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edaattikis-my.sharepoint.com/personal/v_belekou_edaattikis_gr/Documents/DEPA INFRA/PLANNING/DEVELOPMENT PLAN 2024-2028/DP 24-28_SHARED WORKSPACE/RAEWW files/"/>
    </mc:Choice>
  </mc:AlternateContent>
  <xr:revisionPtr revIDLastSave="1891" documentId="13_ncr:1_{6AF647FE-2A4B-47BD-9E5D-FC2DBBCDC864}" xr6:coauthVersionLast="47" xr6:coauthVersionMax="47" xr10:uidLastSave="{9B4C3E82-AAE5-49AA-9344-102EE06E6999}"/>
  <bookViews>
    <workbookView xWindow="-110" yWindow="-110" windowWidth="25820" windowHeight="14020" tabRatio="713" firstSheet="13" activeTab="20" xr2:uid="{66BABBE6-436B-461F-8541-DA345D0E73E7}"/>
  </bookViews>
  <sheets>
    <sheet name="Αρχική σελίδα" sheetId="17" r:id="rId1"/>
    <sheet name="Ανάλυση δήμων -&gt;" sheetId="21" r:id="rId2"/>
    <sheet name="Γενική περιγραφή" sheetId="28" r:id="rId3"/>
    <sheet name="Ανάλυση για νέους πελάτες" sheetId="26" r:id="rId4"/>
    <sheet name="Συνδέσεις" sheetId="5" r:id="rId5"/>
    <sheet name="Μετρητές" sheetId="29" r:id="rId6"/>
    <sheet name="Πελάτες" sheetId="6" r:id="rId7"/>
    <sheet name="Μέση ετήσια κατανάλωση" sheetId="12" r:id="rId8"/>
    <sheet name="Διανεμόμενες ποσότητες αερίου" sheetId="7" r:id="rId9"/>
    <sheet name="Ανάπτυξη δικτύου" sheetId="4" r:id="rId10"/>
    <sheet name="Παραδοχές μοναδιαίου κόστους" sheetId="19" r:id="rId11"/>
    <sheet name="Επενδύσεις" sheetId="27" r:id="rId12"/>
    <sheet name="Παραδοχές διείσδυσης - κάλυψης" sheetId="9" r:id="rId13"/>
    <sheet name="Δείκτες διείσδυσης - κάλυψης" sheetId="13" r:id="rId14"/>
    <sheet name="Δείκτες απόδοσης" sheetId="18" r:id="rId15"/>
    <sheet name="Οικονομική ανάλυση δήμων -&gt;" sheetId="23" r:id="rId16"/>
    <sheet name="Αποτελέσματα ανάλυσης" sheetId="24" r:id="rId17"/>
    <sheet name="Ανάλυση ανά δήμο" sheetId="22" r:id="rId18"/>
    <sheet name="Συνολικό δίκτυο -&gt;" sheetId="20" r:id="rId19"/>
    <sheet name="Στοιχεία υφιστάμενου δικτύου" sheetId="1" r:id="rId20"/>
    <sheet name="Πρόγραμμα ανάπτυξης δικτύου" sheetId="30" r:id="rId21"/>
    <sheet name="Συνολικοί δείκτες απόδοσης" sheetId="2" r:id="rId22"/>
    <sheet name="Επίπτωση στη μέση χρέωση" sheetId="3" r:id="rId23"/>
  </sheets>
  <definedNames>
    <definedName name="_xlnm.Print_Area" localSheetId="17">'Ανάλυση ανά δήμο'!$B$45:$AB$79</definedName>
    <definedName name="_xlnm.Print_Area" localSheetId="22">'Επίπτωση στη μέση χρέωση'!$B$2:$I$49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32" i="30" l="1"/>
  <c r="E127" i="30"/>
  <c r="E122" i="30"/>
  <c r="E117" i="30"/>
  <c r="E112" i="30"/>
  <c r="E107" i="30"/>
  <c r="E102" i="30"/>
  <c r="J163" i="18"/>
  <c r="J164" i="18"/>
  <c r="J165" i="18"/>
  <c r="J166" i="18"/>
  <c r="J167" i="18"/>
  <c r="J168" i="18"/>
  <c r="J169" i="18"/>
  <c r="J170" i="18"/>
  <c r="J171" i="18"/>
  <c r="J172" i="18"/>
  <c r="J173" i="18"/>
  <c r="J174" i="18"/>
  <c r="J175" i="18"/>
  <c r="J176" i="18"/>
  <c r="J177" i="18"/>
  <c r="J178" i="18"/>
  <c r="J179" i="18"/>
  <c r="J180" i="18"/>
  <c r="J181" i="18"/>
  <c r="J182" i="18"/>
  <c r="J183" i="18"/>
  <c r="J184" i="18"/>
  <c r="J185" i="18"/>
  <c r="J186" i="18"/>
  <c r="J162" i="18"/>
  <c r="J43" i="18"/>
  <c r="J44" i="18"/>
  <c r="J45" i="18"/>
  <c r="J46" i="18"/>
  <c r="J47" i="18"/>
  <c r="J48" i="18"/>
  <c r="J49" i="18"/>
  <c r="J50" i="18"/>
  <c r="J51" i="18"/>
  <c r="J52" i="18"/>
  <c r="J53" i="18"/>
  <c r="J54" i="18"/>
  <c r="J55" i="18"/>
  <c r="J56" i="18"/>
  <c r="J57" i="18"/>
  <c r="J58" i="18"/>
  <c r="J59" i="18"/>
  <c r="J60" i="18"/>
  <c r="J61" i="18"/>
  <c r="J62" i="18"/>
  <c r="J63" i="18"/>
  <c r="J64" i="18"/>
  <c r="J65" i="18"/>
  <c r="J66" i="18"/>
  <c r="J42" i="18"/>
  <c r="J103" i="18"/>
  <c r="J104" i="18"/>
  <c r="J105" i="18"/>
  <c r="J106" i="18"/>
  <c r="J107" i="18"/>
  <c r="J108" i="18"/>
  <c r="J109" i="18"/>
  <c r="J110" i="18"/>
  <c r="J111" i="18"/>
  <c r="J112" i="18"/>
  <c r="J113" i="18"/>
  <c r="J114" i="18"/>
  <c r="J115" i="18"/>
  <c r="J116" i="18"/>
  <c r="J117" i="18"/>
  <c r="J118" i="18"/>
  <c r="J119" i="18"/>
  <c r="J120" i="18"/>
  <c r="J121" i="18"/>
  <c r="J122" i="18"/>
  <c r="J123" i="18"/>
  <c r="J124" i="18"/>
  <c r="J125" i="18"/>
  <c r="J126" i="18"/>
  <c r="J102" i="18"/>
  <c r="J33" i="18"/>
  <c r="J34" i="18"/>
  <c r="J35" i="18"/>
  <c r="J36" i="18"/>
  <c r="J22" i="18"/>
  <c r="J23" i="18"/>
  <c r="J24" i="18"/>
  <c r="J25" i="18"/>
  <c r="J26" i="18"/>
  <c r="J27" i="18"/>
  <c r="J28" i="18"/>
  <c r="J29" i="18"/>
  <c r="J30" i="18"/>
  <c r="J31" i="18"/>
  <c r="J32" i="18"/>
  <c r="J13" i="18"/>
  <c r="J14" i="18"/>
  <c r="J15" i="18"/>
  <c r="J16" i="18"/>
  <c r="J17" i="18"/>
  <c r="J18" i="18"/>
  <c r="J19" i="18"/>
  <c r="J20" i="18"/>
  <c r="J21" i="18"/>
  <c r="J12" i="18"/>
  <c r="K39" i="7"/>
  <c r="K38" i="7"/>
  <c r="K37" i="7"/>
  <c r="K36" i="7"/>
  <c r="K35" i="7"/>
  <c r="K34" i="7"/>
  <c r="K33" i="7"/>
  <c r="K32" i="7"/>
  <c r="K31" i="7"/>
  <c r="K30" i="7"/>
  <c r="K29" i="7"/>
  <c r="K28" i="7"/>
  <c r="K27" i="7"/>
  <c r="K26" i="7"/>
  <c r="K25" i="7"/>
  <c r="K24" i="7"/>
  <c r="K23" i="7"/>
  <c r="K22" i="7"/>
  <c r="K21" i="7"/>
  <c r="K20" i="7"/>
  <c r="K19" i="7"/>
  <c r="K18" i="7"/>
  <c r="K17" i="7"/>
  <c r="K16" i="7"/>
  <c r="K15" i="7"/>
  <c r="K40" i="7" s="1"/>
  <c r="E23" i="24"/>
  <c r="E18" i="24"/>
  <c r="E16" i="24"/>
  <c r="E15" i="24"/>
  <c r="E14" i="24"/>
  <c r="E13" i="24"/>
  <c r="H388" i="22"/>
  <c r="G388" i="22"/>
  <c r="F388" i="22"/>
  <c r="E388" i="22"/>
  <c r="D388" i="22"/>
  <c r="H354" i="22"/>
  <c r="G354" i="22"/>
  <c r="F354" i="22"/>
  <c r="E354" i="22"/>
  <c r="D354" i="22"/>
  <c r="H254" i="22"/>
  <c r="E254" i="22"/>
  <c r="F254" i="22"/>
  <c r="G254" i="22"/>
  <c r="D254" i="22"/>
  <c r="E220" i="22"/>
  <c r="F220" i="22"/>
  <c r="G220" i="22"/>
  <c r="H220" i="22"/>
  <c r="D220" i="22"/>
  <c r="D154" i="22"/>
  <c r="E120" i="22"/>
  <c r="F120" i="22"/>
  <c r="G120" i="22"/>
  <c r="H120" i="22"/>
  <c r="D120" i="22"/>
  <c r="E86" i="22"/>
  <c r="F86" i="22"/>
  <c r="G86" i="22"/>
  <c r="H86" i="22"/>
  <c r="D86" i="22"/>
  <c r="E52" i="22"/>
  <c r="F52" i="22"/>
  <c r="G52" i="22"/>
  <c r="H52" i="22"/>
  <c r="D52" i="22"/>
  <c r="U124" i="4"/>
  <c r="E228" i="22"/>
  <c r="D228" i="22"/>
  <c r="E262" i="22"/>
  <c r="B24" i="24"/>
  <c r="B23" i="24"/>
  <c r="B22" i="24"/>
  <c r="B21" i="24"/>
  <c r="B20" i="24"/>
  <c r="B19" i="24"/>
  <c r="B18" i="24"/>
  <c r="B17" i="24"/>
  <c r="B16" i="24"/>
  <c r="B15" i="24"/>
  <c r="B14" i="24"/>
  <c r="B13" i="24"/>
  <c r="B12" i="24"/>
  <c r="U180" i="5"/>
  <c r="O104" i="5"/>
  <c r="D11" i="22"/>
  <c r="E10" i="22"/>
  <c r="F10" i="22"/>
  <c r="G10" i="22"/>
  <c r="H10" i="22"/>
  <c r="D10" i="22"/>
  <c r="AC107" i="7"/>
  <c r="F158" i="30"/>
  <c r="V84" i="5"/>
  <c r="V86" i="5"/>
  <c r="V188" i="5"/>
  <c r="V182" i="5"/>
  <c r="V180" i="5"/>
  <c r="V178" i="5"/>
  <c r="V188" i="29"/>
  <c r="V182" i="29"/>
  <c r="V180" i="29"/>
  <c r="V178" i="29"/>
  <c r="U184" i="6"/>
  <c r="U182" i="6"/>
  <c r="U190" i="6"/>
  <c r="AG184" i="6"/>
  <c r="X184" i="6"/>
  <c r="U180" i="6"/>
  <c r="AP182" i="5"/>
  <c r="AA182" i="5"/>
  <c r="AP182" i="29"/>
  <c r="AA182" i="29"/>
  <c r="K170" i="30"/>
  <c r="K171" i="30"/>
  <c r="K172" i="30"/>
  <c r="K174" i="30"/>
  <c r="K175" i="30"/>
  <c r="K176" i="30"/>
  <c r="K177" i="30"/>
  <c r="K168" i="30"/>
  <c r="G173" i="30"/>
  <c r="H173" i="30"/>
  <c r="I173" i="30"/>
  <c r="J173" i="30"/>
  <c r="F173" i="30"/>
  <c r="G169" i="30"/>
  <c r="H169" i="30"/>
  <c r="I169" i="30"/>
  <c r="J169" i="30"/>
  <c r="F169" i="30"/>
  <c r="G165" i="30"/>
  <c r="H165" i="30"/>
  <c r="I165" i="30"/>
  <c r="J165" i="30"/>
  <c r="F165" i="30"/>
  <c r="U54" i="4"/>
  <c r="U52" i="4"/>
  <c r="U118" i="4"/>
  <c r="U116" i="4"/>
  <c r="F139" i="12"/>
  <c r="F140" i="12"/>
  <c r="F141" i="12"/>
  <c r="F142" i="12"/>
  <c r="F143" i="12"/>
  <c r="F144" i="12"/>
  <c r="F145" i="12"/>
  <c r="F146" i="12"/>
  <c r="F147" i="12"/>
  <c r="F148" i="12"/>
  <c r="F149" i="12"/>
  <c r="F150" i="12"/>
  <c r="F151" i="12"/>
  <c r="F152" i="12"/>
  <c r="F153" i="12"/>
  <c r="F154" i="12"/>
  <c r="F155" i="12"/>
  <c r="F156" i="12"/>
  <c r="F157" i="12"/>
  <c r="F158" i="12"/>
  <c r="F159" i="12"/>
  <c r="F160" i="12"/>
  <c r="F161" i="12"/>
  <c r="F162" i="12"/>
  <c r="F138" i="12"/>
  <c r="F170" i="12"/>
  <c r="F171" i="12"/>
  <c r="F172" i="12"/>
  <c r="F173" i="12"/>
  <c r="F174" i="12"/>
  <c r="F175" i="12"/>
  <c r="F176" i="12"/>
  <c r="F177" i="12"/>
  <c r="F178" i="12"/>
  <c r="F179" i="12"/>
  <c r="F180" i="12"/>
  <c r="F181" i="12"/>
  <c r="F182" i="12"/>
  <c r="F183" i="12"/>
  <c r="F184" i="12"/>
  <c r="F185" i="12"/>
  <c r="F186" i="12"/>
  <c r="F187" i="12"/>
  <c r="F188" i="12"/>
  <c r="F189" i="12"/>
  <c r="F190" i="12"/>
  <c r="F191" i="12"/>
  <c r="F192" i="12"/>
  <c r="F193" i="12"/>
  <c r="F169" i="12"/>
  <c r="F108" i="12"/>
  <c r="F109" i="12"/>
  <c r="F110" i="12"/>
  <c r="F111" i="12"/>
  <c r="F112" i="12"/>
  <c r="F113" i="12"/>
  <c r="F114" i="12"/>
  <c r="F115" i="12"/>
  <c r="F116" i="12"/>
  <c r="F117" i="12"/>
  <c r="F118" i="12"/>
  <c r="F119" i="12"/>
  <c r="F120" i="12"/>
  <c r="F121" i="12"/>
  <c r="F122" i="12"/>
  <c r="F123" i="12"/>
  <c r="F124" i="12"/>
  <c r="F125" i="12"/>
  <c r="F126" i="12"/>
  <c r="F127" i="12"/>
  <c r="F128" i="12"/>
  <c r="F129" i="12"/>
  <c r="F130" i="12"/>
  <c r="F131" i="12"/>
  <c r="F107" i="12"/>
  <c r="F100" i="12"/>
  <c r="F77" i="12"/>
  <c r="F78" i="12"/>
  <c r="F79" i="12"/>
  <c r="F80" i="12"/>
  <c r="F81" i="12"/>
  <c r="F82" i="12"/>
  <c r="F83" i="12"/>
  <c r="F84" i="12"/>
  <c r="F85" i="12"/>
  <c r="F86" i="12"/>
  <c r="F87" i="12"/>
  <c r="F88" i="12"/>
  <c r="F89" i="12"/>
  <c r="F90" i="12"/>
  <c r="F91" i="12"/>
  <c r="F92" i="12"/>
  <c r="F93" i="12"/>
  <c r="F94" i="12"/>
  <c r="F95" i="12"/>
  <c r="F96" i="12"/>
  <c r="F97" i="12"/>
  <c r="F98" i="12"/>
  <c r="F99" i="12"/>
  <c r="F76" i="12"/>
  <c r="F46" i="12"/>
  <c r="F47" i="12"/>
  <c r="F48" i="12"/>
  <c r="F49" i="12"/>
  <c r="F50" i="12"/>
  <c r="F51" i="12"/>
  <c r="F52" i="12"/>
  <c r="F53" i="12"/>
  <c r="F54" i="12"/>
  <c r="F55" i="12"/>
  <c r="F56" i="12"/>
  <c r="F57" i="12"/>
  <c r="F58" i="12"/>
  <c r="F59" i="12"/>
  <c r="F60" i="12"/>
  <c r="F61" i="12"/>
  <c r="F62" i="12"/>
  <c r="F63" i="12"/>
  <c r="F64" i="12"/>
  <c r="F65" i="12"/>
  <c r="F66" i="12"/>
  <c r="F67" i="12"/>
  <c r="F68" i="12"/>
  <c r="F69" i="12"/>
  <c r="F45" i="12"/>
  <c r="F15" i="12"/>
  <c r="F16" i="12"/>
  <c r="F17" i="12"/>
  <c r="F18" i="12"/>
  <c r="F19" i="12"/>
  <c r="F20" i="12"/>
  <c r="F21" i="12"/>
  <c r="F22" i="12"/>
  <c r="F23" i="12"/>
  <c r="F24" i="12"/>
  <c r="F25" i="12"/>
  <c r="F26" i="12"/>
  <c r="F27" i="12"/>
  <c r="F28" i="12"/>
  <c r="F29" i="12"/>
  <c r="F30" i="12"/>
  <c r="F31" i="12"/>
  <c r="F32" i="12"/>
  <c r="F33" i="12"/>
  <c r="F34" i="12"/>
  <c r="F35" i="12"/>
  <c r="F36" i="12"/>
  <c r="F37" i="12"/>
  <c r="F38" i="12"/>
  <c r="F14" i="12"/>
  <c r="I27" i="1"/>
  <c r="I25" i="1"/>
  <c r="I23" i="1"/>
  <c r="D17" i="9"/>
  <c r="M87" i="7"/>
  <c r="D14" i="5"/>
  <c r="D25" i="5"/>
  <c r="K173" i="30" l="1"/>
  <c r="K169" i="30"/>
  <c r="D189" i="26"/>
  <c r="H38" i="26"/>
  <c r="K163" i="30" l="1"/>
  <c r="K164" i="30"/>
  <c r="K166" i="30"/>
  <c r="K167" i="30"/>
  <c r="G201" i="6"/>
  <c r="J201" i="6" s="1"/>
  <c r="G200" i="6"/>
  <c r="J200" i="6" s="1"/>
  <c r="G199" i="6"/>
  <c r="H199" i="6" s="1"/>
  <c r="G198" i="6"/>
  <c r="H198" i="6" s="1"/>
  <c r="G197" i="6"/>
  <c r="J197" i="6" s="1"/>
  <c r="G196" i="6"/>
  <c r="H196" i="6" s="1"/>
  <c r="G195" i="6"/>
  <c r="H195" i="6" s="1"/>
  <c r="G194" i="6"/>
  <c r="J194" i="6" s="1"/>
  <c r="G193" i="6"/>
  <c r="J193" i="6" s="1"/>
  <c r="G192" i="6"/>
  <c r="J192" i="6" s="1"/>
  <c r="G191" i="6"/>
  <c r="J191" i="6" s="1"/>
  <c r="G190" i="6"/>
  <c r="J190" i="6" s="1"/>
  <c r="G189" i="6"/>
  <c r="J189" i="6" s="1"/>
  <c r="G188" i="6"/>
  <c r="G187" i="6"/>
  <c r="J187" i="6" s="1"/>
  <c r="G186" i="6"/>
  <c r="H186" i="6" s="1"/>
  <c r="G185" i="6"/>
  <c r="H185" i="6" s="1"/>
  <c r="G184" i="6"/>
  <c r="J184" i="6" s="1"/>
  <c r="G183" i="6"/>
  <c r="H183" i="6" s="1"/>
  <c r="G182" i="6"/>
  <c r="H182" i="6" s="1"/>
  <c r="G181" i="6"/>
  <c r="J181" i="6" s="1"/>
  <c r="G180" i="6"/>
  <c r="J180" i="6" s="1"/>
  <c r="G179" i="6"/>
  <c r="J179" i="6" s="1"/>
  <c r="J178" i="6"/>
  <c r="M178" i="6" s="1"/>
  <c r="N178" i="6" s="1"/>
  <c r="G178" i="6"/>
  <c r="H178" i="6" s="1"/>
  <c r="G177" i="6"/>
  <c r="H177" i="6" s="1"/>
  <c r="G169" i="6"/>
  <c r="H169" i="6" s="1"/>
  <c r="J168" i="6"/>
  <c r="M168" i="6" s="1"/>
  <c r="N168" i="6" s="1"/>
  <c r="G168" i="6"/>
  <c r="H168" i="6" s="1"/>
  <c r="J167" i="6"/>
  <c r="K167" i="6" s="1"/>
  <c r="G167" i="6"/>
  <c r="H167" i="6" s="1"/>
  <c r="H166" i="6"/>
  <c r="G166" i="6"/>
  <c r="J166" i="6" s="1"/>
  <c r="G165" i="6"/>
  <c r="H165" i="6" s="1"/>
  <c r="G164" i="6"/>
  <c r="J164" i="6" s="1"/>
  <c r="G163" i="6"/>
  <c r="J163" i="6" s="1"/>
  <c r="J162" i="6"/>
  <c r="M162" i="6" s="1"/>
  <c r="N162" i="6" s="1"/>
  <c r="G162" i="6"/>
  <c r="H162" i="6" s="1"/>
  <c r="G161" i="6"/>
  <c r="H161" i="6" s="1"/>
  <c r="J160" i="6"/>
  <c r="M160" i="6" s="1"/>
  <c r="N160" i="6" s="1"/>
  <c r="G160" i="6"/>
  <c r="H160" i="6" s="1"/>
  <c r="J159" i="6"/>
  <c r="K159" i="6" s="1"/>
  <c r="G159" i="6"/>
  <c r="H159" i="6" s="1"/>
  <c r="H158" i="6"/>
  <c r="G158" i="6"/>
  <c r="J158" i="6" s="1"/>
  <c r="G157" i="6"/>
  <c r="H157" i="6" s="1"/>
  <c r="G156" i="6"/>
  <c r="J156" i="6" s="1"/>
  <c r="G155" i="6"/>
  <c r="J155" i="6" s="1"/>
  <c r="J154" i="6"/>
  <c r="M154" i="6" s="1"/>
  <c r="N154" i="6" s="1"/>
  <c r="G154" i="6"/>
  <c r="H154" i="6" s="1"/>
  <c r="G153" i="6"/>
  <c r="H153" i="6" s="1"/>
  <c r="J152" i="6"/>
  <c r="M152" i="6" s="1"/>
  <c r="N152" i="6" s="1"/>
  <c r="G152" i="6"/>
  <c r="H152" i="6" s="1"/>
  <c r="J151" i="6"/>
  <c r="K151" i="6" s="1"/>
  <c r="G151" i="6"/>
  <c r="H151" i="6" s="1"/>
  <c r="H150" i="6"/>
  <c r="G150" i="6"/>
  <c r="J150" i="6" s="1"/>
  <c r="G149" i="6"/>
  <c r="H149" i="6" s="1"/>
  <c r="G148" i="6"/>
  <c r="J148" i="6" s="1"/>
  <c r="G147" i="6"/>
  <c r="J147" i="6" s="1"/>
  <c r="J146" i="6"/>
  <c r="M146" i="6" s="1"/>
  <c r="N146" i="6" s="1"/>
  <c r="G146" i="6"/>
  <c r="H146" i="6" s="1"/>
  <c r="G145" i="6"/>
  <c r="H145" i="6" s="1"/>
  <c r="G137" i="6"/>
  <c r="J137" i="6" s="1"/>
  <c r="G136" i="6"/>
  <c r="J136" i="6" s="1"/>
  <c r="G135" i="6"/>
  <c r="H135" i="6" s="1"/>
  <c r="J134" i="6"/>
  <c r="M134" i="6" s="1"/>
  <c r="N134" i="6" s="1"/>
  <c r="G134" i="6"/>
  <c r="H134" i="6" s="1"/>
  <c r="G133" i="6"/>
  <c r="J133" i="6" s="1"/>
  <c r="M132" i="6"/>
  <c r="N132" i="6" s="1"/>
  <c r="J132" i="6"/>
  <c r="K132" i="6" s="1"/>
  <c r="H132" i="6"/>
  <c r="G132" i="6"/>
  <c r="M131" i="6"/>
  <c r="N131" i="6" s="1"/>
  <c r="J131" i="6"/>
  <c r="K131" i="6" s="1"/>
  <c r="G131" i="6"/>
  <c r="H131" i="6" s="1"/>
  <c r="G130" i="6"/>
  <c r="J130" i="6" s="1"/>
  <c r="G129" i="6"/>
  <c r="J129" i="6" s="1"/>
  <c r="G128" i="6"/>
  <c r="H128" i="6" s="1"/>
  <c r="J127" i="6"/>
  <c r="M127" i="6" s="1"/>
  <c r="N127" i="6" s="1"/>
  <c r="G127" i="6"/>
  <c r="H127" i="6" s="1"/>
  <c r="G126" i="6"/>
  <c r="H126" i="6" s="1"/>
  <c r="G125" i="6"/>
  <c r="J125" i="6" s="1"/>
  <c r="G124" i="6"/>
  <c r="J124" i="6" s="1"/>
  <c r="G123" i="6"/>
  <c r="H123" i="6" s="1"/>
  <c r="G122" i="6"/>
  <c r="J122" i="6" s="1"/>
  <c r="G121" i="6"/>
  <c r="J121" i="6" s="1"/>
  <c r="G120" i="6"/>
  <c r="H120" i="6" s="1"/>
  <c r="J119" i="6"/>
  <c r="M119" i="6" s="1"/>
  <c r="N119" i="6" s="1"/>
  <c r="G119" i="6"/>
  <c r="H119" i="6" s="1"/>
  <c r="G118" i="6"/>
  <c r="H118" i="6" s="1"/>
  <c r="G117" i="6"/>
  <c r="J117" i="6" s="1"/>
  <c r="H116" i="6"/>
  <c r="G116" i="6"/>
  <c r="J116" i="6" s="1"/>
  <c r="G115" i="6"/>
  <c r="H115" i="6" s="1"/>
  <c r="G114" i="6"/>
  <c r="J114" i="6" s="1"/>
  <c r="G113" i="6"/>
  <c r="J113" i="6" s="1"/>
  <c r="G104" i="6"/>
  <c r="J104" i="6" s="1"/>
  <c r="G103" i="6"/>
  <c r="J103" i="6" s="1"/>
  <c r="J102" i="6"/>
  <c r="M102" i="6" s="1"/>
  <c r="N102" i="6" s="1"/>
  <c r="G102" i="6"/>
  <c r="H102" i="6" s="1"/>
  <c r="G101" i="6"/>
  <c r="H101" i="6" s="1"/>
  <c r="H100" i="6"/>
  <c r="G100" i="6"/>
  <c r="J100" i="6" s="1"/>
  <c r="G99" i="6"/>
  <c r="J99" i="6" s="1"/>
  <c r="H98" i="6"/>
  <c r="G98" i="6"/>
  <c r="J98" i="6" s="1"/>
  <c r="G97" i="6"/>
  <c r="J97" i="6" s="1"/>
  <c r="G96" i="6"/>
  <c r="J96" i="6" s="1"/>
  <c r="G95" i="6"/>
  <c r="J95" i="6" s="1"/>
  <c r="G94" i="6"/>
  <c r="H94" i="6" s="1"/>
  <c r="J93" i="6"/>
  <c r="M93" i="6" s="1"/>
  <c r="N93" i="6" s="1"/>
  <c r="G93" i="6"/>
  <c r="H93" i="6" s="1"/>
  <c r="G92" i="6"/>
  <c r="J92" i="6" s="1"/>
  <c r="H91" i="6"/>
  <c r="G91" i="6"/>
  <c r="J91" i="6" s="1"/>
  <c r="G90" i="6"/>
  <c r="J90" i="6" s="1"/>
  <c r="G89" i="6"/>
  <c r="J89" i="6" s="1"/>
  <c r="G88" i="6"/>
  <c r="J88" i="6" s="1"/>
  <c r="G87" i="6"/>
  <c r="J87" i="6" s="1"/>
  <c r="G86" i="6"/>
  <c r="H86" i="6" s="1"/>
  <c r="J85" i="6"/>
  <c r="M85" i="6" s="1"/>
  <c r="N85" i="6" s="1"/>
  <c r="G85" i="6"/>
  <c r="H85" i="6" s="1"/>
  <c r="G84" i="6"/>
  <c r="J84" i="6" s="1"/>
  <c r="H83" i="6"/>
  <c r="G83" i="6"/>
  <c r="J83" i="6" s="1"/>
  <c r="G82" i="6"/>
  <c r="J82" i="6" s="1"/>
  <c r="G81" i="6"/>
  <c r="J81" i="6" s="1"/>
  <c r="G80" i="6"/>
  <c r="J80" i="6" s="1"/>
  <c r="G71" i="6"/>
  <c r="J71" i="6" s="1"/>
  <c r="G70" i="6"/>
  <c r="J70" i="6" s="1"/>
  <c r="G69" i="6"/>
  <c r="H69" i="6" s="1"/>
  <c r="G68" i="6"/>
  <c r="H68" i="6" s="1"/>
  <c r="J67" i="6"/>
  <c r="M67" i="6" s="1"/>
  <c r="N67" i="6" s="1"/>
  <c r="H67" i="6"/>
  <c r="G67" i="6"/>
  <c r="G66" i="6"/>
  <c r="J66" i="6" s="1"/>
  <c r="G65" i="6"/>
  <c r="J65" i="6" s="1"/>
  <c r="G64" i="6"/>
  <c r="H64" i="6" s="1"/>
  <c r="G63" i="6"/>
  <c r="J63" i="6" s="1"/>
  <c r="G62" i="6"/>
  <c r="J62" i="6" s="1"/>
  <c r="G61" i="6"/>
  <c r="H61" i="6" s="1"/>
  <c r="G60" i="6"/>
  <c r="H60" i="6" s="1"/>
  <c r="H59" i="6"/>
  <c r="G59" i="6"/>
  <c r="J59" i="6" s="1"/>
  <c r="G58" i="6"/>
  <c r="J58" i="6" s="1"/>
  <c r="G57" i="6"/>
  <c r="J57" i="6" s="1"/>
  <c r="G56" i="6"/>
  <c r="H56" i="6" s="1"/>
  <c r="G55" i="6"/>
  <c r="J55" i="6" s="1"/>
  <c r="G54" i="6"/>
  <c r="J54" i="6" s="1"/>
  <c r="G53" i="6"/>
  <c r="H53" i="6" s="1"/>
  <c r="G52" i="6"/>
  <c r="H52" i="6" s="1"/>
  <c r="H51" i="6"/>
  <c r="G51" i="6"/>
  <c r="J51" i="6" s="1"/>
  <c r="G50" i="6"/>
  <c r="J50" i="6" s="1"/>
  <c r="G49" i="6"/>
  <c r="J49" i="6" s="1"/>
  <c r="G48" i="6"/>
  <c r="H48" i="6" s="1"/>
  <c r="G47" i="6"/>
  <c r="J47" i="6" s="1"/>
  <c r="AO231" i="29"/>
  <c r="AJ231" i="29"/>
  <c r="AE231" i="29"/>
  <c r="Z231" i="29"/>
  <c r="U231" i="29"/>
  <c r="R231" i="29"/>
  <c r="J231" i="29"/>
  <c r="M231" i="29" s="1"/>
  <c r="G231" i="29"/>
  <c r="H231" i="29" s="1"/>
  <c r="AO230" i="29"/>
  <c r="AJ230" i="29"/>
  <c r="AE230" i="29"/>
  <c r="Z230" i="29"/>
  <c r="U230" i="29"/>
  <c r="R230" i="29"/>
  <c r="G230" i="29"/>
  <c r="J230" i="29" s="1"/>
  <c r="M230" i="29" s="1"/>
  <c r="AO229" i="29"/>
  <c r="AJ229" i="29"/>
  <c r="AE229" i="29"/>
  <c r="Z229" i="29"/>
  <c r="U229" i="29"/>
  <c r="R229" i="29"/>
  <c r="G229" i="29"/>
  <c r="J229" i="29" s="1"/>
  <c r="AO228" i="29"/>
  <c r="AJ228" i="29"/>
  <c r="AE228" i="29"/>
  <c r="Z228" i="29"/>
  <c r="U228" i="29"/>
  <c r="R228" i="29"/>
  <c r="G228" i="29"/>
  <c r="J228" i="29" s="1"/>
  <c r="AO227" i="29"/>
  <c r="AJ227" i="29"/>
  <c r="AE227" i="29"/>
  <c r="Z227" i="29"/>
  <c r="U227" i="29"/>
  <c r="R227" i="29"/>
  <c r="G227" i="29"/>
  <c r="J227" i="29" s="1"/>
  <c r="AO226" i="29"/>
  <c r="AJ226" i="29"/>
  <c r="AE226" i="29"/>
  <c r="Z226" i="29"/>
  <c r="U226" i="29"/>
  <c r="R226" i="29"/>
  <c r="H226" i="29"/>
  <c r="G226" i="29"/>
  <c r="J226" i="29" s="1"/>
  <c r="AO225" i="29"/>
  <c r="AJ225" i="29"/>
  <c r="AE225" i="29"/>
  <c r="Z225" i="29"/>
  <c r="U225" i="29"/>
  <c r="R225" i="29"/>
  <c r="G225" i="29"/>
  <c r="J225" i="29" s="1"/>
  <c r="AO224" i="29"/>
  <c r="AJ224" i="29"/>
  <c r="AE224" i="29"/>
  <c r="Z224" i="29"/>
  <c r="U224" i="29"/>
  <c r="R224" i="29"/>
  <c r="G224" i="29"/>
  <c r="H224" i="29" s="1"/>
  <c r="AO223" i="29"/>
  <c r="AJ223" i="29"/>
  <c r="AE223" i="29"/>
  <c r="Z223" i="29"/>
  <c r="U223" i="29"/>
  <c r="R223" i="29"/>
  <c r="J223" i="29"/>
  <c r="M223" i="29" s="1"/>
  <c r="G223" i="29"/>
  <c r="H223" i="29" s="1"/>
  <c r="AO222" i="29"/>
  <c r="AJ222" i="29"/>
  <c r="AE222" i="29"/>
  <c r="Z222" i="29"/>
  <c r="U222" i="29"/>
  <c r="R222" i="29"/>
  <c r="G222" i="29"/>
  <c r="J222" i="29" s="1"/>
  <c r="AO221" i="29"/>
  <c r="AJ221" i="29"/>
  <c r="AE221" i="29"/>
  <c r="Z221" i="29"/>
  <c r="U221" i="29"/>
  <c r="R221" i="29"/>
  <c r="G221" i="29"/>
  <c r="J221" i="29" s="1"/>
  <c r="AO220" i="29"/>
  <c r="AJ220" i="29"/>
  <c r="AE220" i="29"/>
  <c r="Z220" i="29"/>
  <c r="U220" i="29"/>
  <c r="R220" i="29"/>
  <c r="G220" i="29"/>
  <c r="J220" i="29" s="1"/>
  <c r="AO219" i="29"/>
  <c r="AJ219" i="29"/>
  <c r="AE219" i="29"/>
  <c r="Z219" i="29"/>
  <c r="U219" i="29"/>
  <c r="R219" i="29"/>
  <c r="G219" i="29"/>
  <c r="H219" i="29" s="1"/>
  <c r="AO218" i="29"/>
  <c r="AJ218" i="29"/>
  <c r="AE218" i="29"/>
  <c r="Z218" i="29"/>
  <c r="U218" i="29"/>
  <c r="R218" i="29"/>
  <c r="G218" i="29"/>
  <c r="H218" i="29" s="1"/>
  <c r="AO217" i="29"/>
  <c r="AJ217" i="29"/>
  <c r="AE217" i="29"/>
  <c r="Z217" i="29"/>
  <c r="U217" i="29"/>
  <c r="R217" i="29"/>
  <c r="G217" i="29"/>
  <c r="J217" i="29" s="1"/>
  <c r="AO216" i="29"/>
  <c r="AJ216" i="29"/>
  <c r="AE216" i="29"/>
  <c r="Z216" i="29"/>
  <c r="U216" i="29"/>
  <c r="R216" i="29"/>
  <c r="G216" i="29"/>
  <c r="J216" i="29" s="1"/>
  <c r="AO215" i="29"/>
  <c r="AJ215" i="29"/>
  <c r="AE215" i="29"/>
  <c r="Z215" i="29"/>
  <c r="U215" i="29"/>
  <c r="R215" i="29"/>
  <c r="G215" i="29"/>
  <c r="J215" i="29" s="1"/>
  <c r="AO214" i="29"/>
  <c r="AJ214" i="29"/>
  <c r="AE214" i="29"/>
  <c r="Z214" i="29"/>
  <c r="U214" i="29"/>
  <c r="R214" i="29"/>
  <c r="J214" i="29"/>
  <c r="M214" i="29" s="1"/>
  <c r="H214" i="29"/>
  <c r="G214" i="29"/>
  <c r="AO213" i="29"/>
  <c r="AJ213" i="29"/>
  <c r="AE213" i="29"/>
  <c r="Z213" i="29"/>
  <c r="U213" i="29"/>
  <c r="R213" i="29"/>
  <c r="J213" i="29"/>
  <c r="M213" i="29" s="1"/>
  <c r="G213" i="29"/>
  <c r="H213" i="29" s="1"/>
  <c r="AO212" i="29"/>
  <c r="AJ212" i="29"/>
  <c r="AE212" i="29"/>
  <c r="Z212" i="29"/>
  <c r="U212" i="29"/>
  <c r="R212" i="29"/>
  <c r="G212" i="29"/>
  <c r="J212" i="29" s="1"/>
  <c r="AO211" i="29"/>
  <c r="AJ211" i="29"/>
  <c r="AE211" i="29"/>
  <c r="Z211" i="29"/>
  <c r="U211" i="29"/>
  <c r="R211" i="29"/>
  <c r="G211" i="29"/>
  <c r="J211" i="29" s="1"/>
  <c r="AO210" i="29"/>
  <c r="AJ210" i="29"/>
  <c r="AE210" i="29"/>
  <c r="Z210" i="29"/>
  <c r="U210" i="29"/>
  <c r="R210" i="29"/>
  <c r="G210" i="29"/>
  <c r="J210" i="29" s="1"/>
  <c r="AO209" i="29"/>
  <c r="AJ209" i="29"/>
  <c r="AE209" i="29"/>
  <c r="Z209" i="29"/>
  <c r="U209" i="29"/>
  <c r="R209" i="29"/>
  <c r="G209" i="29"/>
  <c r="J209" i="29" s="1"/>
  <c r="AO208" i="29"/>
  <c r="AJ208" i="29"/>
  <c r="AE208" i="29"/>
  <c r="Z208" i="29"/>
  <c r="U208" i="29"/>
  <c r="R208" i="29"/>
  <c r="G208" i="29"/>
  <c r="J208" i="29" s="1"/>
  <c r="M208" i="29" s="1"/>
  <c r="AO207" i="29"/>
  <c r="AJ207" i="29"/>
  <c r="AE207" i="29"/>
  <c r="Z207" i="29"/>
  <c r="U207" i="29"/>
  <c r="R207" i="29"/>
  <c r="J207" i="29"/>
  <c r="M207" i="29" s="1"/>
  <c r="G207" i="29"/>
  <c r="H207" i="29" s="1"/>
  <c r="AO199" i="29"/>
  <c r="AJ199" i="29"/>
  <c r="AE199" i="29"/>
  <c r="Z199" i="29"/>
  <c r="U199" i="29"/>
  <c r="R199" i="29"/>
  <c r="G199" i="29"/>
  <c r="H199" i="29" s="1"/>
  <c r="AO198" i="29"/>
  <c r="AJ198" i="29"/>
  <c r="AE198" i="29"/>
  <c r="Z198" i="29"/>
  <c r="U198" i="29"/>
  <c r="R198" i="29"/>
  <c r="G198" i="29"/>
  <c r="J198" i="29" s="1"/>
  <c r="AO197" i="29"/>
  <c r="AJ197" i="29"/>
  <c r="AE197" i="29"/>
  <c r="Z197" i="29"/>
  <c r="U197" i="29"/>
  <c r="R197" i="29"/>
  <c r="G197" i="29"/>
  <c r="H197" i="29" s="1"/>
  <c r="AO196" i="29"/>
  <c r="AJ196" i="29"/>
  <c r="AE196" i="29"/>
  <c r="Z196" i="29"/>
  <c r="U196" i="29"/>
  <c r="R196" i="29"/>
  <c r="G196" i="29"/>
  <c r="J196" i="29" s="1"/>
  <c r="AO195" i="29"/>
  <c r="AJ195" i="29"/>
  <c r="AE195" i="29"/>
  <c r="Z195" i="29"/>
  <c r="U195" i="29"/>
  <c r="R195" i="29"/>
  <c r="G195" i="29"/>
  <c r="J195" i="29" s="1"/>
  <c r="AO194" i="29"/>
  <c r="AJ194" i="29"/>
  <c r="AE194" i="29"/>
  <c r="Z194" i="29"/>
  <c r="U194" i="29"/>
  <c r="R194" i="29"/>
  <c r="G194" i="29"/>
  <c r="J194" i="29" s="1"/>
  <c r="AO193" i="29"/>
  <c r="AJ193" i="29"/>
  <c r="AE193" i="29"/>
  <c r="Z193" i="29"/>
  <c r="U193" i="29"/>
  <c r="R193" i="29"/>
  <c r="G193" i="29"/>
  <c r="J193" i="29" s="1"/>
  <c r="AO192" i="29"/>
  <c r="AJ192" i="29"/>
  <c r="AE192" i="29"/>
  <c r="Z192" i="29"/>
  <c r="U192" i="29"/>
  <c r="R192" i="29"/>
  <c r="G192" i="29"/>
  <c r="H192" i="29" s="1"/>
  <c r="AO191" i="29"/>
  <c r="AJ191" i="29"/>
  <c r="AE191" i="29"/>
  <c r="Z191" i="29"/>
  <c r="U191" i="29"/>
  <c r="R191" i="29"/>
  <c r="J191" i="29"/>
  <c r="M191" i="29" s="1"/>
  <c r="H191" i="29"/>
  <c r="G191" i="29"/>
  <c r="AO190" i="29"/>
  <c r="AJ190" i="29"/>
  <c r="AE190" i="29"/>
  <c r="Z190" i="29"/>
  <c r="U190" i="29"/>
  <c r="R190" i="29"/>
  <c r="G190" i="29"/>
  <c r="J190" i="29" s="1"/>
  <c r="AO189" i="29"/>
  <c r="AJ189" i="29"/>
  <c r="AE189" i="29"/>
  <c r="Z189" i="29"/>
  <c r="U189" i="29"/>
  <c r="R189" i="29"/>
  <c r="G189" i="29"/>
  <c r="J189" i="29" s="1"/>
  <c r="AO188" i="29"/>
  <c r="AJ188" i="29"/>
  <c r="AE188" i="29"/>
  <c r="Z188" i="29"/>
  <c r="U188" i="29"/>
  <c r="R188" i="29"/>
  <c r="G188" i="29"/>
  <c r="J188" i="29" s="1"/>
  <c r="M188" i="29" s="1"/>
  <c r="AO187" i="29"/>
  <c r="AJ187" i="29"/>
  <c r="AE187" i="29"/>
  <c r="Z187" i="29"/>
  <c r="U187" i="29"/>
  <c r="R187" i="29"/>
  <c r="G187" i="29"/>
  <c r="J187" i="29" s="1"/>
  <c r="AO186" i="29"/>
  <c r="AJ186" i="29"/>
  <c r="AE186" i="29"/>
  <c r="Z186" i="29"/>
  <c r="U186" i="29"/>
  <c r="R186" i="29"/>
  <c r="G186" i="29"/>
  <c r="AO185" i="29"/>
  <c r="AJ185" i="29"/>
  <c r="AE185" i="29"/>
  <c r="Z185" i="29"/>
  <c r="U185" i="29"/>
  <c r="R185" i="29"/>
  <c r="G185" i="29"/>
  <c r="J185" i="29" s="1"/>
  <c r="AO184" i="29"/>
  <c r="AJ184" i="29"/>
  <c r="AE184" i="29"/>
  <c r="Z184" i="29"/>
  <c r="U184" i="29"/>
  <c r="R184" i="29"/>
  <c r="G184" i="29"/>
  <c r="J184" i="29" s="1"/>
  <c r="AO183" i="29"/>
  <c r="AJ183" i="29"/>
  <c r="AE183" i="29"/>
  <c r="Z183" i="29"/>
  <c r="U183" i="29"/>
  <c r="R183" i="29"/>
  <c r="G183" i="29"/>
  <c r="J183" i="29" s="1"/>
  <c r="AO182" i="29"/>
  <c r="AJ182" i="29"/>
  <c r="AE182" i="29"/>
  <c r="Z182" i="29"/>
  <c r="U182" i="29"/>
  <c r="R182" i="29"/>
  <c r="G182" i="29"/>
  <c r="H182" i="29" s="1"/>
  <c r="AO181" i="29"/>
  <c r="AJ181" i="29"/>
  <c r="AE181" i="29"/>
  <c r="Z181" i="29"/>
  <c r="U181" i="29"/>
  <c r="R181" i="29"/>
  <c r="G181" i="29"/>
  <c r="H181" i="29" s="1"/>
  <c r="AO180" i="29"/>
  <c r="AJ180" i="29"/>
  <c r="AE180" i="29"/>
  <c r="Z180" i="29"/>
  <c r="U180" i="29"/>
  <c r="R180" i="29"/>
  <c r="G180" i="29"/>
  <c r="J180" i="29" s="1"/>
  <c r="AO179" i="29"/>
  <c r="AJ179" i="29"/>
  <c r="AE179" i="29"/>
  <c r="Z179" i="29"/>
  <c r="U179" i="29"/>
  <c r="R179" i="29"/>
  <c r="G179" i="29"/>
  <c r="J179" i="29" s="1"/>
  <c r="AO178" i="29"/>
  <c r="AJ178" i="29"/>
  <c r="AE178" i="29"/>
  <c r="Z178" i="29"/>
  <c r="U178" i="29"/>
  <c r="R178" i="29"/>
  <c r="G178" i="29"/>
  <c r="H178" i="29" s="1"/>
  <c r="AO177" i="29"/>
  <c r="AJ177" i="29"/>
  <c r="AE177" i="29"/>
  <c r="Z177" i="29"/>
  <c r="U177" i="29"/>
  <c r="R177" i="29"/>
  <c r="G177" i="29"/>
  <c r="J177" i="29" s="1"/>
  <c r="AO176" i="29"/>
  <c r="AJ176" i="29"/>
  <c r="AE176" i="29"/>
  <c r="Z176" i="29"/>
  <c r="U176" i="29"/>
  <c r="R176" i="29"/>
  <c r="G176" i="29"/>
  <c r="J176" i="29" s="1"/>
  <c r="AO175" i="29"/>
  <c r="AJ175" i="29"/>
  <c r="AE175" i="29"/>
  <c r="Z175" i="29"/>
  <c r="U175" i="29"/>
  <c r="R175" i="29"/>
  <c r="G175" i="29"/>
  <c r="J175" i="29" s="1"/>
  <c r="AO167" i="29"/>
  <c r="AJ167" i="29"/>
  <c r="AE167" i="29"/>
  <c r="Z167" i="29"/>
  <c r="U167" i="29"/>
  <c r="R167" i="29"/>
  <c r="G167" i="29"/>
  <c r="J167" i="29" s="1"/>
  <c r="M167" i="29" s="1"/>
  <c r="AO166" i="29"/>
  <c r="AJ166" i="29"/>
  <c r="AE166" i="29"/>
  <c r="Z166" i="29"/>
  <c r="U166" i="29"/>
  <c r="R166" i="29"/>
  <c r="G166" i="29"/>
  <c r="J166" i="29" s="1"/>
  <c r="AO165" i="29"/>
  <c r="AJ165" i="29"/>
  <c r="AE165" i="29"/>
  <c r="Z165" i="29"/>
  <c r="U165" i="29"/>
  <c r="R165" i="29"/>
  <c r="G165" i="29"/>
  <c r="J165" i="29" s="1"/>
  <c r="AO164" i="29"/>
  <c r="AJ164" i="29"/>
  <c r="AE164" i="29"/>
  <c r="Z164" i="29"/>
  <c r="U164" i="29"/>
  <c r="R164" i="29"/>
  <c r="G164" i="29"/>
  <c r="J164" i="29" s="1"/>
  <c r="AO163" i="29"/>
  <c r="AJ163" i="29"/>
  <c r="AE163" i="29"/>
  <c r="Z163" i="29"/>
  <c r="U163" i="29"/>
  <c r="R163" i="29"/>
  <c r="G163" i="29"/>
  <c r="J163" i="29" s="1"/>
  <c r="AO162" i="29"/>
  <c r="AJ162" i="29"/>
  <c r="AE162" i="29"/>
  <c r="Z162" i="29"/>
  <c r="U162" i="29"/>
  <c r="R162" i="29"/>
  <c r="H162" i="29"/>
  <c r="G162" i="29"/>
  <c r="J162" i="29" s="1"/>
  <c r="AO161" i="29"/>
  <c r="AJ161" i="29"/>
  <c r="AE161" i="29"/>
  <c r="Z161" i="29"/>
  <c r="U161" i="29"/>
  <c r="R161" i="29"/>
  <c r="H161" i="29"/>
  <c r="G161" i="29"/>
  <c r="J161" i="29" s="1"/>
  <c r="AO160" i="29"/>
  <c r="AJ160" i="29"/>
  <c r="AE160" i="29"/>
  <c r="Z160" i="29"/>
  <c r="U160" i="29"/>
  <c r="R160" i="29"/>
  <c r="J160" i="29"/>
  <c r="M160" i="29" s="1"/>
  <c r="G160" i="29"/>
  <c r="H160" i="29" s="1"/>
  <c r="AO159" i="29"/>
  <c r="AJ159" i="29"/>
  <c r="AE159" i="29"/>
  <c r="Z159" i="29"/>
  <c r="U159" i="29"/>
  <c r="R159" i="29"/>
  <c r="J159" i="29"/>
  <c r="M159" i="29" s="1"/>
  <c r="H159" i="29"/>
  <c r="G159" i="29"/>
  <c r="AO158" i="29"/>
  <c r="AJ158" i="29"/>
  <c r="AE158" i="29"/>
  <c r="Z158" i="29"/>
  <c r="U158" i="29"/>
  <c r="R158" i="29"/>
  <c r="G158" i="29"/>
  <c r="J158" i="29" s="1"/>
  <c r="AO157" i="29"/>
  <c r="AJ157" i="29"/>
  <c r="AE157" i="29"/>
  <c r="Z157" i="29"/>
  <c r="U157" i="29"/>
  <c r="R157" i="29"/>
  <c r="G157" i="29"/>
  <c r="J157" i="29" s="1"/>
  <c r="AO156" i="29"/>
  <c r="AJ156" i="29"/>
  <c r="AE156" i="29"/>
  <c r="Z156" i="29"/>
  <c r="U156" i="29"/>
  <c r="R156" i="29"/>
  <c r="G156" i="29"/>
  <c r="J156" i="29" s="1"/>
  <c r="AO155" i="29"/>
  <c r="AJ155" i="29"/>
  <c r="AE155" i="29"/>
  <c r="Z155" i="29"/>
  <c r="U155" i="29"/>
  <c r="R155" i="29"/>
  <c r="G155" i="29"/>
  <c r="H155" i="29" s="1"/>
  <c r="AO154" i="29"/>
  <c r="AJ154" i="29"/>
  <c r="AE154" i="29"/>
  <c r="Z154" i="29"/>
  <c r="U154" i="29"/>
  <c r="R154" i="29"/>
  <c r="H154" i="29"/>
  <c r="G154" i="29"/>
  <c r="J154" i="29" s="1"/>
  <c r="M154" i="29" s="1"/>
  <c r="AO153" i="29"/>
  <c r="AJ153" i="29"/>
  <c r="AE153" i="29"/>
  <c r="Z153" i="29"/>
  <c r="U153" i="29"/>
  <c r="R153" i="29"/>
  <c r="H153" i="29"/>
  <c r="G153" i="29"/>
  <c r="J153" i="29" s="1"/>
  <c r="AO152" i="29"/>
  <c r="AJ152" i="29"/>
  <c r="AE152" i="29"/>
  <c r="Z152" i="29"/>
  <c r="U152" i="29"/>
  <c r="R152" i="29"/>
  <c r="G152" i="29"/>
  <c r="J152" i="29" s="1"/>
  <c r="AO151" i="29"/>
  <c r="AJ151" i="29"/>
  <c r="AE151" i="29"/>
  <c r="Z151" i="29"/>
  <c r="U151" i="29"/>
  <c r="R151" i="29"/>
  <c r="H151" i="29"/>
  <c r="G151" i="29"/>
  <c r="J151" i="29" s="1"/>
  <c r="K151" i="29" s="1"/>
  <c r="AO150" i="29"/>
  <c r="AJ150" i="29"/>
  <c r="AE150" i="29"/>
  <c r="Z150" i="29"/>
  <c r="U150" i="29"/>
  <c r="R150" i="29"/>
  <c r="J150" i="29"/>
  <c r="M150" i="29" s="1"/>
  <c r="G150" i="29"/>
  <c r="H150" i="29" s="1"/>
  <c r="AO149" i="29"/>
  <c r="AJ149" i="29"/>
  <c r="AE149" i="29"/>
  <c r="Z149" i="29"/>
  <c r="U149" i="29"/>
  <c r="R149" i="29"/>
  <c r="G149" i="29"/>
  <c r="H149" i="29" s="1"/>
  <c r="AO148" i="29"/>
  <c r="AJ148" i="29"/>
  <c r="AE148" i="29"/>
  <c r="Z148" i="29"/>
  <c r="U148" i="29"/>
  <c r="R148" i="29"/>
  <c r="G148" i="29"/>
  <c r="J148" i="29" s="1"/>
  <c r="AO147" i="29"/>
  <c r="AJ147" i="29"/>
  <c r="AE147" i="29"/>
  <c r="Z147" i="29"/>
  <c r="U147" i="29"/>
  <c r="R147" i="29"/>
  <c r="J147" i="29"/>
  <c r="M147" i="29" s="1"/>
  <c r="G147" i="29"/>
  <c r="H147" i="29" s="1"/>
  <c r="AO146" i="29"/>
  <c r="AJ146" i="29"/>
  <c r="AE146" i="29"/>
  <c r="Z146" i="29"/>
  <c r="U146" i="29"/>
  <c r="R146" i="29"/>
  <c r="G146" i="29"/>
  <c r="J146" i="29" s="1"/>
  <c r="AO145" i="29"/>
  <c r="AJ145" i="29"/>
  <c r="AE145" i="29"/>
  <c r="Z145" i="29"/>
  <c r="U145" i="29"/>
  <c r="R145" i="29"/>
  <c r="G145" i="29"/>
  <c r="J145" i="29" s="1"/>
  <c r="AO144" i="29"/>
  <c r="AJ144" i="29"/>
  <c r="AE144" i="29"/>
  <c r="Z144" i="29"/>
  <c r="U144" i="29"/>
  <c r="R144" i="29"/>
  <c r="G144" i="29"/>
  <c r="H144" i="29" s="1"/>
  <c r="AO143" i="29"/>
  <c r="AJ143" i="29"/>
  <c r="AE143" i="29"/>
  <c r="Z143" i="29"/>
  <c r="U143" i="29"/>
  <c r="R143" i="29"/>
  <c r="H143" i="29"/>
  <c r="G143" i="29"/>
  <c r="J143" i="29" s="1"/>
  <c r="M143" i="29" s="1"/>
  <c r="AO135" i="29"/>
  <c r="AJ135" i="29"/>
  <c r="AE135" i="29"/>
  <c r="Z135" i="29"/>
  <c r="U135" i="29"/>
  <c r="R135" i="29"/>
  <c r="AO134" i="29"/>
  <c r="AJ134" i="29"/>
  <c r="AE134" i="29"/>
  <c r="Z134" i="29"/>
  <c r="U134" i="29"/>
  <c r="R134" i="29"/>
  <c r="AO133" i="29"/>
  <c r="AJ133" i="29"/>
  <c r="AE133" i="29"/>
  <c r="Z133" i="29"/>
  <c r="U133" i="29"/>
  <c r="R133" i="29"/>
  <c r="AO132" i="29"/>
  <c r="AJ132" i="29"/>
  <c r="AE132" i="29"/>
  <c r="Z132" i="29"/>
  <c r="U132" i="29"/>
  <c r="R132" i="29"/>
  <c r="AO131" i="29"/>
  <c r="AJ131" i="29"/>
  <c r="AE131" i="29"/>
  <c r="Z131" i="29"/>
  <c r="U131" i="29"/>
  <c r="R131" i="29"/>
  <c r="AO130" i="29"/>
  <c r="AJ130" i="29"/>
  <c r="AE130" i="29"/>
  <c r="Z130" i="29"/>
  <c r="U130" i="29"/>
  <c r="R130" i="29"/>
  <c r="AO129" i="29"/>
  <c r="AJ129" i="29"/>
  <c r="AE129" i="29"/>
  <c r="Z129" i="29"/>
  <c r="U129" i="29"/>
  <c r="R129" i="29"/>
  <c r="AO128" i="29"/>
  <c r="AJ128" i="29"/>
  <c r="AE128" i="29"/>
  <c r="Z128" i="29"/>
  <c r="U128" i="29"/>
  <c r="R128" i="29"/>
  <c r="AO127" i="29"/>
  <c r="AJ127" i="29"/>
  <c r="AE127" i="29"/>
  <c r="Z127" i="29"/>
  <c r="U127" i="29"/>
  <c r="R127" i="29"/>
  <c r="AO126" i="29"/>
  <c r="AJ126" i="29"/>
  <c r="AE126" i="29"/>
  <c r="Z126" i="29"/>
  <c r="U126" i="29"/>
  <c r="R126" i="29"/>
  <c r="AO125" i="29"/>
  <c r="AJ125" i="29"/>
  <c r="AE125" i="29"/>
  <c r="Z125" i="29"/>
  <c r="U125" i="29"/>
  <c r="R125" i="29"/>
  <c r="AO124" i="29"/>
  <c r="AJ124" i="29"/>
  <c r="AE124" i="29"/>
  <c r="Z124" i="29"/>
  <c r="U124" i="29"/>
  <c r="R124" i="29"/>
  <c r="AO123" i="29"/>
  <c r="AJ123" i="29"/>
  <c r="AE123" i="29"/>
  <c r="Z123" i="29"/>
  <c r="U123" i="29"/>
  <c r="R123" i="29"/>
  <c r="AO122" i="29"/>
  <c r="AJ122" i="29"/>
  <c r="AE122" i="29"/>
  <c r="Z122" i="29"/>
  <c r="U122" i="29"/>
  <c r="R122" i="29"/>
  <c r="AO121" i="29"/>
  <c r="AJ121" i="29"/>
  <c r="AE121" i="29"/>
  <c r="Z121" i="29"/>
  <c r="U121" i="29"/>
  <c r="R121" i="29"/>
  <c r="AO120" i="29"/>
  <c r="AJ120" i="29"/>
  <c r="AE120" i="29"/>
  <c r="Z120" i="29"/>
  <c r="U120" i="29"/>
  <c r="R120" i="29"/>
  <c r="AO119" i="29"/>
  <c r="AJ119" i="29"/>
  <c r="AE119" i="29"/>
  <c r="Z119" i="29"/>
  <c r="U119" i="29"/>
  <c r="R119" i="29"/>
  <c r="AO118" i="29"/>
  <c r="AJ118" i="29"/>
  <c r="AE118" i="29"/>
  <c r="Z118" i="29"/>
  <c r="U118" i="29"/>
  <c r="R118" i="29"/>
  <c r="AO117" i="29"/>
  <c r="AJ117" i="29"/>
  <c r="AE117" i="29"/>
  <c r="Z117" i="29"/>
  <c r="U117" i="29"/>
  <c r="R117" i="29"/>
  <c r="AO116" i="29"/>
  <c r="AJ116" i="29"/>
  <c r="AE116" i="29"/>
  <c r="Z116" i="29"/>
  <c r="U116" i="29"/>
  <c r="R116" i="29"/>
  <c r="AO115" i="29"/>
  <c r="AJ115" i="29"/>
  <c r="AE115" i="29"/>
  <c r="Z115" i="29"/>
  <c r="U115" i="29"/>
  <c r="R115" i="29"/>
  <c r="AO114" i="29"/>
  <c r="AJ114" i="29"/>
  <c r="AE114" i="29"/>
  <c r="Z114" i="29"/>
  <c r="U114" i="29"/>
  <c r="R114" i="29"/>
  <c r="AO113" i="29"/>
  <c r="AJ113" i="29"/>
  <c r="AE113" i="29"/>
  <c r="Z113" i="29"/>
  <c r="U113" i="29"/>
  <c r="R113" i="29"/>
  <c r="AO112" i="29"/>
  <c r="AJ112" i="29"/>
  <c r="AE112" i="29"/>
  <c r="Z112" i="29"/>
  <c r="U112" i="29"/>
  <c r="R112" i="29"/>
  <c r="AO111" i="29"/>
  <c r="AJ111" i="29"/>
  <c r="AE111" i="29"/>
  <c r="Z111" i="29"/>
  <c r="U111" i="29"/>
  <c r="R111" i="29"/>
  <c r="AO103" i="29"/>
  <c r="AJ103" i="29"/>
  <c r="AE103" i="29"/>
  <c r="Z103" i="29"/>
  <c r="AO102" i="29"/>
  <c r="AJ102" i="29"/>
  <c r="AE102" i="29"/>
  <c r="Z102" i="29"/>
  <c r="AO101" i="29"/>
  <c r="AJ101" i="29"/>
  <c r="AE101" i="29"/>
  <c r="Z101" i="29"/>
  <c r="AO100" i="29"/>
  <c r="AJ100" i="29"/>
  <c r="AE100" i="29"/>
  <c r="Z100" i="29"/>
  <c r="AO99" i="29"/>
  <c r="AJ99" i="29"/>
  <c r="AE99" i="29"/>
  <c r="Z99" i="29"/>
  <c r="AO98" i="29"/>
  <c r="AJ98" i="29"/>
  <c r="AE98" i="29"/>
  <c r="Z98" i="29"/>
  <c r="AO97" i="29"/>
  <c r="AJ97" i="29"/>
  <c r="AE97" i="29"/>
  <c r="Z97" i="29"/>
  <c r="AO96" i="29"/>
  <c r="AJ96" i="29"/>
  <c r="AE96" i="29"/>
  <c r="Z96" i="29"/>
  <c r="AO95" i="29"/>
  <c r="AJ95" i="29"/>
  <c r="AE95" i="29"/>
  <c r="Z95" i="29"/>
  <c r="AO94" i="29"/>
  <c r="AJ94" i="29"/>
  <c r="AE94" i="29"/>
  <c r="Z94" i="29"/>
  <c r="AO93" i="29"/>
  <c r="AJ93" i="29"/>
  <c r="AE93" i="29"/>
  <c r="Z93" i="29"/>
  <c r="AO92" i="29"/>
  <c r="AJ92" i="29"/>
  <c r="AE92" i="29"/>
  <c r="Z92" i="29"/>
  <c r="AO91" i="29"/>
  <c r="AJ91" i="29"/>
  <c r="AE91" i="29"/>
  <c r="Z91" i="29"/>
  <c r="AO90" i="29"/>
  <c r="AJ90" i="29"/>
  <c r="AE90" i="29"/>
  <c r="Z90" i="29"/>
  <c r="AO89" i="29"/>
  <c r="AJ89" i="29"/>
  <c r="AE89" i="29"/>
  <c r="Z89" i="29"/>
  <c r="AO88" i="29"/>
  <c r="AJ88" i="29"/>
  <c r="AE88" i="29"/>
  <c r="Z88" i="29"/>
  <c r="AO87" i="29"/>
  <c r="AJ87" i="29"/>
  <c r="AE87" i="29"/>
  <c r="Z87" i="29"/>
  <c r="AO86" i="29"/>
  <c r="AJ86" i="29"/>
  <c r="AE86" i="29"/>
  <c r="Z86" i="29"/>
  <c r="AO85" i="29"/>
  <c r="AJ85" i="29"/>
  <c r="AE85" i="29"/>
  <c r="Z85" i="29"/>
  <c r="AO84" i="29"/>
  <c r="AJ84" i="29"/>
  <c r="AE84" i="29"/>
  <c r="Z84" i="29"/>
  <c r="AO83" i="29"/>
  <c r="AJ83" i="29"/>
  <c r="AE83" i="29"/>
  <c r="Z83" i="29"/>
  <c r="AO82" i="29"/>
  <c r="AJ82" i="29"/>
  <c r="AE82" i="29"/>
  <c r="Z82" i="29"/>
  <c r="AO81" i="29"/>
  <c r="AJ81" i="29"/>
  <c r="AE81" i="29"/>
  <c r="Z81" i="29"/>
  <c r="AO80" i="29"/>
  <c r="AJ80" i="29"/>
  <c r="AE80" i="29"/>
  <c r="Z80" i="29"/>
  <c r="AO79" i="29"/>
  <c r="AJ79" i="29"/>
  <c r="AE79" i="29"/>
  <c r="Z79" i="29"/>
  <c r="G186" i="5"/>
  <c r="G190" i="5"/>
  <c r="K124" i="6" l="1"/>
  <c r="M124" i="6"/>
  <c r="N124" i="6" s="1"/>
  <c r="K116" i="6"/>
  <c r="M116" i="6"/>
  <c r="N116" i="6" s="1"/>
  <c r="K150" i="6"/>
  <c r="M150" i="6"/>
  <c r="N150" i="6" s="1"/>
  <c r="K158" i="6"/>
  <c r="M158" i="6"/>
  <c r="N158" i="6" s="1"/>
  <c r="K166" i="6"/>
  <c r="M166" i="6"/>
  <c r="N166" i="6" s="1"/>
  <c r="J52" i="6"/>
  <c r="M52" i="6" s="1"/>
  <c r="N52" i="6" s="1"/>
  <c r="J60" i="6"/>
  <c r="M60" i="6" s="1"/>
  <c r="N60" i="6" s="1"/>
  <c r="H82" i="6"/>
  <c r="H84" i="6"/>
  <c r="J86" i="6"/>
  <c r="M86" i="6" s="1"/>
  <c r="N86" i="6" s="1"/>
  <c r="H99" i="6"/>
  <c r="J101" i="6"/>
  <c r="M101" i="6" s="1"/>
  <c r="N101" i="6" s="1"/>
  <c r="J115" i="6"/>
  <c r="J118" i="6"/>
  <c r="M118" i="6" s="1"/>
  <c r="N118" i="6" s="1"/>
  <c r="J120" i="6"/>
  <c r="H124" i="6"/>
  <c r="J135" i="6"/>
  <c r="M135" i="6" s="1"/>
  <c r="N135" i="6" s="1"/>
  <c r="J145" i="6"/>
  <c r="M145" i="6" s="1"/>
  <c r="N145" i="6" s="1"/>
  <c r="M151" i="6"/>
  <c r="N151" i="6" s="1"/>
  <c r="J153" i="6"/>
  <c r="M153" i="6" s="1"/>
  <c r="N153" i="6" s="1"/>
  <c r="M159" i="6"/>
  <c r="N159" i="6" s="1"/>
  <c r="J161" i="6"/>
  <c r="M161" i="6" s="1"/>
  <c r="N161" i="6" s="1"/>
  <c r="M167" i="6"/>
  <c r="N167" i="6" s="1"/>
  <c r="J169" i="6"/>
  <c r="M169" i="6" s="1"/>
  <c r="N169" i="6" s="1"/>
  <c r="J48" i="6"/>
  <c r="J56" i="6"/>
  <c r="J64" i="6"/>
  <c r="J68" i="6"/>
  <c r="M68" i="6" s="1"/>
  <c r="N68" i="6" s="1"/>
  <c r="H90" i="6"/>
  <c r="H92" i="6"/>
  <c r="J94" i="6"/>
  <c r="M94" i="6" s="1"/>
  <c r="N94" i="6" s="1"/>
  <c r="J123" i="6"/>
  <c r="J126" i="6"/>
  <c r="M126" i="6" s="1"/>
  <c r="N126" i="6" s="1"/>
  <c r="J128" i="6"/>
  <c r="K146" i="29"/>
  <c r="M146" i="29"/>
  <c r="P146" i="29" s="1"/>
  <c r="K209" i="29"/>
  <c r="M209" i="29"/>
  <c r="K225" i="29"/>
  <c r="M225" i="29"/>
  <c r="K162" i="29"/>
  <c r="M162" i="29"/>
  <c r="P162" i="29" s="1"/>
  <c r="X162" i="29" s="1"/>
  <c r="M163" i="29"/>
  <c r="K163" i="29"/>
  <c r="K215" i="29"/>
  <c r="M215" i="29"/>
  <c r="P215" i="29" s="1"/>
  <c r="Q215" i="29" s="1"/>
  <c r="J144" i="29"/>
  <c r="M144" i="29" s="1"/>
  <c r="H145" i="29"/>
  <c r="H146" i="29"/>
  <c r="K147" i="29"/>
  <c r="J155" i="29"/>
  <c r="K207" i="29"/>
  <c r="H208" i="29"/>
  <c r="H210" i="29"/>
  <c r="H215" i="29"/>
  <c r="H221" i="29"/>
  <c r="K223" i="29"/>
  <c r="J224" i="29"/>
  <c r="M224" i="29" s="1"/>
  <c r="P224" i="29" s="1"/>
  <c r="H225" i="29"/>
  <c r="K231" i="29"/>
  <c r="H163" i="29"/>
  <c r="H166" i="29"/>
  <c r="H167" i="29"/>
  <c r="H209" i="29"/>
  <c r="J218" i="29"/>
  <c r="M218" i="29" s="1"/>
  <c r="J219" i="29"/>
  <c r="M219" i="29" s="1"/>
  <c r="P219" i="29" s="1"/>
  <c r="H229" i="29"/>
  <c r="H230" i="29"/>
  <c r="J185" i="6"/>
  <c r="M185" i="6" s="1"/>
  <c r="N185" i="6" s="1"/>
  <c r="J183" i="6"/>
  <c r="K183" i="6" s="1"/>
  <c r="J182" i="6"/>
  <c r="J196" i="6"/>
  <c r="J177" i="6"/>
  <c r="M177" i="6" s="1"/>
  <c r="N177" i="6" s="1"/>
  <c r="J186" i="6"/>
  <c r="M186" i="6" s="1"/>
  <c r="N186" i="6" s="1"/>
  <c r="J195" i="6"/>
  <c r="H191" i="6"/>
  <c r="J198" i="6"/>
  <c r="M198" i="6" s="1"/>
  <c r="N198" i="6" s="1"/>
  <c r="H190" i="6"/>
  <c r="J199" i="6"/>
  <c r="M199" i="6" s="1"/>
  <c r="N199" i="6" s="1"/>
  <c r="H176" i="29"/>
  <c r="J199" i="29"/>
  <c r="M199" i="29" s="1"/>
  <c r="P199" i="29" s="1"/>
  <c r="Q199" i="29" s="1"/>
  <c r="J197" i="29"/>
  <c r="M197" i="29" s="1"/>
  <c r="P197" i="29" s="1"/>
  <c r="K193" i="29"/>
  <c r="M193" i="29"/>
  <c r="P193" i="29" s="1"/>
  <c r="K175" i="29"/>
  <c r="M175" i="29"/>
  <c r="P175" i="29" s="1"/>
  <c r="Q175" i="29" s="1"/>
  <c r="K184" i="29"/>
  <c r="M184" i="29"/>
  <c r="P184" i="29" s="1"/>
  <c r="S184" i="29" s="1"/>
  <c r="H175" i="29"/>
  <c r="H188" i="29"/>
  <c r="H179" i="29"/>
  <c r="J181" i="29"/>
  <c r="H184" i="29"/>
  <c r="K191" i="29"/>
  <c r="J192" i="29"/>
  <c r="M192" i="29" s="1"/>
  <c r="H193" i="29"/>
  <c r="H194" i="29"/>
  <c r="J182" i="29"/>
  <c r="M182" i="29" s="1"/>
  <c r="N182" i="29" s="1"/>
  <c r="M192" i="6"/>
  <c r="N192" i="6" s="1"/>
  <c r="K192" i="6"/>
  <c r="M193" i="6"/>
  <c r="N193" i="6" s="1"/>
  <c r="K193" i="6"/>
  <c r="M194" i="6"/>
  <c r="N194" i="6" s="1"/>
  <c r="K194" i="6"/>
  <c r="M184" i="6"/>
  <c r="N184" i="6" s="1"/>
  <c r="K184" i="6"/>
  <c r="M187" i="6"/>
  <c r="N187" i="6" s="1"/>
  <c r="K187" i="6"/>
  <c r="J188" i="6"/>
  <c r="H188" i="6"/>
  <c r="M197" i="6"/>
  <c r="N197" i="6" s="1"/>
  <c r="K197" i="6"/>
  <c r="M179" i="6"/>
  <c r="N179" i="6" s="1"/>
  <c r="K179" i="6"/>
  <c r="M189" i="6"/>
  <c r="N189" i="6" s="1"/>
  <c r="K189" i="6"/>
  <c r="M180" i="6"/>
  <c r="N180" i="6" s="1"/>
  <c r="K180" i="6"/>
  <c r="M190" i="6"/>
  <c r="N190" i="6" s="1"/>
  <c r="K190" i="6"/>
  <c r="M181" i="6"/>
  <c r="N181" i="6" s="1"/>
  <c r="K181" i="6"/>
  <c r="K191" i="6"/>
  <c r="M191" i="6"/>
  <c r="N191" i="6" s="1"/>
  <c r="M200" i="6"/>
  <c r="N200" i="6" s="1"/>
  <c r="K200" i="6"/>
  <c r="M201" i="6"/>
  <c r="N201" i="6" s="1"/>
  <c r="K201" i="6"/>
  <c r="K178" i="6"/>
  <c r="H181" i="6"/>
  <c r="H194" i="6"/>
  <c r="H189" i="6"/>
  <c r="H184" i="6"/>
  <c r="H197" i="6"/>
  <c r="H179" i="6"/>
  <c r="H187" i="6"/>
  <c r="H192" i="6"/>
  <c r="H200" i="6"/>
  <c r="H180" i="6"/>
  <c r="K185" i="6"/>
  <c r="H193" i="6"/>
  <c r="H201" i="6"/>
  <c r="K164" i="6"/>
  <c r="M164" i="6"/>
  <c r="N164" i="6" s="1"/>
  <c r="K156" i="6"/>
  <c r="M156" i="6"/>
  <c r="N156" i="6" s="1"/>
  <c r="M147" i="6"/>
  <c r="N147" i="6" s="1"/>
  <c r="K147" i="6"/>
  <c r="M163" i="6"/>
  <c r="N163" i="6" s="1"/>
  <c r="K163" i="6"/>
  <c r="M155" i="6"/>
  <c r="N155" i="6" s="1"/>
  <c r="K155" i="6"/>
  <c r="K148" i="6"/>
  <c r="M148" i="6"/>
  <c r="N148" i="6" s="1"/>
  <c r="K146" i="6"/>
  <c r="K154" i="6"/>
  <c r="K162" i="6"/>
  <c r="J149" i="6"/>
  <c r="J157" i="6"/>
  <c r="J165" i="6"/>
  <c r="H147" i="6"/>
  <c r="K152" i="6"/>
  <c r="H155" i="6"/>
  <c r="K160" i="6"/>
  <c r="H163" i="6"/>
  <c r="K168" i="6"/>
  <c r="K145" i="6"/>
  <c r="H148" i="6"/>
  <c r="K153" i="6"/>
  <c r="H156" i="6"/>
  <c r="K161" i="6"/>
  <c r="H164" i="6"/>
  <c r="K169" i="6"/>
  <c r="M130" i="6"/>
  <c r="N130" i="6" s="1"/>
  <c r="K130" i="6"/>
  <c r="M117" i="6"/>
  <c r="N117" i="6" s="1"/>
  <c r="K117" i="6"/>
  <c r="M125" i="6"/>
  <c r="N125" i="6" s="1"/>
  <c r="K125" i="6"/>
  <c r="M133" i="6"/>
  <c r="N133" i="6" s="1"/>
  <c r="K133" i="6"/>
  <c r="M122" i="6"/>
  <c r="N122" i="6" s="1"/>
  <c r="K122" i="6"/>
  <c r="M129" i="6"/>
  <c r="N129" i="6" s="1"/>
  <c r="K129" i="6"/>
  <c r="M113" i="6"/>
  <c r="N113" i="6" s="1"/>
  <c r="K113" i="6"/>
  <c r="M136" i="6"/>
  <c r="N136" i="6" s="1"/>
  <c r="K136" i="6"/>
  <c r="M114" i="6"/>
  <c r="N114" i="6" s="1"/>
  <c r="K114" i="6"/>
  <c r="M121" i="6"/>
  <c r="N121" i="6" s="1"/>
  <c r="K121" i="6"/>
  <c r="M137" i="6"/>
  <c r="N137" i="6" s="1"/>
  <c r="K137" i="6"/>
  <c r="H114" i="6"/>
  <c r="K119" i="6"/>
  <c r="H122" i="6"/>
  <c r="K127" i="6"/>
  <c r="H130" i="6"/>
  <c r="K135" i="6"/>
  <c r="H117" i="6"/>
  <c r="H125" i="6"/>
  <c r="H133" i="6"/>
  <c r="H136" i="6"/>
  <c r="H113" i="6"/>
  <c r="K118" i="6"/>
  <c r="H121" i="6"/>
  <c r="K126" i="6"/>
  <c r="H129" i="6"/>
  <c r="K134" i="6"/>
  <c r="H137" i="6"/>
  <c r="M95" i="6"/>
  <c r="N95" i="6" s="1"/>
  <c r="K95" i="6"/>
  <c r="M96" i="6"/>
  <c r="N96" i="6" s="1"/>
  <c r="K96" i="6"/>
  <c r="M97" i="6"/>
  <c r="N97" i="6" s="1"/>
  <c r="K97" i="6"/>
  <c r="M87" i="6"/>
  <c r="N87" i="6" s="1"/>
  <c r="K87" i="6"/>
  <c r="M98" i="6"/>
  <c r="N98" i="6" s="1"/>
  <c r="K98" i="6"/>
  <c r="M88" i="6"/>
  <c r="N88" i="6" s="1"/>
  <c r="K88" i="6"/>
  <c r="M89" i="6"/>
  <c r="N89" i="6" s="1"/>
  <c r="K89" i="6"/>
  <c r="M90" i="6"/>
  <c r="N90" i="6" s="1"/>
  <c r="K90" i="6"/>
  <c r="K99" i="6"/>
  <c r="M99" i="6"/>
  <c r="N99" i="6" s="1"/>
  <c r="M80" i="6"/>
  <c r="N80" i="6" s="1"/>
  <c r="K80" i="6"/>
  <c r="M100" i="6"/>
  <c r="N100" i="6" s="1"/>
  <c r="K100" i="6"/>
  <c r="K91" i="6"/>
  <c r="M91" i="6"/>
  <c r="N91" i="6" s="1"/>
  <c r="M81" i="6"/>
  <c r="N81" i="6" s="1"/>
  <c r="K81" i="6"/>
  <c r="M82" i="6"/>
  <c r="N82" i="6" s="1"/>
  <c r="K82" i="6"/>
  <c r="M92" i="6"/>
  <c r="N92" i="6" s="1"/>
  <c r="K92" i="6"/>
  <c r="K83" i="6"/>
  <c r="M83" i="6"/>
  <c r="N83" i="6" s="1"/>
  <c r="M84" i="6"/>
  <c r="N84" i="6" s="1"/>
  <c r="K84" i="6"/>
  <c r="M103" i="6"/>
  <c r="N103" i="6" s="1"/>
  <c r="K103" i="6"/>
  <c r="M104" i="6"/>
  <c r="N104" i="6" s="1"/>
  <c r="K104" i="6"/>
  <c r="H81" i="6"/>
  <c r="K86" i="6"/>
  <c r="H89" i="6"/>
  <c r="H97" i="6"/>
  <c r="K102" i="6"/>
  <c r="H87" i="6"/>
  <c r="H95" i="6"/>
  <c r="H103" i="6"/>
  <c r="H80" i="6"/>
  <c r="K85" i="6"/>
  <c r="H88" i="6"/>
  <c r="K93" i="6"/>
  <c r="H96" i="6"/>
  <c r="K101" i="6"/>
  <c r="H104" i="6"/>
  <c r="M62" i="6"/>
  <c r="N62" i="6" s="1"/>
  <c r="K62" i="6"/>
  <c r="M63" i="6"/>
  <c r="N63" i="6" s="1"/>
  <c r="K63" i="6"/>
  <c r="M54" i="6"/>
  <c r="N54" i="6" s="1"/>
  <c r="K54" i="6"/>
  <c r="M65" i="6"/>
  <c r="N65" i="6" s="1"/>
  <c r="K65" i="6"/>
  <c r="K66" i="6"/>
  <c r="M66" i="6"/>
  <c r="N66" i="6" s="1"/>
  <c r="M51" i="6"/>
  <c r="N51" i="6" s="1"/>
  <c r="K51" i="6"/>
  <c r="M55" i="6"/>
  <c r="N55" i="6" s="1"/>
  <c r="K55" i="6"/>
  <c r="K58" i="6"/>
  <c r="M58" i="6"/>
  <c r="N58" i="6" s="1"/>
  <c r="M47" i="6"/>
  <c r="N47" i="6" s="1"/>
  <c r="K47" i="6"/>
  <c r="M57" i="6"/>
  <c r="N57" i="6" s="1"/>
  <c r="K57" i="6"/>
  <c r="M59" i="6"/>
  <c r="N59" i="6" s="1"/>
  <c r="K59" i="6"/>
  <c r="M49" i="6"/>
  <c r="N49" i="6" s="1"/>
  <c r="K49" i="6"/>
  <c r="M70" i="6"/>
  <c r="N70" i="6" s="1"/>
  <c r="K70" i="6"/>
  <c r="K50" i="6"/>
  <c r="M50" i="6"/>
  <c r="N50" i="6" s="1"/>
  <c r="M71" i="6"/>
  <c r="N71" i="6" s="1"/>
  <c r="K71" i="6"/>
  <c r="J53" i="6"/>
  <c r="J61" i="6"/>
  <c r="J69" i="6"/>
  <c r="H54" i="6"/>
  <c r="H62" i="6"/>
  <c r="K67" i="6"/>
  <c r="H70" i="6"/>
  <c r="H49" i="6"/>
  <c r="H57" i="6"/>
  <c r="H65" i="6"/>
  <c r="H47" i="6"/>
  <c r="K52" i="6"/>
  <c r="H55" i="6"/>
  <c r="H63" i="6"/>
  <c r="K68" i="6"/>
  <c r="H71" i="6"/>
  <c r="H50" i="6"/>
  <c r="H58" i="6"/>
  <c r="H66" i="6"/>
  <c r="P207" i="29"/>
  <c r="N207" i="29"/>
  <c r="K211" i="29"/>
  <c r="M211" i="29"/>
  <c r="P223" i="29"/>
  <c r="N223" i="29"/>
  <c r="M229" i="29"/>
  <c r="K229" i="29"/>
  <c r="N213" i="29"/>
  <c r="P213" i="29"/>
  <c r="M217" i="29"/>
  <c r="K217" i="29"/>
  <c r="M221" i="29"/>
  <c r="K221" i="29"/>
  <c r="M227" i="29"/>
  <c r="K227" i="29"/>
  <c r="S215" i="29"/>
  <c r="P231" i="29"/>
  <c r="N231" i="29"/>
  <c r="P208" i="29"/>
  <c r="N208" i="29"/>
  <c r="M212" i="29"/>
  <c r="K212" i="29"/>
  <c r="M210" i="29"/>
  <c r="K210" i="29"/>
  <c r="M222" i="29"/>
  <c r="K222" i="29"/>
  <c r="K220" i="29"/>
  <c r="M220" i="29"/>
  <c r="P214" i="29"/>
  <c r="N214" i="29"/>
  <c r="N224" i="29"/>
  <c r="P218" i="29"/>
  <c r="N218" i="29"/>
  <c r="M228" i="29"/>
  <c r="K228" i="29"/>
  <c r="M216" i="29"/>
  <c r="K216" i="29"/>
  <c r="M226" i="29"/>
  <c r="K226" i="29"/>
  <c r="P230" i="29"/>
  <c r="N230" i="29"/>
  <c r="H216" i="29"/>
  <c r="K218" i="29"/>
  <c r="H212" i="29"/>
  <c r="K214" i="29"/>
  <c r="H228" i="29"/>
  <c r="K230" i="29"/>
  <c r="H217" i="29"/>
  <c r="K208" i="29"/>
  <c r="H222" i="29"/>
  <c r="H220" i="29"/>
  <c r="H211" i="29"/>
  <c r="K213" i="29"/>
  <c r="H227" i="29"/>
  <c r="M179" i="29"/>
  <c r="K179" i="29"/>
  <c r="M195" i="29"/>
  <c r="K195" i="29"/>
  <c r="K183" i="29"/>
  <c r="M183" i="29"/>
  <c r="M177" i="29"/>
  <c r="K177" i="29"/>
  <c r="X193" i="29"/>
  <c r="S193" i="29"/>
  <c r="Q193" i="29"/>
  <c r="M189" i="29"/>
  <c r="K189" i="29"/>
  <c r="M185" i="29"/>
  <c r="K185" i="29"/>
  <c r="M187" i="29"/>
  <c r="K187" i="29"/>
  <c r="P191" i="29"/>
  <c r="N191" i="29"/>
  <c r="M190" i="29"/>
  <c r="K190" i="29"/>
  <c r="J186" i="29"/>
  <c r="H186" i="29"/>
  <c r="P188" i="29"/>
  <c r="N188" i="29"/>
  <c r="K176" i="29"/>
  <c r="M176" i="29"/>
  <c r="P192" i="29"/>
  <c r="N192" i="29"/>
  <c r="X184" i="29"/>
  <c r="Q184" i="29"/>
  <c r="M196" i="29"/>
  <c r="K196" i="29"/>
  <c r="M198" i="29"/>
  <c r="K198" i="29"/>
  <c r="K180" i="29"/>
  <c r="M180" i="29"/>
  <c r="M194" i="29"/>
  <c r="K194" i="29"/>
  <c r="H189" i="29"/>
  <c r="H198" i="29"/>
  <c r="N193" i="29"/>
  <c r="H196" i="29"/>
  <c r="N184" i="29"/>
  <c r="H187" i="29"/>
  <c r="J178" i="29"/>
  <c r="H185" i="29"/>
  <c r="H183" i="29"/>
  <c r="H180" i="29"/>
  <c r="H190" i="29"/>
  <c r="K192" i="29"/>
  <c r="H177" i="29"/>
  <c r="K188" i="29"/>
  <c r="H195" i="29"/>
  <c r="K197" i="29"/>
  <c r="N199" i="29"/>
  <c r="M153" i="29"/>
  <c r="K153" i="29"/>
  <c r="M161" i="29"/>
  <c r="K161" i="29"/>
  <c r="M145" i="29"/>
  <c r="K145" i="29"/>
  <c r="P159" i="29"/>
  <c r="N159" i="29"/>
  <c r="P143" i="29"/>
  <c r="N143" i="29"/>
  <c r="P147" i="29"/>
  <c r="N147" i="29"/>
  <c r="M157" i="29"/>
  <c r="K157" i="29"/>
  <c r="M165" i="29"/>
  <c r="K165" i="29"/>
  <c r="M164" i="29"/>
  <c r="K164" i="29"/>
  <c r="P163" i="29"/>
  <c r="N163" i="29"/>
  <c r="P167" i="29"/>
  <c r="N167" i="29"/>
  <c r="P144" i="29"/>
  <c r="N144" i="29"/>
  <c r="Q162" i="29"/>
  <c r="S146" i="29"/>
  <c r="Q146" i="29"/>
  <c r="X146" i="29"/>
  <c r="M158" i="29"/>
  <c r="K158" i="29"/>
  <c r="M148" i="29"/>
  <c r="K148" i="29"/>
  <c r="P150" i="29"/>
  <c r="N150" i="29"/>
  <c r="M152" i="29"/>
  <c r="K152" i="29"/>
  <c r="P160" i="29"/>
  <c r="N160" i="29"/>
  <c r="P154" i="29"/>
  <c r="N154" i="29"/>
  <c r="K156" i="29"/>
  <c r="M156" i="29"/>
  <c r="M166" i="29"/>
  <c r="K166" i="29"/>
  <c r="H152" i="29"/>
  <c r="K154" i="29"/>
  <c r="H157" i="29"/>
  <c r="K159" i="29"/>
  <c r="K143" i="29"/>
  <c r="H148" i="29"/>
  <c r="K150" i="29"/>
  <c r="H164" i="29"/>
  <c r="H158" i="29"/>
  <c r="K160" i="29"/>
  <c r="K144" i="29"/>
  <c r="H165" i="29"/>
  <c r="K167" i="29"/>
  <c r="N146" i="29"/>
  <c r="J149" i="29"/>
  <c r="M151" i="29"/>
  <c r="H156" i="29"/>
  <c r="H358" i="26"/>
  <c r="G358" i="26"/>
  <c r="F358" i="26"/>
  <c r="E358" i="26"/>
  <c r="D358" i="26"/>
  <c r="H357" i="26"/>
  <c r="G357" i="26"/>
  <c r="F357" i="26"/>
  <c r="E357" i="26"/>
  <c r="D357" i="26"/>
  <c r="H356" i="26"/>
  <c r="G356" i="26"/>
  <c r="F356" i="26"/>
  <c r="E356" i="26"/>
  <c r="D356" i="26"/>
  <c r="H355" i="26"/>
  <c r="G355" i="26"/>
  <c r="F355" i="26"/>
  <c r="E355" i="26"/>
  <c r="D355" i="26"/>
  <c r="H354" i="26"/>
  <c r="G354" i="26"/>
  <c r="F354" i="26"/>
  <c r="E354" i="26"/>
  <c r="D354" i="26"/>
  <c r="H353" i="26"/>
  <c r="G353" i="26"/>
  <c r="F353" i="26"/>
  <c r="E353" i="26"/>
  <c r="D353" i="26"/>
  <c r="H352" i="26"/>
  <c r="G352" i="26"/>
  <c r="F352" i="26"/>
  <c r="E352" i="26"/>
  <c r="D352" i="26"/>
  <c r="H351" i="26"/>
  <c r="G351" i="26"/>
  <c r="F351" i="26"/>
  <c r="E351" i="26"/>
  <c r="D351" i="26"/>
  <c r="H350" i="26"/>
  <c r="G350" i="26"/>
  <c r="F350" i="26"/>
  <c r="E350" i="26"/>
  <c r="D350" i="26"/>
  <c r="H349" i="26"/>
  <c r="G349" i="26"/>
  <c r="F349" i="26"/>
  <c r="E349" i="26"/>
  <c r="D349" i="26"/>
  <c r="H348" i="26"/>
  <c r="G348" i="26"/>
  <c r="F348" i="26"/>
  <c r="E348" i="26"/>
  <c r="D348" i="26"/>
  <c r="H347" i="26"/>
  <c r="G347" i="26"/>
  <c r="F347" i="26"/>
  <c r="E347" i="26"/>
  <c r="D347" i="26"/>
  <c r="H346" i="26"/>
  <c r="G346" i="26"/>
  <c r="F346" i="26"/>
  <c r="E346" i="26"/>
  <c r="D346" i="26"/>
  <c r="H345" i="26"/>
  <c r="G345" i="26"/>
  <c r="F345" i="26"/>
  <c r="E345" i="26"/>
  <c r="D345" i="26"/>
  <c r="H344" i="26"/>
  <c r="G344" i="26"/>
  <c r="F344" i="26"/>
  <c r="E344" i="26"/>
  <c r="D344" i="26"/>
  <c r="H343" i="26"/>
  <c r="G343" i="26"/>
  <c r="F343" i="26"/>
  <c r="E343" i="26"/>
  <c r="D343" i="26"/>
  <c r="H342" i="26"/>
  <c r="G342" i="26"/>
  <c r="F342" i="26"/>
  <c r="E342" i="26"/>
  <c r="D342" i="26"/>
  <c r="H341" i="26"/>
  <c r="G341" i="26"/>
  <c r="F341" i="26"/>
  <c r="E341" i="26"/>
  <c r="D341" i="26"/>
  <c r="H340" i="26"/>
  <c r="G340" i="26"/>
  <c r="F340" i="26"/>
  <c r="E340" i="26"/>
  <c r="D340" i="26"/>
  <c r="H339" i="26"/>
  <c r="G339" i="26"/>
  <c r="F339" i="26"/>
  <c r="E339" i="26"/>
  <c r="D339" i="26"/>
  <c r="H338" i="26"/>
  <c r="G338" i="26"/>
  <c r="F338" i="26"/>
  <c r="E338" i="26"/>
  <c r="D338" i="26"/>
  <c r="H337" i="26"/>
  <c r="G337" i="26"/>
  <c r="F337" i="26"/>
  <c r="E337" i="26"/>
  <c r="D337" i="26"/>
  <c r="H336" i="26"/>
  <c r="G336" i="26"/>
  <c r="F336" i="26"/>
  <c r="E336" i="26"/>
  <c r="D336" i="26"/>
  <c r="H334" i="26"/>
  <c r="G334" i="26"/>
  <c r="F334" i="26"/>
  <c r="E334" i="26"/>
  <c r="D334" i="26"/>
  <c r="F335" i="26"/>
  <c r="G335" i="26"/>
  <c r="H335" i="26"/>
  <c r="E335" i="26"/>
  <c r="D335" i="26"/>
  <c r="F314" i="26"/>
  <c r="E314" i="26"/>
  <c r="H329" i="26"/>
  <c r="G329" i="26"/>
  <c r="F329" i="26"/>
  <c r="E329" i="26"/>
  <c r="D329" i="26"/>
  <c r="H328" i="26"/>
  <c r="G328" i="26"/>
  <c r="F328" i="26"/>
  <c r="E328" i="26"/>
  <c r="D328" i="26"/>
  <c r="H327" i="26"/>
  <c r="G327" i="26"/>
  <c r="F327" i="26"/>
  <c r="E327" i="26"/>
  <c r="D327" i="26"/>
  <c r="H326" i="26"/>
  <c r="G326" i="26"/>
  <c r="F326" i="26"/>
  <c r="E326" i="26"/>
  <c r="D326" i="26"/>
  <c r="H325" i="26"/>
  <c r="G325" i="26"/>
  <c r="F325" i="26"/>
  <c r="E325" i="26"/>
  <c r="D325" i="26"/>
  <c r="H324" i="26"/>
  <c r="G324" i="26"/>
  <c r="F324" i="26"/>
  <c r="E324" i="26"/>
  <c r="D324" i="26"/>
  <c r="H323" i="26"/>
  <c r="G323" i="26"/>
  <c r="F323" i="26"/>
  <c r="E323" i="26"/>
  <c r="D323" i="26"/>
  <c r="H322" i="26"/>
  <c r="G322" i="26"/>
  <c r="F322" i="26"/>
  <c r="E322" i="26"/>
  <c r="D322" i="26"/>
  <c r="H321" i="26"/>
  <c r="G321" i="26"/>
  <c r="F321" i="26"/>
  <c r="E321" i="26"/>
  <c r="D321" i="26"/>
  <c r="H320" i="26"/>
  <c r="G320" i="26"/>
  <c r="F320" i="26"/>
  <c r="E320" i="26"/>
  <c r="D320" i="26"/>
  <c r="H319" i="26"/>
  <c r="G319" i="26"/>
  <c r="F319" i="26"/>
  <c r="E319" i="26"/>
  <c r="D319" i="26"/>
  <c r="H318" i="26"/>
  <c r="G318" i="26"/>
  <c r="F318" i="26"/>
  <c r="E318" i="26"/>
  <c r="D318" i="26"/>
  <c r="H317" i="26"/>
  <c r="G317" i="26"/>
  <c r="F317" i="26"/>
  <c r="E317" i="26"/>
  <c r="D317" i="26"/>
  <c r="H316" i="26"/>
  <c r="G316" i="26"/>
  <c r="F316" i="26"/>
  <c r="E316" i="26"/>
  <c r="D316" i="26"/>
  <c r="H315" i="26"/>
  <c r="G315" i="26"/>
  <c r="F315" i="26"/>
  <c r="E315" i="26"/>
  <c r="D315" i="26"/>
  <c r="H314" i="26"/>
  <c r="G314" i="26"/>
  <c r="D314" i="26"/>
  <c r="H313" i="26"/>
  <c r="G313" i="26"/>
  <c r="F313" i="26"/>
  <c r="E313" i="26"/>
  <c r="D313" i="26"/>
  <c r="H312" i="26"/>
  <c r="G312" i="26"/>
  <c r="F312" i="26"/>
  <c r="E312" i="26"/>
  <c r="D312" i="26"/>
  <c r="H311" i="26"/>
  <c r="G311" i="26"/>
  <c r="F311" i="26"/>
  <c r="E311" i="26"/>
  <c r="D311" i="26"/>
  <c r="H310" i="26"/>
  <c r="G310" i="26"/>
  <c r="F310" i="26"/>
  <c r="E310" i="26"/>
  <c r="D310" i="26"/>
  <c r="H309" i="26"/>
  <c r="G309" i="26"/>
  <c r="F309" i="26"/>
  <c r="E309" i="26"/>
  <c r="D309" i="26"/>
  <c r="H307" i="26"/>
  <c r="G307" i="26"/>
  <c r="F307" i="26"/>
  <c r="E307" i="26"/>
  <c r="D307" i="26"/>
  <c r="H306" i="26"/>
  <c r="G306" i="26"/>
  <c r="F306" i="26"/>
  <c r="E306" i="26"/>
  <c r="D306" i="26"/>
  <c r="H305" i="26"/>
  <c r="G305" i="26"/>
  <c r="F305" i="26"/>
  <c r="E305" i="26"/>
  <c r="D305" i="26"/>
  <c r="H308" i="26"/>
  <c r="G308" i="26"/>
  <c r="F308" i="26"/>
  <c r="E308" i="26"/>
  <c r="D308" i="26"/>
  <c r="H300" i="26"/>
  <c r="G300" i="26"/>
  <c r="F300" i="26"/>
  <c r="E300" i="26"/>
  <c r="D300" i="26"/>
  <c r="H299" i="26"/>
  <c r="G299" i="26"/>
  <c r="F299" i="26"/>
  <c r="E299" i="26"/>
  <c r="D299" i="26"/>
  <c r="H298" i="26"/>
  <c r="G298" i="26"/>
  <c r="F298" i="26"/>
  <c r="E298" i="26"/>
  <c r="D298" i="26"/>
  <c r="H297" i="26"/>
  <c r="G297" i="26"/>
  <c r="F297" i="26"/>
  <c r="E297" i="26"/>
  <c r="D297" i="26"/>
  <c r="H296" i="26"/>
  <c r="G296" i="26"/>
  <c r="F296" i="26"/>
  <c r="E296" i="26"/>
  <c r="D296" i="26"/>
  <c r="H295" i="26"/>
  <c r="G295" i="26"/>
  <c r="F295" i="26"/>
  <c r="E295" i="26"/>
  <c r="D295" i="26"/>
  <c r="H294" i="26"/>
  <c r="G294" i="26"/>
  <c r="F294" i="26"/>
  <c r="E294" i="26"/>
  <c r="D294" i="26"/>
  <c r="H293" i="26"/>
  <c r="G293" i="26"/>
  <c r="F293" i="26"/>
  <c r="E293" i="26"/>
  <c r="D293" i="26"/>
  <c r="H292" i="26"/>
  <c r="G292" i="26"/>
  <c r="F292" i="26"/>
  <c r="E292" i="26"/>
  <c r="D292" i="26"/>
  <c r="H291" i="26"/>
  <c r="G291" i="26"/>
  <c r="F291" i="26"/>
  <c r="E291" i="26"/>
  <c r="D291" i="26"/>
  <c r="H290" i="26"/>
  <c r="G290" i="26"/>
  <c r="F290" i="26"/>
  <c r="E290" i="26"/>
  <c r="D290" i="26"/>
  <c r="H289" i="26"/>
  <c r="G289" i="26"/>
  <c r="F289" i="26"/>
  <c r="E289" i="26"/>
  <c r="D289" i="26"/>
  <c r="H288" i="26"/>
  <c r="G288" i="26"/>
  <c r="F288" i="26"/>
  <c r="E288" i="26"/>
  <c r="D288" i="26"/>
  <c r="H287" i="26"/>
  <c r="G287" i="26"/>
  <c r="F287" i="26"/>
  <c r="E287" i="26"/>
  <c r="D287" i="26"/>
  <c r="H286" i="26"/>
  <c r="G286" i="26"/>
  <c r="F286" i="26"/>
  <c r="E286" i="26"/>
  <c r="D286" i="26"/>
  <c r="H285" i="26"/>
  <c r="G285" i="26"/>
  <c r="F285" i="26"/>
  <c r="E285" i="26"/>
  <c r="D285" i="26"/>
  <c r="H284" i="26"/>
  <c r="G284" i="26"/>
  <c r="F284" i="26"/>
  <c r="E284" i="26"/>
  <c r="D284" i="26"/>
  <c r="H283" i="26"/>
  <c r="G283" i="26"/>
  <c r="F283" i="26"/>
  <c r="E283" i="26"/>
  <c r="D283" i="26"/>
  <c r="H282" i="26"/>
  <c r="G282" i="26"/>
  <c r="F282" i="26"/>
  <c r="E282" i="26"/>
  <c r="D282" i="26"/>
  <c r="H281" i="26"/>
  <c r="G281" i="26"/>
  <c r="F281" i="26"/>
  <c r="E281" i="26"/>
  <c r="D281" i="26"/>
  <c r="H280" i="26"/>
  <c r="G280" i="26"/>
  <c r="F280" i="26"/>
  <c r="E280" i="26"/>
  <c r="D280" i="26"/>
  <c r="H278" i="26"/>
  <c r="G278" i="26"/>
  <c r="F278" i="26"/>
  <c r="E278" i="26"/>
  <c r="D278" i="26"/>
  <c r="H277" i="26"/>
  <c r="G277" i="26"/>
  <c r="F277" i="26"/>
  <c r="E277" i="26"/>
  <c r="D277" i="26"/>
  <c r="H276" i="26"/>
  <c r="G276" i="26"/>
  <c r="F276" i="26"/>
  <c r="E276" i="26"/>
  <c r="D276" i="26"/>
  <c r="F279" i="26"/>
  <c r="G279" i="26"/>
  <c r="H279" i="26"/>
  <c r="E279" i="26"/>
  <c r="D279" i="26"/>
  <c r="H271" i="26"/>
  <c r="G271" i="26"/>
  <c r="F271" i="26"/>
  <c r="E271" i="26"/>
  <c r="D271" i="26"/>
  <c r="H270" i="26"/>
  <c r="G270" i="26"/>
  <c r="F270" i="26"/>
  <c r="E270" i="26"/>
  <c r="D270" i="26"/>
  <c r="H269" i="26"/>
  <c r="G269" i="26"/>
  <c r="F269" i="26"/>
  <c r="E269" i="26"/>
  <c r="D269" i="26"/>
  <c r="H268" i="26"/>
  <c r="G268" i="26"/>
  <c r="F268" i="26"/>
  <c r="E268" i="26"/>
  <c r="D268" i="26"/>
  <c r="H267" i="26"/>
  <c r="G267" i="26"/>
  <c r="F267" i="26"/>
  <c r="E267" i="26"/>
  <c r="D267" i="26"/>
  <c r="H266" i="26"/>
  <c r="G266" i="26"/>
  <c r="F266" i="26"/>
  <c r="E266" i="26"/>
  <c r="D266" i="26"/>
  <c r="H265" i="26"/>
  <c r="G265" i="26"/>
  <c r="F265" i="26"/>
  <c r="E265" i="26"/>
  <c r="D265" i="26"/>
  <c r="H264" i="26"/>
  <c r="G264" i="26"/>
  <c r="F264" i="26"/>
  <c r="E264" i="26"/>
  <c r="D264" i="26"/>
  <c r="H263" i="26"/>
  <c r="G263" i="26"/>
  <c r="F263" i="26"/>
  <c r="E263" i="26"/>
  <c r="D263" i="26"/>
  <c r="H262" i="26"/>
  <c r="G262" i="26"/>
  <c r="F262" i="26"/>
  <c r="E262" i="26"/>
  <c r="D262" i="26"/>
  <c r="H261" i="26"/>
  <c r="G261" i="26"/>
  <c r="F261" i="26"/>
  <c r="E261" i="26"/>
  <c r="D261" i="26"/>
  <c r="H260" i="26"/>
  <c r="G260" i="26"/>
  <c r="F260" i="26"/>
  <c r="E260" i="26"/>
  <c r="D260" i="26"/>
  <c r="H259" i="26"/>
  <c r="G259" i="26"/>
  <c r="F259" i="26"/>
  <c r="E259" i="26"/>
  <c r="D259" i="26"/>
  <c r="H258" i="26"/>
  <c r="G258" i="26"/>
  <c r="F258" i="26"/>
  <c r="E258" i="26"/>
  <c r="D258" i="26"/>
  <c r="H257" i="26"/>
  <c r="G257" i="26"/>
  <c r="F257" i="26"/>
  <c r="E257" i="26"/>
  <c r="D257" i="26"/>
  <c r="H256" i="26"/>
  <c r="G256" i="26"/>
  <c r="F256" i="26"/>
  <c r="E256" i="26"/>
  <c r="D256" i="26"/>
  <c r="H255" i="26"/>
  <c r="G255" i="26"/>
  <c r="F255" i="26"/>
  <c r="E255" i="26"/>
  <c r="D255" i="26"/>
  <c r="H254" i="26"/>
  <c r="G254" i="26"/>
  <c r="F254" i="26"/>
  <c r="E254" i="26"/>
  <c r="D254" i="26"/>
  <c r="H253" i="26"/>
  <c r="G253" i="26"/>
  <c r="F253" i="26"/>
  <c r="E253" i="26"/>
  <c r="D253" i="26"/>
  <c r="H252" i="26"/>
  <c r="G252" i="26"/>
  <c r="F252" i="26"/>
  <c r="E252" i="26"/>
  <c r="D252" i="26"/>
  <c r="H251" i="26"/>
  <c r="G251" i="26"/>
  <c r="F251" i="26"/>
  <c r="E251" i="26"/>
  <c r="D251" i="26"/>
  <c r="H249" i="26"/>
  <c r="G249" i="26"/>
  <c r="F249" i="26"/>
  <c r="E249" i="26"/>
  <c r="D249" i="26"/>
  <c r="H248" i="26"/>
  <c r="G248" i="26"/>
  <c r="F248" i="26"/>
  <c r="E248" i="26"/>
  <c r="D248" i="26"/>
  <c r="H247" i="26"/>
  <c r="G247" i="26"/>
  <c r="F247" i="26"/>
  <c r="E247" i="26"/>
  <c r="D247" i="26"/>
  <c r="F250" i="26"/>
  <c r="G250" i="26"/>
  <c r="H250" i="26"/>
  <c r="E250" i="26"/>
  <c r="D250" i="26"/>
  <c r="H242" i="26"/>
  <c r="G242" i="26"/>
  <c r="F242" i="26"/>
  <c r="E242" i="26"/>
  <c r="D242" i="26"/>
  <c r="H241" i="26"/>
  <c r="G241" i="26"/>
  <c r="F241" i="26"/>
  <c r="E241" i="26"/>
  <c r="D241" i="26"/>
  <c r="H240" i="26"/>
  <c r="G240" i="26"/>
  <c r="F240" i="26"/>
  <c r="E240" i="26"/>
  <c r="D240" i="26"/>
  <c r="H239" i="26"/>
  <c r="G239" i="26"/>
  <c r="F239" i="26"/>
  <c r="E239" i="26"/>
  <c r="D239" i="26"/>
  <c r="H238" i="26"/>
  <c r="G238" i="26"/>
  <c r="F238" i="26"/>
  <c r="E238" i="26"/>
  <c r="D238" i="26"/>
  <c r="H237" i="26"/>
  <c r="G237" i="26"/>
  <c r="F237" i="26"/>
  <c r="E237" i="26"/>
  <c r="D237" i="26"/>
  <c r="H236" i="26"/>
  <c r="G236" i="26"/>
  <c r="F236" i="26"/>
  <c r="E236" i="26"/>
  <c r="D236" i="26"/>
  <c r="H235" i="26"/>
  <c r="G235" i="26"/>
  <c r="F235" i="26"/>
  <c r="E235" i="26"/>
  <c r="D235" i="26"/>
  <c r="H234" i="26"/>
  <c r="G234" i="26"/>
  <c r="F234" i="26"/>
  <c r="E234" i="26"/>
  <c r="D234" i="26"/>
  <c r="H233" i="26"/>
  <c r="G233" i="26"/>
  <c r="F233" i="26"/>
  <c r="E233" i="26"/>
  <c r="D233" i="26"/>
  <c r="H232" i="26"/>
  <c r="G232" i="26"/>
  <c r="F232" i="26"/>
  <c r="E232" i="26"/>
  <c r="D232" i="26"/>
  <c r="H231" i="26"/>
  <c r="G231" i="26"/>
  <c r="F231" i="26"/>
  <c r="E231" i="26"/>
  <c r="D231" i="26"/>
  <c r="H230" i="26"/>
  <c r="G230" i="26"/>
  <c r="F230" i="26"/>
  <c r="E230" i="26"/>
  <c r="D230" i="26"/>
  <c r="H229" i="26"/>
  <c r="G229" i="26"/>
  <c r="F229" i="26"/>
  <c r="E229" i="26"/>
  <c r="D229" i="26"/>
  <c r="H228" i="26"/>
  <c r="G228" i="26"/>
  <c r="F228" i="26"/>
  <c r="E228" i="26"/>
  <c r="D228" i="26"/>
  <c r="H227" i="26"/>
  <c r="G227" i="26"/>
  <c r="F227" i="26"/>
  <c r="E227" i="26"/>
  <c r="D227" i="26"/>
  <c r="H226" i="26"/>
  <c r="G226" i="26"/>
  <c r="F226" i="26"/>
  <c r="E226" i="26"/>
  <c r="D226" i="26"/>
  <c r="H225" i="26"/>
  <c r="G225" i="26"/>
  <c r="F225" i="26"/>
  <c r="E225" i="26"/>
  <c r="D225" i="26"/>
  <c r="H224" i="26"/>
  <c r="G224" i="26"/>
  <c r="F224" i="26"/>
  <c r="E224" i="26"/>
  <c r="D224" i="26"/>
  <c r="H223" i="26"/>
  <c r="G223" i="26"/>
  <c r="F223" i="26"/>
  <c r="E223" i="26"/>
  <c r="D223" i="26"/>
  <c r="H222" i="26"/>
  <c r="G222" i="26"/>
  <c r="F222" i="26"/>
  <c r="E222" i="26"/>
  <c r="D222" i="26"/>
  <c r="H220" i="26"/>
  <c r="G220" i="26"/>
  <c r="F220" i="26"/>
  <c r="E220" i="26"/>
  <c r="D220" i="26"/>
  <c r="H219" i="26"/>
  <c r="G219" i="26"/>
  <c r="F219" i="26"/>
  <c r="E219" i="26"/>
  <c r="D219" i="26"/>
  <c r="H218" i="26"/>
  <c r="G218" i="26"/>
  <c r="F218" i="26"/>
  <c r="E218" i="26"/>
  <c r="D218" i="26"/>
  <c r="F221" i="26"/>
  <c r="G221" i="26"/>
  <c r="H221" i="26"/>
  <c r="E221" i="26"/>
  <c r="D221" i="26"/>
  <c r="H213" i="26"/>
  <c r="G213" i="26"/>
  <c r="F213" i="26"/>
  <c r="E213" i="26"/>
  <c r="D213" i="26"/>
  <c r="H212" i="26"/>
  <c r="G212" i="26"/>
  <c r="F212" i="26"/>
  <c r="E212" i="26"/>
  <c r="D212" i="26"/>
  <c r="H211" i="26"/>
  <c r="G211" i="26"/>
  <c r="F211" i="26"/>
  <c r="E211" i="26"/>
  <c r="D211" i="26"/>
  <c r="H210" i="26"/>
  <c r="G210" i="26"/>
  <c r="F210" i="26"/>
  <c r="E210" i="26"/>
  <c r="D210" i="26"/>
  <c r="H209" i="26"/>
  <c r="G209" i="26"/>
  <c r="F209" i="26"/>
  <c r="E209" i="26"/>
  <c r="D209" i="26"/>
  <c r="H208" i="26"/>
  <c r="G208" i="26"/>
  <c r="F208" i="26"/>
  <c r="E208" i="26"/>
  <c r="D208" i="26"/>
  <c r="H207" i="26"/>
  <c r="G207" i="26"/>
  <c r="F207" i="26"/>
  <c r="E207" i="26"/>
  <c r="D207" i="26"/>
  <c r="H206" i="26"/>
  <c r="G206" i="26"/>
  <c r="F206" i="26"/>
  <c r="E206" i="26"/>
  <c r="D206" i="26"/>
  <c r="H205" i="26"/>
  <c r="G205" i="26"/>
  <c r="F205" i="26"/>
  <c r="E205" i="26"/>
  <c r="D205" i="26"/>
  <c r="H204" i="26"/>
  <c r="G204" i="26"/>
  <c r="F204" i="26"/>
  <c r="E204" i="26"/>
  <c r="D204" i="26"/>
  <c r="H203" i="26"/>
  <c r="G203" i="26"/>
  <c r="F203" i="26"/>
  <c r="E203" i="26"/>
  <c r="D203" i="26"/>
  <c r="H202" i="26"/>
  <c r="G202" i="26"/>
  <c r="F202" i="26"/>
  <c r="E202" i="26"/>
  <c r="D202" i="26"/>
  <c r="H201" i="26"/>
  <c r="G201" i="26"/>
  <c r="F201" i="26"/>
  <c r="E201" i="26"/>
  <c r="D201" i="26"/>
  <c r="H200" i="26"/>
  <c r="G200" i="26"/>
  <c r="F200" i="26"/>
  <c r="E200" i="26"/>
  <c r="D200" i="26"/>
  <c r="H199" i="26"/>
  <c r="G199" i="26"/>
  <c r="F199" i="26"/>
  <c r="E199" i="26"/>
  <c r="D199" i="26"/>
  <c r="H198" i="26"/>
  <c r="G198" i="26"/>
  <c r="F198" i="26"/>
  <c r="E198" i="26"/>
  <c r="D198" i="26"/>
  <c r="H197" i="26"/>
  <c r="G197" i="26"/>
  <c r="F197" i="26"/>
  <c r="E197" i="26"/>
  <c r="D197" i="26"/>
  <c r="H196" i="26"/>
  <c r="G196" i="26"/>
  <c r="F196" i="26"/>
  <c r="E196" i="26"/>
  <c r="D196" i="26"/>
  <c r="H195" i="26"/>
  <c r="G195" i="26"/>
  <c r="F195" i="26"/>
  <c r="E195" i="26"/>
  <c r="D195" i="26"/>
  <c r="H194" i="26"/>
  <c r="G194" i="26"/>
  <c r="F194" i="26"/>
  <c r="E194" i="26"/>
  <c r="D194" i="26"/>
  <c r="H193" i="26"/>
  <c r="G193" i="26"/>
  <c r="F193" i="26"/>
  <c r="E193" i="26"/>
  <c r="D193" i="26"/>
  <c r="H191" i="26"/>
  <c r="G191" i="26"/>
  <c r="F191" i="26"/>
  <c r="E191" i="26"/>
  <c r="D191" i="26"/>
  <c r="H190" i="26"/>
  <c r="G190" i="26"/>
  <c r="F190" i="26"/>
  <c r="E190" i="26"/>
  <c r="D190" i="26"/>
  <c r="H189" i="26"/>
  <c r="G189" i="26"/>
  <c r="F189" i="26"/>
  <c r="E189" i="26"/>
  <c r="H192" i="26"/>
  <c r="G192" i="26"/>
  <c r="F192" i="26"/>
  <c r="E192" i="26"/>
  <c r="D192" i="26"/>
  <c r="I192" i="26" s="1"/>
  <c r="K128" i="6" l="1"/>
  <c r="M128" i="6"/>
  <c r="N128" i="6" s="1"/>
  <c r="M56" i="6"/>
  <c r="N56" i="6" s="1"/>
  <c r="K56" i="6"/>
  <c r="K120" i="6"/>
  <c r="M120" i="6"/>
  <c r="N120" i="6" s="1"/>
  <c r="M48" i="6"/>
  <c r="N48" i="6" s="1"/>
  <c r="K48" i="6"/>
  <c r="K115" i="6"/>
  <c r="M115" i="6"/>
  <c r="N115" i="6" s="1"/>
  <c r="M64" i="6"/>
  <c r="N64" i="6" s="1"/>
  <c r="K64" i="6"/>
  <c r="K60" i="6"/>
  <c r="K94" i="6"/>
  <c r="K186" i="6"/>
  <c r="M183" i="6"/>
  <c r="N183" i="6" s="1"/>
  <c r="K123" i="6"/>
  <c r="M123" i="6"/>
  <c r="N123" i="6" s="1"/>
  <c r="N162" i="29"/>
  <c r="S162" i="29"/>
  <c r="S199" i="29"/>
  <c r="X215" i="29"/>
  <c r="AC215" i="29" s="1"/>
  <c r="N219" i="29"/>
  <c r="X199" i="29"/>
  <c r="K219" i="29"/>
  <c r="K199" i="29"/>
  <c r="P225" i="29"/>
  <c r="N225" i="29"/>
  <c r="P209" i="29"/>
  <c r="N209" i="29"/>
  <c r="N215" i="29"/>
  <c r="K224" i="29"/>
  <c r="M155" i="29"/>
  <c r="K155" i="29"/>
  <c r="K199" i="6"/>
  <c r="K196" i="6"/>
  <c r="M196" i="6"/>
  <c r="N196" i="6" s="1"/>
  <c r="K195" i="6"/>
  <c r="M195" i="6"/>
  <c r="N195" i="6" s="1"/>
  <c r="K198" i="6"/>
  <c r="K177" i="6"/>
  <c r="K182" i="6"/>
  <c r="M182" i="6"/>
  <c r="N182" i="6" s="1"/>
  <c r="N197" i="29"/>
  <c r="S175" i="29"/>
  <c r="K182" i="29"/>
  <c r="P182" i="29"/>
  <c r="X182" i="29" s="1"/>
  <c r="N175" i="29"/>
  <c r="M181" i="29"/>
  <c r="K181" i="29"/>
  <c r="X175" i="29"/>
  <c r="AC175" i="29" s="1"/>
  <c r="M188" i="6"/>
  <c r="N188" i="6" s="1"/>
  <c r="K188" i="6"/>
  <c r="M149" i="6"/>
  <c r="N149" i="6" s="1"/>
  <c r="K149" i="6"/>
  <c r="M165" i="6"/>
  <c r="N165" i="6" s="1"/>
  <c r="K165" i="6"/>
  <c r="M157" i="6"/>
  <c r="N157" i="6" s="1"/>
  <c r="K157" i="6"/>
  <c r="M61" i="6"/>
  <c r="N61" i="6" s="1"/>
  <c r="K61" i="6"/>
  <c r="M53" i="6"/>
  <c r="N53" i="6" s="1"/>
  <c r="K53" i="6"/>
  <c r="M69" i="6"/>
  <c r="N69" i="6" s="1"/>
  <c r="K69" i="6"/>
  <c r="P216" i="29"/>
  <c r="N216" i="29"/>
  <c r="P212" i="29"/>
  <c r="N212" i="29"/>
  <c r="P228" i="29"/>
  <c r="N228" i="29"/>
  <c r="Q208" i="29"/>
  <c r="X208" i="29"/>
  <c r="S208" i="29"/>
  <c r="S219" i="29"/>
  <c r="Q219" i="29"/>
  <c r="X219" i="29"/>
  <c r="X218" i="29"/>
  <c r="S218" i="29"/>
  <c r="Q218" i="29"/>
  <c r="X231" i="29"/>
  <c r="S231" i="29"/>
  <c r="Q231" i="29"/>
  <c r="P217" i="29"/>
  <c r="N217" i="29"/>
  <c r="Q224" i="29"/>
  <c r="X224" i="29"/>
  <c r="S224" i="29"/>
  <c r="X213" i="29"/>
  <c r="S213" i="29"/>
  <c r="Q213" i="29"/>
  <c r="X214" i="29"/>
  <c r="S214" i="29"/>
  <c r="Q214" i="29"/>
  <c r="P220" i="29"/>
  <c r="N220" i="29"/>
  <c r="P227" i="29"/>
  <c r="N227" i="29"/>
  <c r="N229" i="29"/>
  <c r="P229" i="29"/>
  <c r="X223" i="29"/>
  <c r="S223" i="29"/>
  <c r="Q223" i="29"/>
  <c r="X230" i="29"/>
  <c r="S230" i="29"/>
  <c r="Q230" i="29"/>
  <c r="N222" i="29"/>
  <c r="P222" i="29"/>
  <c r="P211" i="29"/>
  <c r="N211" i="29"/>
  <c r="P226" i="29"/>
  <c r="N226" i="29"/>
  <c r="P210" i="29"/>
  <c r="N210" i="29"/>
  <c r="P221" i="29"/>
  <c r="N221" i="29"/>
  <c r="X207" i="29"/>
  <c r="S207" i="29"/>
  <c r="Q207" i="29"/>
  <c r="X188" i="29"/>
  <c r="S188" i="29"/>
  <c r="Q188" i="29"/>
  <c r="M186" i="29"/>
  <c r="K186" i="29"/>
  <c r="AC193" i="29"/>
  <c r="Y193" i="29"/>
  <c r="M178" i="29"/>
  <c r="K178" i="29"/>
  <c r="P198" i="29"/>
  <c r="N198" i="29"/>
  <c r="N190" i="29"/>
  <c r="P190" i="29"/>
  <c r="X197" i="29"/>
  <c r="S197" i="29"/>
  <c r="Q197" i="29"/>
  <c r="P196" i="29"/>
  <c r="N196" i="29"/>
  <c r="X191" i="29"/>
  <c r="S191" i="29"/>
  <c r="Q191" i="29"/>
  <c r="P177" i="29"/>
  <c r="N177" i="29"/>
  <c r="P183" i="29"/>
  <c r="N183" i="29"/>
  <c r="AC184" i="29"/>
  <c r="Y184" i="29"/>
  <c r="P187" i="29"/>
  <c r="N187" i="29"/>
  <c r="Q192" i="29"/>
  <c r="X192" i="29"/>
  <c r="S192" i="29"/>
  <c r="P195" i="29"/>
  <c r="N195" i="29"/>
  <c r="AC199" i="29"/>
  <c r="Y199" i="29"/>
  <c r="P194" i="29"/>
  <c r="N194" i="29"/>
  <c r="P176" i="29"/>
  <c r="N176" i="29"/>
  <c r="P185" i="29"/>
  <c r="N185" i="29"/>
  <c r="P180" i="29"/>
  <c r="N180" i="29"/>
  <c r="P189" i="29"/>
  <c r="N189" i="29"/>
  <c r="P179" i="29"/>
  <c r="N179" i="29"/>
  <c r="AC162" i="29"/>
  <c r="Y162" i="29"/>
  <c r="P157" i="29"/>
  <c r="N157" i="29"/>
  <c r="P156" i="29"/>
  <c r="N156" i="29"/>
  <c r="X154" i="29"/>
  <c r="S154" i="29"/>
  <c r="Q154" i="29"/>
  <c r="X147" i="29"/>
  <c r="S147" i="29"/>
  <c r="Q147" i="29"/>
  <c r="AC146" i="29"/>
  <c r="Y146" i="29"/>
  <c r="M149" i="29"/>
  <c r="K149" i="29"/>
  <c r="Q160" i="29"/>
  <c r="X160" i="29"/>
  <c r="S160" i="29"/>
  <c r="Q144" i="29"/>
  <c r="X144" i="29"/>
  <c r="S144" i="29"/>
  <c r="X143" i="29"/>
  <c r="S143" i="29"/>
  <c r="Q143" i="29"/>
  <c r="P152" i="29"/>
  <c r="N152" i="29"/>
  <c r="X167" i="29"/>
  <c r="S167" i="29"/>
  <c r="Q167" i="29"/>
  <c r="X159" i="29"/>
  <c r="S159" i="29"/>
  <c r="Q159" i="29"/>
  <c r="P166" i="29"/>
  <c r="N166" i="29"/>
  <c r="X150" i="29"/>
  <c r="S150" i="29"/>
  <c r="Q150" i="29"/>
  <c r="X163" i="29"/>
  <c r="S163" i="29"/>
  <c r="Q163" i="29"/>
  <c r="P145" i="29"/>
  <c r="N145" i="29"/>
  <c r="P164" i="29"/>
  <c r="N164" i="29"/>
  <c r="P161" i="29"/>
  <c r="N161" i="29"/>
  <c r="P148" i="29"/>
  <c r="N148" i="29"/>
  <c r="P151" i="29"/>
  <c r="N151" i="29"/>
  <c r="N158" i="29"/>
  <c r="P158" i="29"/>
  <c r="P165" i="29"/>
  <c r="N165" i="29"/>
  <c r="N153" i="29"/>
  <c r="P153" i="29"/>
  <c r="D38" i="26"/>
  <c r="S209" i="29" l="1"/>
  <c r="X209" i="29"/>
  <c r="Q209" i="29"/>
  <c r="Y215" i="29"/>
  <c r="N155" i="29"/>
  <c r="P155" i="29"/>
  <c r="X225" i="29"/>
  <c r="S225" i="29"/>
  <c r="Q225" i="29"/>
  <c r="Y175" i="29"/>
  <c r="Q182" i="29"/>
  <c r="S182" i="29"/>
  <c r="N181" i="29"/>
  <c r="P181" i="29"/>
  <c r="Y214" i="29"/>
  <c r="AC214" i="29"/>
  <c r="AC218" i="29"/>
  <c r="Y218" i="29"/>
  <c r="AC219" i="29"/>
  <c r="Y219" i="29"/>
  <c r="AC207" i="29"/>
  <c r="Y207" i="29"/>
  <c r="AH215" i="29"/>
  <c r="AD215" i="29"/>
  <c r="AC208" i="29"/>
  <c r="Y208" i="29"/>
  <c r="X221" i="29"/>
  <c r="S221" i="29"/>
  <c r="Q221" i="29"/>
  <c r="AC223" i="29"/>
  <c r="Y223" i="29"/>
  <c r="AC224" i="29"/>
  <c r="Y224" i="29"/>
  <c r="Y230" i="29"/>
  <c r="AC230" i="29"/>
  <c r="X229" i="29"/>
  <c r="S229" i="29"/>
  <c r="Q229" i="29"/>
  <c r="X228" i="29"/>
  <c r="S228" i="29"/>
  <c r="Q228" i="29"/>
  <c r="Q217" i="29"/>
  <c r="X217" i="29"/>
  <c r="S217" i="29"/>
  <c r="S226" i="29"/>
  <c r="Q226" i="29"/>
  <c r="X226" i="29"/>
  <c r="X227" i="29"/>
  <c r="S227" i="29"/>
  <c r="Q227" i="29"/>
  <c r="X212" i="29"/>
  <c r="S212" i="29"/>
  <c r="Q212" i="29"/>
  <c r="X222" i="29"/>
  <c r="S222" i="29"/>
  <c r="Q222" i="29"/>
  <c r="AC213" i="29"/>
  <c r="Y213" i="29"/>
  <c r="S210" i="29"/>
  <c r="Q210" i="29"/>
  <c r="X210" i="29"/>
  <c r="X211" i="29"/>
  <c r="S211" i="29"/>
  <c r="Q211" i="29"/>
  <c r="X220" i="29"/>
  <c r="S220" i="29"/>
  <c r="Q220" i="29"/>
  <c r="AC231" i="29"/>
  <c r="Y231" i="29"/>
  <c r="X216" i="29"/>
  <c r="S216" i="29"/>
  <c r="Q216" i="29"/>
  <c r="X190" i="29"/>
  <c r="S190" i="29"/>
  <c r="Q190" i="29"/>
  <c r="S185" i="29"/>
  <c r="Q185" i="29"/>
  <c r="X185" i="29"/>
  <c r="X187" i="29"/>
  <c r="S187" i="29"/>
  <c r="Q187" i="29"/>
  <c r="X198" i="29"/>
  <c r="S198" i="29"/>
  <c r="Q198" i="29"/>
  <c r="Q183" i="29"/>
  <c r="X183" i="29"/>
  <c r="S183" i="29"/>
  <c r="AH184" i="29"/>
  <c r="AD184" i="29"/>
  <c r="AD193" i="29"/>
  <c r="AH193" i="29"/>
  <c r="N178" i="29"/>
  <c r="P178" i="29"/>
  <c r="AH199" i="29"/>
  <c r="AD199" i="29"/>
  <c r="Q177" i="29"/>
  <c r="X177" i="29"/>
  <c r="S177" i="29"/>
  <c r="S176" i="29"/>
  <c r="Q176" i="29"/>
  <c r="X176" i="29"/>
  <c r="S194" i="29"/>
  <c r="Q194" i="29"/>
  <c r="X194" i="29"/>
  <c r="Q179" i="29"/>
  <c r="S179" i="29"/>
  <c r="X179" i="29"/>
  <c r="N186" i="29"/>
  <c r="P186" i="29"/>
  <c r="AC182" i="29"/>
  <c r="Y182" i="29"/>
  <c r="AC191" i="29"/>
  <c r="Y191" i="29"/>
  <c r="X195" i="29"/>
  <c r="S195" i="29"/>
  <c r="Q195" i="29"/>
  <c r="X196" i="29"/>
  <c r="S196" i="29"/>
  <c r="Q196" i="29"/>
  <c r="AC192" i="29"/>
  <c r="Y192" i="29"/>
  <c r="X189" i="29"/>
  <c r="S189" i="29"/>
  <c r="Q189" i="29"/>
  <c r="X180" i="29"/>
  <c r="S180" i="29"/>
  <c r="Q180" i="29"/>
  <c r="AD175" i="29"/>
  <c r="AH175" i="29"/>
  <c r="AC197" i="29"/>
  <c r="Y197" i="29"/>
  <c r="AC188" i="29"/>
  <c r="Y188" i="29"/>
  <c r="AC167" i="29"/>
  <c r="Y167" i="29"/>
  <c r="X145" i="29"/>
  <c r="S145" i="29"/>
  <c r="Q145" i="29"/>
  <c r="X152" i="29"/>
  <c r="S152" i="29"/>
  <c r="Q152" i="29"/>
  <c r="AC147" i="29"/>
  <c r="Y147" i="29"/>
  <c r="N149" i="29"/>
  <c r="P149" i="29"/>
  <c r="X165" i="29"/>
  <c r="S165" i="29"/>
  <c r="Q165" i="29"/>
  <c r="X158" i="29"/>
  <c r="S158" i="29"/>
  <c r="Q158" i="29"/>
  <c r="AC163" i="29"/>
  <c r="Y163" i="29"/>
  <c r="AC143" i="29"/>
  <c r="Y143" i="29"/>
  <c r="AC154" i="29"/>
  <c r="Y154" i="29"/>
  <c r="AH146" i="29"/>
  <c r="AD146" i="29"/>
  <c r="X151" i="29"/>
  <c r="Q151" i="29"/>
  <c r="S151" i="29"/>
  <c r="AC144" i="29"/>
  <c r="Y144" i="29"/>
  <c r="X156" i="29"/>
  <c r="S156" i="29"/>
  <c r="Q156" i="29"/>
  <c r="Y150" i="29"/>
  <c r="AC150" i="29"/>
  <c r="X164" i="29"/>
  <c r="S164" i="29"/>
  <c r="Q164" i="29"/>
  <c r="X157" i="29"/>
  <c r="S157" i="29"/>
  <c r="Q157" i="29"/>
  <c r="AC159" i="29"/>
  <c r="Y159" i="29"/>
  <c r="Q153" i="29"/>
  <c r="S153" i="29"/>
  <c r="X153" i="29"/>
  <c r="X166" i="29"/>
  <c r="S166" i="29"/>
  <c r="Q166" i="29"/>
  <c r="AC160" i="29"/>
  <c r="Y160" i="29"/>
  <c r="X161" i="29"/>
  <c r="S161" i="29"/>
  <c r="Q161" i="29"/>
  <c r="X148" i="29"/>
  <c r="S148" i="29"/>
  <c r="Q148" i="29"/>
  <c r="AH162" i="29"/>
  <c r="AD162" i="29"/>
  <c r="D292" i="22"/>
  <c r="D23" i="22"/>
  <c r="D192" i="22"/>
  <c r="D324" i="22"/>
  <c r="D258" i="22"/>
  <c r="D158" i="22"/>
  <c r="Y297" i="22"/>
  <c r="X155" i="29" l="1"/>
  <c r="S155" i="29"/>
  <c r="Q155" i="29"/>
  <c r="Y209" i="29"/>
  <c r="AC209" i="29"/>
  <c r="AC225" i="29"/>
  <c r="Y225" i="29"/>
  <c r="X181" i="29"/>
  <c r="Q181" i="29"/>
  <c r="S181" i="29"/>
  <c r="AH213" i="29"/>
  <c r="AD213" i="29"/>
  <c r="Y221" i="29"/>
  <c r="AC221" i="29"/>
  <c r="AH208" i="29"/>
  <c r="AD208" i="29"/>
  <c r="AC217" i="29"/>
  <c r="Y217" i="29"/>
  <c r="AH231" i="29"/>
  <c r="AD231" i="29"/>
  <c r="Y212" i="29"/>
  <c r="AC212" i="29"/>
  <c r="AC228" i="29"/>
  <c r="Y228" i="29"/>
  <c r="AM215" i="29"/>
  <c r="AN215" i="29" s="1"/>
  <c r="AI215" i="29"/>
  <c r="AH223" i="29"/>
  <c r="AD223" i="29"/>
  <c r="AC220" i="29"/>
  <c r="Y220" i="29"/>
  <c r="AH207" i="29"/>
  <c r="AD207" i="29"/>
  <c r="AC229" i="29"/>
  <c r="Y229" i="29"/>
  <c r="AC227" i="29"/>
  <c r="Y227" i="29"/>
  <c r="AC226" i="29"/>
  <c r="Y226" i="29"/>
  <c r="AH230" i="29"/>
  <c r="AD230" i="29"/>
  <c r="AH219" i="29"/>
  <c r="AD219" i="29"/>
  <c r="AC211" i="29"/>
  <c r="Y211" i="29"/>
  <c r="AC216" i="29"/>
  <c r="Y216" i="29"/>
  <c r="AH218" i="29"/>
  <c r="AD218" i="29"/>
  <c r="AC210" i="29"/>
  <c r="Y210" i="29"/>
  <c r="AH224" i="29"/>
  <c r="AD224" i="29"/>
  <c r="AH214" i="29"/>
  <c r="AD214" i="29"/>
  <c r="AC222" i="29"/>
  <c r="Y222" i="29"/>
  <c r="AM184" i="29"/>
  <c r="AN184" i="29" s="1"/>
  <c r="AI184" i="29"/>
  <c r="AC196" i="29"/>
  <c r="Y196" i="29"/>
  <c r="Y183" i="29"/>
  <c r="AC183" i="29"/>
  <c r="AM175" i="29"/>
  <c r="AN175" i="29" s="1"/>
  <c r="AI175" i="29"/>
  <c r="Y198" i="29"/>
  <c r="AC198" i="29"/>
  <c r="AC194" i="29"/>
  <c r="Y194" i="29"/>
  <c r="AH188" i="29"/>
  <c r="AD188" i="29"/>
  <c r="AH197" i="29"/>
  <c r="AD197" i="29"/>
  <c r="AC177" i="29"/>
  <c r="Y177" i="29"/>
  <c r="AH191" i="29"/>
  <c r="AD191" i="29"/>
  <c r="AC176" i="29"/>
  <c r="Y176" i="29"/>
  <c r="AC195" i="29"/>
  <c r="Y195" i="29"/>
  <c r="Y180" i="29"/>
  <c r="AC180" i="29"/>
  <c r="AC187" i="29"/>
  <c r="Y187" i="29"/>
  <c r="AD182" i="29"/>
  <c r="AH182" i="29"/>
  <c r="AM199" i="29"/>
  <c r="AN199" i="29" s="1"/>
  <c r="AI199" i="29"/>
  <c r="AC185" i="29"/>
  <c r="Y185" i="29"/>
  <c r="X178" i="29"/>
  <c r="S178" i="29"/>
  <c r="Q178" i="29"/>
  <c r="Y189" i="29"/>
  <c r="AC189" i="29"/>
  <c r="Q186" i="29"/>
  <c r="X186" i="29"/>
  <c r="S186" i="29"/>
  <c r="AC179" i="29"/>
  <c r="Y179" i="29"/>
  <c r="AM193" i="29"/>
  <c r="AN193" i="29" s="1"/>
  <c r="AI193" i="29"/>
  <c r="AH192" i="29"/>
  <c r="AD192" i="29"/>
  <c r="AC190" i="29"/>
  <c r="Y190" i="29"/>
  <c r="AC158" i="29"/>
  <c r="Y158" i="29"/>
  <c r="AH159" i="29"/>
  <c r="AD159" i="29"/>
  <c r="AH144" i="29"/>
  <c r="AD144" i="29"/>
  <c r="AC165" i="29"/>
  <c r="Y165" i="29"/>
  <c r="AC151" i="29"/>
  <c r="Y151" i="29"/>
  <c r="AM146" i="29"/>
  <c r="AN146" i="29" s="1"/>
  <c r="AI146" i="29"/>
  <c r="AH147" i="29"/>
  <c r="AD147" i="29"/>
  <c r="Y166" i="29"/>
  <c r="AC166" i="29"/>
  <c r="AC153" i="29"/>
  <c r="Y153" i="29"/>
  <c r="AC148" i="29"/>
  <c r="Y148" i="29"/>
  <c r="Y157" i="29"/>
  <c r="AC157" i="29"/>
  <c r="AM162" i="29"/>
  <c r="AN162" i="29" s="1"/>
  <c r="AI162" i="29"/>
  <c r="AH154" i="29"/>
  <c r="AD154" i="29"/>
  <c r="AC156" i="29"/>
  <c r="Y156" i="29"/>
  <c r="X149" i="29"/>
  <c r="S149" i="29"/>
  <c r="Q149" i="29"/>
  <c r="AC152" i="29"/>
  <c r="Y152" i="29"/>
  <c r="AC161" i="29"/>
  <c r="Y161" i="29"/>
  <c r="AC164" i="29"/>
  <c r="Y164" i="29"/>
  <c r="AD143" i="29"/>
  <c r="AH143" i="29"/>
  <c r="AH150" i="29"/>
  <c r="AD150" i="29"/>
  <c r="AH160" i="29"/>
  <c r="AD160" i="29"/>
  <c r="AH163" i="29"/>
  <c r="AD163" i="29"/>
  <c r="Y145" i="29"/>
  <c r="AC145" i="29"/>
  <c r="AH167" i="29"/>
  <c r="AD167" i="29"/>
  <c r="D30" i="3"/>
  <c r="D33" i="3" s="1"/>
  <c r="AH225" i="29" l="1"/>
  <c r="AD225" i="29"/>
  <c r="AH209" i="29"/>
  <c r="AD209" i="29"/>
  <c r="Y155" i="29"/>
  <c r="AC155" i="29"/>
  <c r="Y181" i="29"/>
  <c r="AC181" i="29"/>
  <c r="AM214" i="29"/>
  <c r="AN214" i="29" s="1"/>
  <c r="AI214" i="29"/>
  <c r="AM230" i="29"/>
  <c r="AN230" i="29" s="1"/>
  <c r="AI230" i="29"/>
  <c r="AH228" i="29"/>
  <c r="AD228" i="29"/>
  <c r="AH212" i="29"/>
  <c r="AD212" i="29"/>
  <c r="AM231" i="29"/>
  <c r="AN231" i="29" s="1"/>
  <c r="AI231" i="29"/>
  <c r="AH217" i="29"/>
  <c r="AD217" i="29"/>
  <c r="AH226" i="29"/>
  <c r="AD226" i="29"/>
  <c r="AM224" i="29"/>
  <c r="AN224" i="29" s="1"/>
  <c r="AI224" i="29"/>
  <c r="AH210" i="29"/>
  <c r="AD210" i="29"/>
  <c r="AI218" i="29"/>
  <c r="AM218" i="29"/>
  <c r="AN218" i="29" s="1"/>
  <c r="AM207" i="29"/>
  <c r="AN207" i="29" s="1"/>
  <c r="AI207" i="29"/>
  <c r="AM208" i="29"/>
  <c r="AN208" i="29" s="1"/>
  <c r="AI208" i="29"/>
  <c r="AH227" i="29"/>
  <c r="AD227" i="29"/>
  <c r="AH229" i="29"/>
  <c r="AD229" i="29"/>
  <c r="AH221" i="29"/>
  <c r="AD221" i="29"/>
  <c r="AH220" i="29"/>
  <c r="AD220" i="29"/>
  <c r="AH211" i="29"/>
  <c r="AD211" i="29"/>
  <c r="AM223" i="29"/>
  <c r="AN223" i="29" s="1"/>
  <c r="AI223" i="29"/>
  <c r="AD216" i="29"/>
  <c r="AH216" i="29"/>
  <c r="AH222" i="29"/>
  <c r="AD222" i="29"/>
  <c r="AM219" i="29"/>
  <c r="AN219" i="29" s="1"/>
  <c r="AI219" i="29"/>
  <c r="AM213" i="29"/>
  <c r="AN213" i="29" s="1"/>
  <c r="AI213" i="29"/>
  <c r="AM188" i="29"/>
  <c r="AN188" i="29" s="1"/>
  <c r="AI188" i="29"/>
  <c r="AM182" i="29"/>
  <c r="AN182" i="29" s="1"/>
  <c r="AI182" i="29"/>
  <c r="AH194" i="29"/>
  <c r="AD194" i="29"/>
  <c r="AH180" i="29"/>
  <c r="AD180" i="29"/>
  <c r="AH187" i="29"/>
  <c r="AD187" i="29"/>
  <c r="AH189" i="29"/>
  <c r="AD189" i="29"/>
  <c r="AH195" i="29"/>
  <c r="AD195" i="29"/>
  <c r="AH179" i="29"/>
  <c r="AD179" i="29"/>
  <c r="AH198" i="29"/>
  <c r="AD198" i="29"/>
  <c r="AC186" i="29"/>
  <c r="Y186" i="29"/>
  <c r="AH176" i="29"/>
  <c r="AD176" i="29"/>
  <c r="AH183" i="29"/>
  <c r="AD183" i="29"/>
  <c r="AD185" i="29"/>
  <c r="AH185" i="29"/>
  <c r="AH177" i="29"/>
  <c r="AD177" i="29"/>
  <c r="AH196" i="29"/>
  <c r="AD196" i="29"/>
  <c r="AC178" i="29"/>
  <c r="Y178" i="29"/>
  <c r="AM191" i="29"/>
  <c r="AN191" i="29" s="1"/>
  <c r="AI191" i="29"/>
  <c r="AH190" i="29"/>
  <c r="AD190" i="29"/>
  <c r="AM192" i="29"/>
  <c r="AN192" i="29" s="1"/>
  <c r="AI192" i="29"/>
  <c r="AM197" i="29"/>
  <c r="AN197" i="29" s="1"/>
  <c r="AI197" i="29"/>
  <c r="AI163" i="29"/>
  <c r="AM163" i="29"/>
  <c r="AN163" i="29" s="1"/>
  <c r="AC149" i="29"/>
  <c r="Y149" i="29"/>
  <c r="AM150" i="29"/>
  <c r="AN150" i="29" s="1"/>
  <c r="AI150" i="29"/>
  <c r="AM143" i="29"/>
  <c r="AN143" i="29" s="1"/>
  <c r="AI143" i="29"/>
  <c r="AH151" i="29"/>
  <c r="AD151" i="29"/>
  <c r="AM160" i="29"/>
  <c r="AN160" i="29" s="1"/>
  <c r="AI160" i="29"/>
  <c r="AM154" i="29"/>
  <c r="AN154" i="29" s="1"/>
  <c r="AI154" i="29"/>
  <c r="AH157" i="29"/>
  <c r="AD157" i="29"/>
  <c r="AH165" i="29"/>
  <c r="AD165" i="29"/>
  <c r="AH156" i="29"/>
  <c r="AD156" i="29"/>
  <c r="AH164" i="29"/>
  <c r="AD164" i="29"/>
  <c r="AD148" i="29"/>
  <c r="AH148" i="29"/>
  <c r="AI144" i="29"/>
  <c r="AM144" i="29"/>
  <c r="AN144" i="29" s="1"/>
  <c r="AH166" i="29"/>
  <c r="AD166" i="29"/>
  <c r="AI147" i="29"/>
  <c r="AM147" i="29"/>
  <c r="AN147" i="29" s="1"/>
  <c r="AD161" i="29"/>
  <c r="AH161" i="29"/>
  <c r="AM159" i="29"/>
  <c r="AN159" i="29" s="1"/>
  <c r="AI159" i="29"/>
  <c r="AM167" i="29"/>
  <c r="AN167" i="29" s="1"/>
  <c r="AI167" i="29"/>
  <c r="AD152" i="29"/>
  <c r="AH152" i="29"/>
  <c r="AD145" i="29"/>
  <c r="AH145" i="29"/>
  <c r="AH153" i="29"/>
  <c r="AD153" i="29"/>
  <c r="AH158" i="29"/>
  <c r="AD158" i="29"/>
  <c r="D392" i="22"/>
  <c r="D358" i="22"/>
  <c r="D224" i="22"/>
  <c r="D124" i="22"/>
  <c r="D90" i="22"/>
  <c r="D56" i="22"/>
  <c r="AM209" i="29" l="1"/>
  <c r="AN209" i="29" s="1"/>
  <c r="AI209" i="29"/>
  <c r="AH155" i="29"/>
  <c r="AD155" i="29"/>
  <c r="AM225" i="29"/>
  <c r="AN225" i="29" s="1"/>
  <c r="AI225" i="29"/>
  <c r="AD181" i="29"/>
  <c r="AH181" i="29"/>
  <c r="AI220" i="29"/>
  <c r="AM220" i="29"/>
  <c r="AN220" i="29" s="1"/>
  <c r="AM221" i="29"/>
  <c r="AN221" i="29" s="1"/>
  <c r="AI221" i="29"/>
  <c r="AM226" i="29"/>
  <c r="AN226" i="29" s="1"/>
  <c r="AI226" i="29"/>
  <c r="AM217" i="29"/>
  <c r="AN217" i="29" s="1"/>
  <c r="AI217" i="29"/>
  <c r="AI227" i="29"/>
  <c r="AM227" i="29"/>
  <c r="AN227" i="29" s="1"/>
  <c r="AM212" i="29"/>
  <c r="AN212" i="29" s="1"/>
  <c r="AI212" i="29"/>
  <c r="AM229" i="29"/>
  <c r="AN229" i="29" s="1"/>
  <c r="AI229" i="29"/>
  <c r="AM222" i="29"/>
  <c r="AN222" i="29" s="1"/>
  <c r="AI222" i="29"/>
  <c r="AM216" i="29"/>
  <c r="AN216" i="29" s="1"/>
  <c r="AI216" i="29"/>
  <c r="AM228" i="29"/>
  <c r="AN228" i="29" s="1"/>
  <c r="AI228" i="29"/>
  <c r="AI211" i="29"/>
  <c r="AM211" i="29"/>
  <c r="AN211" i="29" s="1"/>
  <c r="AM210" i="29"/>
  <c r="AN210" i="29" s="1"/>
  <c r="AI210" i="29"/>
  <c r="AM196" i="29"/>
  <c r="AN196" i="29" s="1"/>
  <c r="AI196" i="29"/>
  <c r="AI177" i="29"/>
  <c r="AM177" i="29"/>
  <c r="AN177" i="29" s="1"/>
  <c r="AM187" i="29"/>
  <c r="AN187" i="29" s="1"/>
  <c r="AI187" i="29"/>
  <c r="AM183" i="29"/>
  <c r="AN183" i="29" s="1"/>
  <c r="AI183" i="29"/>
  <c r="AM185" i="29"/>
  <c r="AN185" i="29" s="1"/>
  <c r="AI185" i="29"/>
  <c r="AI195" i="29"/>
  <c r="AM195" i="29"/>
  <c r="AN195" i="29" s="1"/>
  <c r="AI189" i="29"/>
  <c r="AM189" i="29"/>
  <c r="AN189" i="29" s="1"/>
  <c r="AM176" i="29"/>
  <c r="AN176" i="29" s="1"/>
  <c r="AI176" i="29"/>
  <c r="AM180" i="29"/>
  <c r="AN180" i="29" s="1"/>
  <c r="AI180" i="29"/>
  <c r="AM190" i="29"/>
  <c r="AN190" i="29" s="1"/>
  <c r="AI190" i="29"/>
  <c r="AH186" i="29"/>
  <c r="AD186" i="29"/>
  <c r="AM194" i="29"/>
  <c r="AN194" i="29" s="1"/>
  <c r="AI194" i="29"/>
  <c r="AM198" i="29"/>
  <c r="AN198" i="29" s="1"/>
  <c r="AI198" i="29"/>
  <c r="AH178" i="29"/>
  <c r="AD178" i="29"/>
  <c r="AM179" i="29"/>
  <c r="AN179" i="29" s="1"/>
  <c r="AI179" i="29"/>
  <c r="AM157" i="29"/>
  <c r="AN157" i="29" s="1"/>
  <c r="AI157" i="29"/>
  <c r="AM145" i="29"/>
  <c r="AN145" i="29" s="1"/>
  <c r="AI145" i="29"/>
  <c r="AM148" i="29"/>
  <c r="AN148" i="29" s="1"/>
  <c r="AI148" i="29"/>
  <c r="AM161" i="29"/>
  <c r="AN161" i="29" s="1"/>
  <c r="AI161" i="29"/>
  <c r="AM153" i="29"/>
  <c r="AN153" i="29" s="1"/>
  <c r="AI153" i="29"/>
  <c r="AM151" i="29"/>
  <c r="AN151" i="29" s="1"/>
  <c r="AI151" i="29"/>
  <c r="AM164" i="29"/>
  <c r="AN164" i="29" s="1"/>
  <c r="AI164" i="29"/>
  <c r="AM166" i="29"/>
  <c r="AN166" i="29" s="1"/>
  <c r="AI166" i="29"/>
  <c r="AI156" i="29"/>
  <c r="AM156" i="29"/>
  <c r="AN156" i="29" s="1"/>
  <c r="AH149" i="29"/>
  <c r="AD149" i="29"/>
  <c r="AM152" i="29"/>
  <c r="AN152" i="29" s="1"/>
  <c r="AI152" i="29"/>
  <c r="AM158" i="29"/>
  <c r="AN158" i="29" s="1"/>
  <c r="AI158" i="29"/>
  <c r="AM165" i="29"/>
  <c r="AN165" i="29" s="1"/>
  <c r="AI165" i="29"/>
  <c r="H412" i="22"/>
  <c r="G412" i="22"/>
  <c r="F412" i="22"/>
  <c r="E412" i="22"/>
  <c r="D412" i="22"/>
  <c r="H378" i="22"/>
  <c r="G378" i="22"/>
  <c r="F378" i="22"/>
  <c r="E378" i="22"/>
  <c r="D378" i="22"/>
  <c r="H344" i="22"/>
  <c r="G344" i="22"/>
  <c r="F344" i="22"/>
  <c r="E344" i="22"/>
  <c r="D344" i="22"/>
  <c r="H310" i="22"/>
  <c r="G310" i="22"/>
  <c r="F310" i="22"/>
  <c r="E310" i="22"/>
  <c r="D310" i="22"/>
  <c r="H278" i="22"/>
  <c r="G278" i="22"/>
  <c r="F278" i="22"/>
  <c r="E278" i="22"/>
  <c r="D278" i="22"/>
  <c r="H244" i="22"/>
  <c r="G244" i="22"/>
  <c r="F244" i="22"/>
  <c r="E244" i="22"/>
  <c r="D244" i="22"/>
  <c r="H210" i="22"/>
  <c r="G210" i="22"/>
  <c r="F210" i="22"/>
  <c r="E210" i="22"/>
  <c r="D210" i="22"/>
  <c r="H178" i="22"/>
  <c r="G178" i="22"/>
  <c r="F178" i="22"/>
  <c r="E178" i="22"/>
  <c r="D178" i="22"/>
  <c r="H144" i="22"/>
  <c r="G144" i="22"/>
  <c r="F144" i="22"/>
  <c r="E144" i="22"/>
  <c r="D144" i="22"/>
  <c r="H110" i="22"/>
  <c r="G110" i="22"/>
  <c r="F110" i="22"/>
  <c r="E110" i="22"/>
  <c r="D110" i="22"/>
  <c r="H76" i="22"/>
  <c r="G76" i="22"/>
  <c r="F76" i="22"/>
  <c r="E76" i="22"/>
  <c r="D76" i="22"/>
  <c r="G41" i="22"/>
  <c r="F41" i="22"/>
  <c r="E41" i="22"/>
  <c r="D41" i="22"/>
  <c r="AM155" i="29" l="1"/>
  <c r="AN155" i="29" s="1"/>
  <c r="AI155" i="29"/>
  <c r="AM181" i="29"/>
  <c r="AN181" i="29" s="1"/>
  <c r="AI181" i="29"/>
  <c r="AM178" i="29"/>
  <c r="AN178" i="29" s="1"/>
  <c r="AI178" i="29"/>
  <c r="AI186" i="29"/>
  <c r="AM186" i="29"/>
  <c r="AN186" i="29" s="1"/>
  <c r="AM149" i="29"/>
  <c r="AN149" i="29" s="1"/>
  <c r="AI149" i="29"/>
  <c r="D61" i="22"/>
  <c r="D64" i="22" s="1"/>
  <c r="D66" i="22" l="1"/>
  <c r="D67" i="22" s="1"/>
  <c r="AF149" i="7"/>
  <c r="AF150" i="7"/>
  <c r="AF151" i="7"/>
  <c r="AF152" i="7"/>
  <c r="AF153" i="7"/>
  <c r="AF154" i="7"/>
  <c r="AF155" i="7"/>
  <c r="AF156" i="7"/>
  <c r="AF157" i="7"/>
  <c r="AF158" i="7"/>
  <c r="AF159" i="7"/>
  <c r="AF160" i="7"/>
  <c r="AF161" i="7"/>
  <c r="AF162" i="7"/>
  <c r="AF163" i="7"/>
  <c r="AF164" i="7"/>
  <c r="AF165" i="7"/>
  <c r="AF166" i="7"/>
  <c r="AF167" i="7"/>
  <c r="AF168" i="7"/>
  <c r="AF169" i="7"/>
  <c r="AF170" i="7"/>
  <c r="AF171" i="7"/>
  <c r="AF172" i="7"/>
  <c r="T149" i="7"/>
  <c r="T150" i="7"/>
  <c r="T151" i="7"/>
  <c r="T152" i="7"/>
  <c r="T153" i="7"/>
  <c r="T154" i="7"/>
  <c r="T155" i="7"/>
  <c r="T156" i="7"/>
  <c r="T157" i="7"/>
  <c r="T158" i="7"/>
  <c r="T159" i="7"/>
  <c r="T160" i="7"/>
  <c r="T161" i="7"/>
  <c r="T162" i="7"/>
  <c r="T163" i="7"/>
  <c r="T164" i="7"/>
  <c r="T165" i="7"/>
  <c r="T166" i="7"/>
  <c r="T167" i="7"/>
  <c r="T168" i="7"/>
  <c r="T169" i="7"/>
  <c r="T170" i="7"/>
  <c r="T171" i="7"/>
  <c r="T172" i="7"/>
  <c r="D133" i="27"/>
  <c r="E133" i="27"/>
  <c r="F133" i="27"/>
  <c r="G133" i="27"/>
  <c r="H133" i="27"/>
  <c r="D134" i="27"/>
  <c r="E134" i="27"/>
  <c r="F134" i="27"/>
  <c r="G134" i="27"/>
  <c r="H134" i="27"/>
  <c r="D135" i="27"/>
  <c r="E135" i="27"/>
  <c r="F135" i="27"/>
  <c r="G135" i="27"/>
  <c r="H135" i="27"/>
  <c r="D136" i="27"/>
  <c r="E136" i="27"/>
  <c r="F136" i="27"/>
  <c r="G136" i="27"/>
  <c r="H136" i="27"/>
  <c r="D137" i="27"/>
  <c r="E137" i="27"/>
  <c r="F137" i="27"/>
  <c r="G137" i="27"/>
  <c r="H137" i="27"/>
  <c r="D138" i="27"/>
  <c r="E138" i="27"/>
  <c r="F138" i="27"/>
  <c r="G138" i="27"/>
  <c r="H138" i="27"/>
  <c r="D139" i="27"/>
  <c r="E139" i="27"/>
  <c r="F139" i="27"/>
  <c r="G139" i="27"/>
  <c r="H139" i="27"/>
  <c r="D140" i="27"/>
  <c r="E140" i="27"/>
  <c r="F140" i="27"/>
  <c r="G140" i="27"/>
  <c r="H140" i="27"/>
  <c r="D141" i="27"/>
  <c r="E141" i="27"/>
  <c r="F141" i="27"/>
  <c r="G141" i="27"/>
  <c r="H141" i="27"/>
  <c r="D142" i="27"/>
  <c r="E142" i="27"/>
  <c r="F142" i="27"/>
  <c r="G142" i="27"/>
  <c r="H142" i="27"/>
  <c r="D143" i="27"/>
  <c r="E143" i="27"/>
  <c r="F143" i="27"/>
  <c r="G143" i="27"/>
  <c r="H143" i="27"/>
  <c r="D144" i="27"/>
  <c r="E144" i="27"/>
  <c r="F144" i="27"/>
  <c r="G144" i="27"/>
  <c r="H144" i="27"/>
  <c r="D145" i="27"/>
  <c r="E145" i="27"/>
  <c r="F145" i="27"/>
  <c r="G145" i="27"/>
  <c r="H145" i="27"/>
  <c r="D146" i="27"/>
  <c r="E146" i="27"/>
  <c r="F146" i="27"/>
  <c r="G146" i="27"/>
  <c r="H146" i="27"/>
  <c r="D147" i="27"/>
  <c r="E147" i="27"/>
  <c r="F147" i="27"/>
  <c r="G147" i="27"/>
  <c r="H147" i="27"/>
  <c r="D148" i="27"/>
  <c r="E148" i="27"/>
  <c r="F148" i="27"/>
  <c r="G148" i="27"/>
  <c r="H148" i="27"/>
  <c r="D149" i="27"/>
  <c r="E149" i="27"/>
  <c r="F149" i="27"/>
  <c r="G149" i="27"/>
  <c r="H149" i="27"/>
  <c r="D150" i="27"/>
  <c r="E150" i="27"/>
  <c r="F150" i="27"/>
  <c r="G150" i="27"/>
  <c r="H150" i="27"/>
  <c r="D151" i="27"/>
  <c r="E151" i="27"/>
  <c r="F151" i="27"/>
  <c r="G151" i="27"/>
  <c r="H151" i="27"/>
  <c r="D152" i="27"/>
  <c r="E152" i="27"/>
  <c r="F152" i="27"/>
  <c r="G152" i="27"/>
  <c r="H152" i="27"/>
  <c r="D153" i="27"/>
  <c r="E153" i="27"/>
  <c r="F153" i="27"/>
  <c r="G153" i="27"/>
  <c r="H153" i="27"/>
  <c r="D154" i="27"/>
  <c r="E154" i="27"/>
  <c r="F154" i="27"/>
  <c r="G154" i="27"/>
  <c r="H154" i="27"/>
  <c r="D155" i="27"/>
  <c r="E155" i="27"/>
  <c r="F155" i="27"/>
  <c r="G155" i="27"/>
  <c r="H155" i="27"/>
  <c r="D156" i="27"/>
  <c r="E156" i="27"/>
  <c r="F156" i="27"/>
  <c r="G156" i="27"/>
  <c r="H156" i="27"/>
  <c r="F73" i="27" l="1"/>
  <c r="F74" i="27"/>
  <c r="F75" i="27"/>
  <c r="F76" i="27"/>
  <c r="F77" i="27"/>
  <c r="F78" i="27"/>
  <c r="F79" i="27"/>
  <c r="F80" i="27"/>
  <c r="F81" i="27"/>
  <c r="F82" i="27"/>
  <c r="F83" i="27"/>
  <c r="F84" i="27"/>
  <c r="F85" i="27"/>
  <c r="F86" i="27"/>
  <c r="F87" i="27"/>
  <c r="F88" i="27"/>
  <c r="F89" i="27"/>
  <c r="F90" i="27"/>
  <c r="F91" i="27"/>
  <c r="F92" i="27"/>
  <c r="F93" i="27"/>
  <c r="F94" i="27"/>
  <c r="F95" i="27"/>
  <c r="F96" i="27"/>
  <c r="T188" i="7" l="1"/>
  <c r="Z188" i="7"/>
  <c r="AF188" i="7"/>
  <c r="AL188" i="7"/>
  <c r="T183" i="7"/>
  <c r="T184" i="7"/>
  <c r="T185" i="7"/>
  <c r="T186" i="7"/>
  <c r="T187" i="7"/>
  <c r="T189" i="7"/>
  <c r="T190" i="7"/>
  <c r="T191" i="7"/>
  <c r="T192" i="7"/>
  <c r="T193" i="7"/>
  <c r="T194" i="7"/>
  <c r="T195" i="7"/>
  <c r="T196" i="7"/>
  <c r="T197" i="7"/>
  <c r="T198" i="7"/>
  <c r="T199" i="7"/>
  <c r="T200" i="7"/>
  <c r="T201" i="7"/>
  <c r="T202" i="7"/>
  <c r="T203" i="7"/>
  <c r="T204" i="7"/>
  <c r="T205" i="7"/>
  <c r="P183" i="7"/>
  <c r="P184" i="7"/>
  <c r="P185" i="7"/>
  <c r="P186" i="7"/>
  <c r="P187" i="7"/>
  <c r="P188" i="7"/>
  <c r="P189" i="7"/>
  <c r="P190" i="7"/>
  <c r="P191" i="7"/>
  <c r="P192" i="7"/>
  <c r="P193" i="7"/>
  <c r="P194" i="7"/>
  <c r="P195" i="7"/>
  <c r="P196" i="7"/>
  <c r="P197" i="7"/>
  <c r="P198" i="7"/>
  <c r="P199" i="7"/>
  <c r="P200" i="7"/>
  <c r="P201" i="7"/>
  <c r="P202" i="7"/>
  <c r="P203" i="7"/>
  <c r="P204" i="7"/>
  <c r="P205" i="7"/>
  <c r="X38" i="9"/>
  <c r="D45" i="27" l="1"/>
  <c r="E45" i="27"/>
  <c r="F45" i="27"/>
  <c r="G45" i="27"/>
  <c r="H45" i="27"/>
  <c r="D75" i="27"/>
  <c r="E75" i="27"/>
  <c r="G75" i="27"/>
  <c r="H75" i="27"/>
  <c r="D77" i="27"/>
  <c r="E77" i="27"/>
  <c r="G77" i="27"/>
  <c r="D79" i="27"/>
  <c r="E79" i="27"/>
  <c r="G79" i="27"/>
  <c r="D85" i="27"/>
  <c r="E85" i="27"/>
  <c r="G85" i="27"/>
  <c r="D94" i="27"/>
  <c r="E94" i="27"/>
  <c r="D96" i="27"/>
  <c r="E96" i="27"/>
  <c r="W72" i="5"/>
  <c r="I104" i="26"/>
  <c r="I105" i="26"/>
  <c r="I106" i="26"/>
  <c r="I107" i="26"/>
  <c r="I108" i="26"/>
  <c r="I109" i="26"/>
  <c r="I110" i="26"/>
  <c r="I111" i="26"/>
  <c r="I112" i="26"/>
  <c r="I113" i="26"/>
  <c r="I114" i="26"/>
  <c r="I115" i="26"/>
  <c r="I116" i="26"/>
  <c r="I117" i="26"/>
  <c r="I118" i="26"/>
  <c r="I119" i="26"/>
  <c r="I120" i="26"/>
  <c r="I121" i="26"/>
  <c r="I122" i="26"/>
  <c r="I123" i="26"/>
  <c r="I124" i="26"/>
  <c r="G158" i="30" l="1"/>
  <c r="G157" i="30" s="1"/>
  <c r="H158" i="30"/>
  <c r="H157" i="30" s="1"/>
  <c r="I158" i="30"/>
  <c r="I157" i="30" s="1"/>
  <c r="J158" i="30"/>
  <c r="J157" i="30" s="1"/>
  <c r="K165" i="30" l="1"/>
  <c r="D13" i="3"/>
  <c r="D16" i="3" s="1"/>
  <c r="D17" i="3" s="1"/>
  <c r="W72" i="29" l="1"/>
  <c r="E67" i="26"/>
  <c r="AN27" i="9" l="1"/>
  <c r="H15" i="9" l="1"/>
  <c r="I134" i="27"/>
  <c r="I138" i="27"/>
  <c r="I140" i="27"/>
  <c r="I142" i="27"/>
  <c r="I144" i="27"/>
  <c r="I146" i="27"/>
  <c r="I148" i="27"/>
  <c r="I149" i="27"/>
  <c r="I151" i="27"/>
  <c r="I155" i="27"/>
  <c r="E73" i="27"/>
  <c r="E74" i="27"/>
  <c r="E76" i="27"/>
  <c r="E78" i="27"/>
  <c r="E80" i="27"/>
  <c r="E81" i="27"/>
  <c r="E82" i="27"/>
  <c r="E83" i="27"/>
  <c r="E84" i="27"/>
  <c r="E86" i="27"/>
  <c r="E87" i="27"/>
  <c r="E88" i="27"/>
  <c r="E89" i="27"/>
  <c r="E90" i="27"/>
  <c r="E91" i="27"/>
  <c r="E92" i="27"/>
  <c r="E93" i="27"/>
  <c r="E95" i="27"/>
  <c r="D73" i="27"/>
  <c r="D74" i="27"/>
  <c r="D76" i="27"/>
  <c r="D78" i="27"/>
  <c r="D80" i="27"/>
  <c r="D81" i="27"/>
  <c r="D82" i="27"/>
  <c r="D83" i="27"/>
  <c r="D84" i="27"/>
  <c r="D86" i="27"/>
  <c r="D87" i="27"/>
  <c r="D88" i="27"/>
  <c r="D89" i="27"/>
  <c r="D90" i="27"/>
  <c r="D91" i="27"/>
  <c r="D92" i="27"/>
  <c r="D93" i="27"/>
  <c r="D95" i="27"/>
  <c r="I152" i="27" l="1"/>
  <c r="I150" i="27"/>
  <c r="I133" i="27"/>
  <c r="I147" i="27"/>
  <c r="I145" i="27"/>
  <c r="I137" i="27"/>
  <c r="I135" i="27"/>
  <c r="I143" i="27"/>
  <c r="I153" i="27"/>
  <c r="I156" i="27"/>
  <c r="I141" i="27"/>
  <c r="I139" i="27"/>
  <c r="I154" i="27"/>
  <c r="I136" i="27"/>
  <c r="H96" i="26" l="1"/>
  <c r="D67" i="26"/>
  <c r="I16" i="26"/>
  <c r="E38" i="26"/>
  <c r="H276" i="27"/>
  <c r="G276" i="27"/>
  <c r="F276" i="27"/>
  <c r="E276" i="27"/>
  <c r="I276" i="27" s="1"/>
  <c r="D276" i="27"/>
  <c r="U232" i="4"/>
  <c r="AG264" i="4"/>
  <c r="AD264" i="4"/>
  <c r="AA264" i="4"/>
  <c r="X264" i="4"/>
  <c r="U264" i="4"/>
  <c r="O264" i="4"/>
  <c r="L264" i="4"/>
  <c r="I264" i="4"/>
  <c r="F264" i="4"/>
  <c r="D264" i="4"/>
  <c r="R264" i="4" s="1"/>
  <c r="E263" i="4"/>
  <c r="G263" i="4"/>
  <c r="H263" i="4"/>
  <c r="J263" i="4"/>
  <c r="K263" i="4" s="1"/>
  <c r="R263" i="4"/>
  <c r="AJ263" i="4"/>
  <c r="M263" i="4" l="1"/>
  <c r="AT167" i="29"/>
  <c r="N263" i="4" l="1"/>
  <c r="P263" i="4"/>
  <c r="Q263" i="4" l="1"/>
  <c r="S263" i="4"/>
  <c r="V263" i="4"/>
  <c r="W263" i="4" l="1"/>
  <c r="Y263" i="4"/>
  <c r="AB263" i="4" l="1"/>
  <c r="Z263" i="4"/>
  <c r="AC263" i="4" l="1"/>
  <c r="AE263" i="4"/>
  <c r="AH263" i="4" l="1"/>
  <c r="AF263" i="4"/>
  <c r="AI263" i="4" l="1"/>
  <c r="AK263" i="4"/>
  <c r="AR167" i="29"/>
  <c r="AU167" i="29" l="1"/>
  <c r="AS167" i="29"/>
  <c r="P215" i="7" l="1"/>
  <c r="R215" i="7" s="1"/>
  <c r="P216" i="7"/>
  <c r="R216" i="7" s="1"/>
  <c r="P217" i="7"/>
  <c r="R217" i="7" s="1"/>
  <c r="P218" i="7"/>
  <c r="R218" i="7" s="1"/>
  <c r="P219" i="7"/>
  <c r="R219" i="7" s="1"/>
  <c r="P220" i="7"/>
  <c r="R220" i="7" s="1"/>
  <c r="P221" i="7"/>
  <c r="R221" i="7" s="1"/>
  <c r="P222" i="7"/>
  <c r="R222" i="7" s="1"/>
  <c r="P223" i="7"/>
  <c r="R223" i="7" s="1"/>
  <c r="P224" i="7"/>
  <c r="R224" i="7" s="1"/>
  <c r="P225" i="7"/>
  <c r="R225" i="7" s="1"/>
  <c r="P226" i="7"/>
  <c r="R226" i="7" s="1"/>
  <c r="P227" i="7"/>
  <c r="R227" i="7" s="1"/>
  <c r="P228" i="7"/>
  <c r="R228" i="7" s="1"/>
  <c r="P229" i="7"/>
  <c r="R229" i="7" s="1"/>
  <c r="P230" i="7"/>
  <c r="R230" i="7" s="1"/>
  <c r="P231" i="7"/>
  <c r="R231" i="7" s="1"/>
  <c r="P232" i="7"/>
  <c r="R232" i="7" s="1"/>
  <c r="P233" i="7"/>
  <c r="R233" i="7" s="1"/>
  <c r="P234" i="7"/>
  <c r="R234" i="7" s="1"/>
  <c r="P235" i="7"/>
  <c r="R235" i="7" s="1"/>
  <c r="P236" i="7"/>
  <c r="R236" i="7" s="1"/>
  <c r="P237" i="7"/>
  <c r="R237" i="7" s="1"/>
  <c r="P238" i="7"/>
  <c r="R238" i="7" s="1"/>
  <c r="R79" i="5" l="1"/>
  <c r="R111" i="4"/>
  <c r="D16" i="7" l="1"/>
  <c r="E16" i="7"/>
  <c r="G16" i="7"/>
  <c r="I16" i="7"/>
  <c r="Q16" i="7"/>
  <c r="W16" i="7"/>
  <c r="AC16" i="7"/>
  <c r="AI16" i="7"/>
  <c r="AO16" i="7"/>
  <c r="D17" i="7"/>
  <c r="E17" i="7"/>
  <c r="G17" i="7"/>
  <c r="I17" i="7"/>
  <c r="Q17" i="7"/>
  <c r="W17" i="7"/>
  <c r="AC17" i="7"/>
  <c r="AI17" i="7"/>
  <c r="AO17" i="7"/>
  <c r="D18" i="7"/>
  <c r="E18" i="7"/>
  <c r="G18" i="7"/>
  <c r="I18" i="7"/>
  <c r="Q18" i="7"/>
  <c r="W18" i="7"/>
  <c r="AC18" i="7"/>
  <c r="AI18" i="7"/>
  <c r="AO18" i="7"/>
  <c r="D19" i="7"/>
  <c r="E19" i="7"/>
  <c r="G19" i="7"/>
  <c r="I19" i="7"/>
  <c r="Q19" i="7"/>
  <c r="W19" i="7"/>
  <c r="AC19" i="7"/>
  <c r="AI19" i="7"/>
  <c r="AO19" i="7"/>
  <c r="D20" i="7"/>
  <c r="E20" i="7"/>
  <c r="G20" i="7"/>
  <c r="I20" i="7"/>
  <c r="Q20" i="7"/>
  <c r="W20" i="7"/>
  <c r="AC20" i="7"/>
  <c r="AI20" i="7"/>
  <c r="AO20" i="7"/>
  <c r="D21" i="7"/>
  <c r="E21" i="7"/>
  <c r="G21" i="7"/>
  <c r="I21" i="7"/>
  <c r="Q21" i="7"/>
  <c r="W21" i="7"/>
  <c r="AC21" i="7"/>
  <c r="AI21" i="7"/>
  <c r="AO21" i="7"/>
  <c r="D22" i="7"/>
  <c r="E22" i="7"/>
  <c r="G22" i="7"/>
  <c r="I22" i="7"/>
  <c r="Q22" i="7"/>
  <c r="W22" i="7"/>
  <c r="AC22" i="7"/>
  <c r="AI22" i="7"/>
  <c r="AO22" i="7"/>
  <c r="D23" i="7"/>
  <c r="E23" i="7"/>
  <c r="G23" i="7"/>
  <c r="I23" i="7"/>
  <c r="Q23" i="7"/>
  <c r="W23" i="7"/>
  <c r="AC23" i="7"/>
  <c r="AI23" i="7"/>
  <c r="AO23" i="7"/>
  <c r="D24" i="7"/>
  <c r="E24" i="7"/>
  <c r="G24" i="7"/>
  <c r="I24" i="7"/>
  <c r="Q24" i="7"/>
  <c r="W24" i="7"/>
  <c r="AC24" i="7"/>
  <c r="AI24" i="7"/>
  <c r="AO24" i="7"/>
  <c r="D25" i="7"/>
  <c r="E25" i="7"/>
  <c r="G25" i="7"/>
  <c r="I25" i="7"/>
  <c r="Q25" i="7"/>
  <c r="W25" i="7"/>
  <c r="AC25" i="7"/>
  <c r="AI25" i="7"/>
  <c r="AO25" i="7"/>
  <c r="D26" i="7"/>
  <c r="E26" i="7"/>
  <c r="G26" i="7"/>
  <c r="I26" i="7"/>
  <c r="Q26" i="7"/>
  <c r="W26" i="7"/>
  <c r="AC26" i="7"/>
  <c r="AI26" i="7"/>
  <c r="AO26" i="7"/>
  <c r="D27" i="7"/>
  <c r="E27" i="7"/>
  <c r="G27" i="7"/>
  <c r="I27" i="7"/>
  <c r="N27" i="7"/>
  <c r="Q27" i="7"/>
  <c r="W27" i="7"/>
  <c r="AC27" i="7"/>
  <c r="AI27" i="7"/>
  <c r="AO27" i="7"/>
  <c r="D28" i="7"/>
  <c r="E28" i="7"/>
  <c r="G28" i="7"/>
  <c r="I28" i="7"/>
  <c r="Q28" i="7"/>
  <c r="W28" i="7"/>
  <c r="AC28" i="7"/>
  <c r="AI28" i="7"/>
  <c r="AO28" i="7"/>
  <c r="D29" i="7"/>
  <c r="E29" i="7"/>
  <c r="G29" i="7"/>
  <c r="I29" i="7"/>
  <c r="Q29" i="7"/>
  <c r="W29" i="7"/>
  <c r="AC29" i="7"/>
  <c r="AI29" i="7"/>
  <c r="AO29" i="7"/>
  <c r="D30" i="7"/>
  <c r="E30" i="7"/>
  <c r="G30" i="7"/>
  <c r="I30" i="7"/>
  <c r="Q30" i="7"/>
  <c r="W30" i="7"/>
  <c r="AC30" i="7"/>
  <c r="AI30" i="7"/>
  <c r="AO30" i="7"/>
  <c r="D31" i="7"/>
  <c r="E31" i="7"/>
  <c r="G31" i="7"/>
  <c r="I31" i="7"/>
  <c r="Q31" i="7"/>
  <c r="W31" i="7"/>
  <c r="AC31" i="7"/>
  <c r="AI31" i="7"/>
  <c r="AO31" i="7"/>
  <c r="D32" i="7"/>
  <c r="E32" i="7"/>
  <c r="G32" i="7"/>
  <c r="I32" i="7"/>
  <c r="Q32" i="7"/>
  <c r="W32" i="7"/>
  <c r="AC32" i="7"/>
  <c r="AI32" i="7"/>
  <c r="AO32" i="7"/>
  <c r="D33" i="7"/>
  <c r="E33" i="7"/>
  <c r="G33" i="7"/>
  <c r="I33" i="7"/>
  <c r="Q33" i="7"/>
  <c r="W33" i="7"/>
  <c r="AC33" i="7"/>
  <c r="AI33" i="7"/>
  <c r="AO33" i="7"/>
  <c r="D34" i="7"/>
  <c r="E34" i="7"/>
  <c r="G34" i="7"/>
  <c r="I34" i="7"/>
  <c r="Q34" i="7"/>
  <c r="W34" i="7"/>
  <c r="AC34" i="7"/>
  <c r="AI34" i="7"/>
  <c r="AO34" i="7"/>
  <c r="D35" i="7"/>
  <c r="E35" i="7"/>
  <c r="G35" i="7"/>
  <c r="I35" i="7"/>
  <c r="Q35" i="7"/>
  <c r="W35" i="7"/>
  <c r="AC35" i="7"/>
  <c r="AI35" i="7"/>
  <c r="AO35" i="7"/>
  <c r="D36" i="7"/>
  <c r="E36" i="7"/>
  <c r="G36" i="7"/>
  <c r="I36" i="7"/>
  <c r="Q36" i="7"/>
  <c r="W36" i="7"/>
  <c r="AC36" i="7"/>
  <c r="AI36" i="7"/>
  <c r="AO36" i="7"/>
  <c r="D37" i="7"/>
  <c r="E37" i="7"/>
  <c r="G37" i="7"/>
  <c r="I37" i="7"/>
  <c r="Q37" i="7"/>
  <c r="W37" i="7"/>
  <c r="AC37" i="7"/>
  <c r="AI37" i="7"/>
  <c r="AO37" i="7"/>
  <c r="D38" i="7"/>
  <c r="E38" i="7"/>
  <c r="G38" i="7"/>
  <c r="I38" i="7"/>
  <c r="Q38" i="7"/>
  <c r="W38" i="7"/>
  <c r="AC38" i="7"/>
  <c r="AI38" i="7"/>
  <c r="AO38" i="7"/>
  <c r="D39" i="7"/>
  <c r="E39" i="7"/>
  <c r="G39" i="7"/>
  <c r="I39" i="7"/>
  <c r="Q39" i="7"/>
  <c r="W39" i="7"/>
  <c r="AC39" i="7"/>
  <c r="AI39" i="7"/>
  <c r="AO39" i="7"/>
  <c r="D15" i="29"/>
  <c r="E15" i="29"/>
  <c r="F15" i="29"/>
  <c r="I15" i="29"/>
  <c r="L15" i="29"/>
  <c r="O15" i="29"/>
  <c r="V15" i="29"/>
  <c r="W15" i="29"/>
  <c r="AA15" i="29"/>
  <c r="AB15" i="29"/>
  <c r="AF15" i="29"/>
  <c r="AG15" i="29"/>
  <c r="AK15" i="29"/>
  <c r="AL15" i="29"/>
  <c r="AP15" i="29"/>
  <c r="AQ15" i="29"/>
  <c r="D16" i="29"/>
  <c r="E16" i="29"/>
  <c r="F16" i="29"/>
  <c r="I16" i="29"/>
  <c r="L16" i="29"/>
  <c r="O16" i="29"/>
  <c r="V16" i="29"/>
  <c r="W16" i="29"/>
  <c r="AA16" i="29"/>
  <c r="AB16" i="29"/>
  <c r="AF16" i="29"/>
  <c r="AG16" i="29"/>
  <c r="AK16" i="29"/>
  <c r="AL16" i="29"/>
  <c r="AP16" i="29"/>
  <c r="AQ16" i="29"/>
  <c r="D17" i="29"/>
  <c r="E17" i="29"/>
  <c r="F17" i="29"/>
  <c r="I17" i="29"/>
  <c r="L17" i="29"/>
  <c r="O17" i="29"/>
  <c r="V17" i="29"/>
  <c r="W17" i="29"/>
  <c r="AA17" i="29"/>
  <c r="AB17" i="29"/>
  <c r="AF17" i="29"/>
  <c r="AG17" i="29"/>
  <c r="AK17" i="29"/>
  <c r="AL17" i="29"/>
  <c r="AP17" i="29"/>
  <c r="AQ17" i="29"/>
  <c r="D18" i="29"/>
  <c r="E18" i="29"/>
  <c r="F18" i="29"/>
  <c r="I18" i="29"/>
  <c r="L18" i="29"/>
  <c r="O18" i="29"/>
  <c r="V18" i="29"/>
  <c r="W18" i="29"/>
  <c r="AA18" i="29"/>
  <c r="AB18" i="29"/>
  <c r="AF18" i="29"/>
  <c r="AG18" i="29"/>
  <c r="AK18" i="29"/>
  <c r="AL18" i="29"/>
  <c r="AP18" i="29"/>
  <c r="AQ18" i="29"/>
  <c r="D19" i="29"/>
  <c r="E19" i="29"/>
  <c r="F19" i="29"/>
  <c r="I19" i="29"/>
  <c r="L19" i="29"/>
  <c r="O19" i="29"/>
  <c r="V19" i="29"/>
  <c r="W19" i="29"/>
  <c r="AA19" i="29"/>
  <c r="AB19" i="29"/>
  <c r="AF19" i="29"/>
  <c r="AG19" i="29"/>
  <c r="AK19" i="29"/>
  <c r="AL19" i="29"/>
  <c r="AP19" i="29"/>
  <c r="AQ19" i="29"/>
  <c r="D20" i="29"/>
  <c r="E20" i="29"/>
  <c r="F20" i="29"/>
  <c r="I20" i="29"/>
  <c r="L20" i="29"/>
  <c r="O20" i="29"/>
  <c r="V20" i="29"/>
  <c r="W20" i="29"/>
  <c r="AA20" i="29"/>
  <c r="AB20" i="29"/>
  <c r="AF20" i="29"/>
  <c r="AG20" i="29"/>
  <c r="AK20" i="29"/>
  <c r="AL20" i="29"/>
  <c r="AP20" i="29"/>
  <c r="AQ20" i="29"/>
  <c r="D21" i="29"/>
  <c r="E21" i="29"/>
  <c r="F21" i="29"/>
  <c r="I21" i="29"/>
  <c r="L21" i="29"/>
  <c r="O21" i="29"/>
  <c r="V21" i="29"/>
  <c r="W21" i="29"/>
  <c r="AA21" i="29"/>
  <c r="AB21" i="29"/>
  <c r="AF21" i="29"/>
  <c r="AG21" i="29"/>
  <c r="AK21" i="29"/>
  <c r="AL21" i="29"/>
  <c r="AP21" i="29"/>
  <c r="AQ21" i="29"/>
  <c r="D22" i="29"/>
  <c r="E22" i="29"/>
  <c r="F22" i="29"/>
  <c r="I22" i="29"/>
  <c r="L22" i="29"/>
  <c r="O22" i="29"/>
  <c r="V22" i="29"/>
  <c r="W22" i="29"/>
  <c r="AA22" i="29"/>
  <c r="AB22" i="29"/>
  <c r="AF22" i="29"/>
  <c r="AG22" i="29"/>
  <c r="AK22" i="29"/>
  <c r="AL22" i="29"/>
  <c r="AP22" i="29"/>
  <c r="AQ22" i="29"/>
  <c r="D23" i="29"/>
  <c r="E23" i="29"/>
  <c r="F23" i="29"/>
  <c r="I23" i="29"/>
  <c r="L23" i="29"/>
  <c r="O23" i="29"/>
  <c r="V23" i="29"/>
  <c r="W23" i="29"/>
  <c r="AA23" i="29"/>
  <c r="AB23" i="29"/>
  <c r="AF23" i="29"/>
  <c r="AG23" i="29"/>
  <c r="AK23" i="29"/>
  <c r="AL23" i="29"/>
  <c r="AP23" i="29"/>
  <c r="AQ23" i="29"/>
  <c r="D24" i="29"/>
  <c r="E24" i="29"/>
  <c r="F24" i="29"/>
  <c r="I24" i="29"/>
  <c r="L24" i="29"/>
  <c r="O24" i="29"/>
  <c r="V24" i="29"/>
  <c r="W24" i="29"/>
  <c r="AA24" i="29"/>
  <c r="AB24" i="29"/>
  <c r="AF24" i="29"/>
  <c r="AG24" i="29"/>
  <c r="AK24" i="29"/>
  <c r="AL24" i="29"/>
  <c r="AP24" i="29"/>
  <c r="AQ24" i="29"/>
  <c r="D25" i="29"/>
  <c r="E25" i="29"/>
  <c r="F25" i="29"/>
  <c r="I25" i="29"/>
  <c r="L25" i="29"/>
  <c r="O25" i="29"/>
  <c r="V25" i="29"/>
  <c r="W25" i="29"/>
  <c r="AA25" i="29"/>
  <c r="AB25" i="29"/>
  <c r="AF25" i="29"/>
  <c r="AG25" i="29"/>
  <c r="AK25" i="29"/>
  <c r="AL25" i="29"/>
  <c r="AP25" i="29"/>
  <c r="AQ25" i="29"/>
  <c r="D26" i="29"/>
  <c r="E26" i="29"/>
  <c r="F26" i="29"/>
  <c r="I26" i="29"/>
  <c r="L26" i="29"/>
  <c r="O26" i="29"/>
  <c r="V26" i="29"/>
  <c r="W26" i="29"/>
  <c r="AA26" i="29"/>
  <c r="AB26" i="29"/>
  <c r="AF26" i="29"/>
  <c r="AG26" i="29"/>
  <c r="AK26" i="29"/>
  <c r="AL26" i="29"/>
  <c r="AP26" i="29"/>
  <c r="AQ26" i="29"/>
  <c r="D27" i="29"/>
  <c r="E27" i="29"/>
  <c r="F27" i="29"/>
  <c r="I27" i="29"/>
  <c r="L27" i="29"/>
  <c r="O27" i="29"/>
  <c r="V27" i="29"/>
  <c r="W27" i="29"/>
  <c r="AA27" i="29"/>
  <c r="AB27" i="29"/>
  <c r="AF27" i="29"/>
  <c r="AG27" i="29"/>
  <c r="AK27" i="29"/>
  <c r="AL27" i="29"/>
  <c r="AP27" i="29"/>
  <c r="AQ27" i="29"/>
  <c r="D28" i="29"/>
  <c r="E28" i="29"/>
  <c r="F28" i="29"/>
  <c r="I28" i="29"/>
  <c r="L28" i="29"/>
  <c r="O28" i="29"/>
  <c r="V28" i="29"/>
  <c r="W28" i="29"/>
  <c r="AA28" i="29"/>
  <c r="AB28" i="29"/>
  <c r="AF28" i="29"/>
  <c r="AG28" i="29"/>
  <c r="AK28" i="29"/>
  <c r="AL28" i="29"/>
  <c r="AP28" i="29"/>
  <c r="AQ28" i="29"/>
  <c r="D29" i="29"/>
  <c r="E29" i="29"/>
  <c r="F29" i="29"/>
  <c r="I29" i="29"/>
  <c r="L29" i="29"/>
  <c r="O29" i="29"/>
  <c r="V29" i="29"/>
  <c r="W29" i="29"/>
  <c r="AA29" i="29"/>
  <c r="AB29" i="29"/>
  <c r="AF29" i="29"/>
  <c r="AG29" i="29"/>
  <c r="AK29" i="29"/>
  <c r="AL29" i="29"/>
  <c r="AP29" i="29"/>
  <c r="AQ29" i="29"/>
  <c r="D30" i="29"/>
  <c r="E30" i="29"/>
  <c r="F30" i="29"/>
  <c r="I30" i="29"/>
  <c r="L30" i="29"/>
  <c r="O30" i="29"/>
  <c r="V30" i="29"/>
  <c r="W30" i="29"/>
  <c r="AA30" i="29"/>
  <c r="AB30" i="29"/>
  <c r="AF30" i="29"/>
  <c r="AG30" i="29"/>
  <c r="AK30" i="29"/>
  <c r="AL30" i="29"/>
  <c r="AP30" i="29"/>
  <c r="AQ30" i="29"/>
  <c r="D31" i="29"/>
  <c r="E31" i="29"/>
  <c r="F31" i="29"/>
  <c r="I31" i="29"/>
  <c r="L31" i="29"/>
  <c r="O31" i="29"/>
  <c r="V31" i="29"/>
  <c r="W31" i="29"/>
  <c r="AA31" i="29"/>
  <c r="AB31" i="29"/>
  <c r="AF31" i="29"/>
  <c r="AG31" i="29"/>
  <c r="AK31" i="29"/>
  <c r="AL31" i="29"/>
  <c r="AP31" i="29"/>
  <c r="AQ31" i="29"/>
  <c r="D32" i="29"/>
  <c r="E32" i="29"/>
  <c r="F32" i="29"/>
  <c r="I32" i="29"/>
  <c r="L32" i="29"/>
  <c r="O32" i="29"/>
  <c r="V32" i="29"/>
  <c r="W32" i="29"/>
  <c r="AA32" i="29"/>
  <c r="AB32" i="29"/>
  <c r="AF32" i="29"/>
  <c r="AG32" i="29"/>
  <c r="AK32" i="29"/>
  <c r="AL32" i="29"/>
  <c r="AP32" i="29"/>
  <c r="AQ32" i="29"/>
  <c r="D33" i="29"/>
  <c r="E33" i="29"/>
  <c r="F33" i="29"/>
  <c r="I33" i="29"/>
  <c r="L33" i="29"/>
  <c r="O33" i="29"/>
  <c r="V33" i="29"/>
  <c r="W33" i="29"/>
  <c r="AA33" i="29"/>
  <c r="AB33" i="29"/>
  <c r="AF33" i="29"/>
  <c r="AG33" i="29"/>
  <c r="AK33" i="29"/>
  <c r="AL33" i="29"/>
  <c r="AP33" i="29"/>
  <c r="AQ33" i="29"/>
  <c r="D34" i="29"/>
  <c r="E34" i="29"/>
  <c r="F34" i="29"/>
  <c r="I34" i="29"/>
  <c r="L34" i="29"/>
  <c r="O34" i="29"/>
  <c r="V34" i="29"/>
  <c r="W34" i="29"/>
  <c r="AA34" i="29"/>
  <c r="AB34" i="29"/>
  <c r="AF34" i="29"/>
  <c r="AG34" i="29"/>
  <c r="AK34" i="29"/>
  <c r="AL34" i="29"/>
  <c r="AP34" i="29"/>
  <c r="AQ34" i="29"/>
  <c r="D35" i="29"/>
  <c r="E35" i="29"/>
  <c r="F35" i="29"/>
  <c r="I35" i="29"/>
  <c r="L35" i="29"/>
  <c r="O35" i="29"/>
  <c r="V35" i="29"/>
  <c r="W35" i="29"/>
  <c r="AA35" i="29"/>
  <c r="AB35" i="29"/>
  <c r="AF35" i="29"/>
  <c r="AG35" i="29"/>
  <c r="AK35" i="29"/>
  <c r="AL35" i="29"/>
  <c r="AP35" i="29"/>
  <c r="AQ35" i="29"/>
  <c r="D36" i="29"/>
  <c r="E36" i="29"/>
  <c r="F36" i="29"/>
  <c r="I36" i="29"/>
  <c r="L36" i="29"/>
  <c r="O36" i="29"/>
  <c r="V36" i="29"/>
  <c r="W36" i="29"/>
  <c r="AA36" i="29"/>
  <c r="AB36" i="29"/>
  <c r="AF36" i="29"/>
  <c r="AG36" i="29"/>
  <c r="AK36" i="29"/>
  <c r="AL36" i="29"/>
  <c r="AP36" i="29"/>
  <c r="AQ36" i="29"/>
  <c r="D37" i="29"/>
  <c r="E37" i="29"/>
  <c r="F37" i="29"/>
  <c r="I37" i="29"/>
  <c r="L37" i="29"/>
  <c r="O37" i="29"/>
  <c r="V37" i="29"/>
  <c r="W37" i="29"/>
  <c r="AA37" i="29"/>
  <c r="AB37" i="29"/>
  <c r="AF37" i="29"/>
  <c r="AG37" i="29"/>
  <c r="AK37" i="29"/>
  <c r="AL37" i="29"/>
  <c r="AP37" i="29"/>
  <c r="AQ37" i="29"/>
  <c r="D38" i="29"/>
  <c r="E38" i="29"/>
  <c r="F38" i="29"/>
  <c r="I38" i="29"/>
  <c r="L38" i="29"/>
  <c r="O38" i="29"/>
  <c r="V38" i="29"/>
  <c r="W38" i="29"/>
  <c r="AA38" i="29"/>
  <c r="AB38" i="29"/>
  <c r="AF38" i="29"/>
  <c r="AG38" i="29"/>
  <c r="AK38" i="29"/>
  <c r="AL38" i="29"/>
  <c r="AP38" i="29"/>
  <c r="AQ38" i="29"/>
  <c r="F15" i="5"/>
  <c r="I15" i="5"/>
  <c r="L15" i="5"/>
  <c r="O15" i="5"/>
  <c r="V15" i="5"/>
  <c r="W15" i="5"/>
  <c r="AA15" i="5"/>
  <c r="AB15" i="5"/>
  <c r="AF15" i="5"/>
  <c r="AG15" i="5"/>
  <c r="AK15" i="5"/>
  <c r="AL15" i="5"/>
  <c r="AP15" i="5"/>
  <c r="AQ15" i="5"/>
  <c r="F16" i="5"/>
  <c r="I16" i="5"/>
  <c r="L16" i="5"/>
  <c r="O16" i="5"/>
  <c r="V16" i="5"/>
  <c r="W16" i="5"/>
  <c r="AA16" i="5"/>
  <c r="AB16" i="5"/>
  <c r="AF16" i="5"/>
  <c r="AG16" i="5"/>
  <c r="AK16" i="5"/>
  <c r="AL16" i="5"/>
  <c r="AP16" i="5"/>
  <c r="AQ16" i="5"/>
  <c r="F17" i="5"/>
  <c r="I17" i="5"/>
  <c r="L17" i="5"/>
  <c r="O17" i="5"/>
  <c r="V17" i="5"/>
  <c r="W17" i="5"/>
  <c r="AA17" i="5"/>
  <c r="AB17" i="5"/>
  <c r="AF17" i="5"/>
  <c r="AG17" i="5"/>
  <c r="AK17" i="5"/>
  <c r="AL17" i="5"/>
  <c r="AP17" i="5"/>
  <c r="AQ17" i="5"/>
  <c r="F18" i="5"/>
  <c r="I18" i="5"/>
  <c r="L18" i="5"/>
  <c r="O18" i="5"/>
  <c r="V18" i="5"/>
  <c r="W18" i="5"/>
  <c r="AA18" i="5"/>
  <c r="AB18" i="5"/>
  <c r="AF18" i="5"/>
  <c r="AG18" i="5"/>
  <c r="AK18" i="5"/>
  <c r="AL18" i="5"/>
  <c r="AP18" i="5"/>
  <c r="AQ18" i="5"/>
  <c r="F19" i="5"/>
  <c r="I19" i="5"/>
  <c r="L19" i="5"/>
  <c r="O19" i="5"/>
  <c r="V19" i="5"/>
  <c r="W19" i="5"/>
  <c r="AA19" i="5"/>
  <c r="AB19" i="5"/>
  <c r="AF19" i="5"/>
  <c r="AG19" i="5"/>
  <c r="AK19" i="5"/>
  <c r="AL19" i="5"/>
  <c r="AP19" i="5"/>
  <c r="AQ19" i="5"/>
  <c r="F20" i="5"/>
  <c r="I20" i="5"/>
  <c r="L20" i="5"/>
  <c r="O20" i="5"/>
  <c r="V20" i="5"/>
  <c r="W20" i="5"/>
  <c r="AA20" i="5"/>
  <c r="AB20" i="5"/>
  <c r="AF20" i="5"/>
  <c r="AG20" i="5"/>
  <c r="AK20" i="5"/>
  <c r="AL20" i="5"/>
  <c r="AP20" i="5"/>
  <c r="AQ20" i="5"/>
  <c r="F21" i="5"/>
  <c r="I21" i="5"/>
  <c r="L21" i="5"/>
  <c r="O21" i="5"/>
  <c r="V21" i="5"/>
  <c r="W21" i="5"/>
  <c r="AA21" i="5"/>
  <c r="AB21" i="5"/>
  <c r="AF21" i="5"/>
  <c r="AG21" i="5"/>
  <c r="AK21" i="5"/>
  <c r="AL21" i="5"/>
  <c r="AP21" i="5"/>
  <c r="AQ21" i="5"/>
  <c r="F22" i="5"/>
  <c r="I22" i="5"/>
  <c r="L22" i="5"/>
  <c r="O22" i="5"/>
  <c r="V22" i="5"/>
  <c r="W22" i="5"/>
  <c r="AA22" i="5"/>
  <c r="AB22" i="5"/>
  <c r="AF22" i="5"/>
  <c r="AG22" i="5"/>
  <c r="AK22" i="5"/>
  <c r="AL22" i="5"/>
  <c r="AP22" i="5"/>
  <c r="AQ22" i="5"/>
  <c r="F23" i="5"/>
  <c r="I23" i="5"/>
  <c r="L23" i="5"/>
  <c r="O23" i="5"/>
  <c r="V23" i="5"/>
  <c r="W23" i="5"/>
  <c r="AA23" i="5"/>
  <c r="AB23" i="5"/>
  <c r="AF23" i="5"/>
  <c r="AG23" i="5"/>
  <c r="AK23" i="5"/>
  <c r="AL23" i="5"/>
  <c r="AP23" i="5"/>
  <c r="AQ23" i="5"/>
  <c r="F24" i="5"/>
  <c r="I24" i="5"/>
  <c r="L24" i="5"/>
  <c r="O24" i="5"/>
  <c r="V24" i="5"/>
  <c r="W24" i="5"/>
  <c r="AA24" i="5"/>
  <c r="AB24" i="5"/>
  <c r="AF24" i="5"/>
  <c r="AG24" i="5"/>
  <c r="AK24" i="5"/>
  <c r="AL24" i="5"/>
  <c r="AP24" i="5"/>
  <c r="AQ24" i="5"/>
  <c r="F25" i="5"/>
  <c r="I25" i="5"/>
  <c r="L25" i="5"/>
  <c r="O25" i="5"/>
  <c r="V25" i="5"/>
  <c r="W25" i="5"/>
  <c r="AA25" i="5"/>
  <c r="AB25" i="5"/>
  <c r="AF25" i="5"/>
  <c r="AG25" i="5"/>
  <c r="AK25" i="5"/>
  <c r="AL25" i="5"/>
  <c r="AP25" i="5"/>
  <c r="AQ25" i="5"/>
  <c r="F26" i="5"/>
  <c r="I26" i="5"/>
  <c r="L26" i="5"/>
  <c r="O26" i="5"/>
  <c r="V26" i="5"/>
  <c r="W26" i="5"/>
  <c r="AA26" i="5"/>
  <c r="AB26" i="5"/>
  <c r="AF26" i="5"/>
  <c r="AG26" i="5"/>
  <c r="AK26" i="5"/>
  <c r="AL26" i="5"/>
  <c r="AP26" i="5"/>
  <c r="AQ26" i="5"/>
  <c r="F27" i="5"/>
  <c r="I27" i="5"/>
  <c r="L27" i="5"/>
  <c r="O27" i="5"/>
  <c r="V27" i="5"/>
  <c r="W27" i="5"/>
  <c r="AA27" i="5"/>
  <c r="AB27" i="5"/>
  <c r="AF27" i="5"/>
  <c r="AG27" i="5"/>
  <c r="AK27" i="5"/>
  <c r="AL27" i="5"/>
  <c r="AP27" i="5"/>
  <c r="AQ27" i="5"/>
  <c r="F28" i="5"/>
  <c r="I28" i="5"/>
  <c r="L28" i="5"/>
  <c r="O28" i="5"/>
  <c r="V28" i="5"/>
  <c r="W28" i="5"/>
  <c r="AA28" i="5"/>
  <c r="AB28" i="5"/>
  <c r="AF28" i="5"/>
  <c r="AG28" i="5"/>
  <c r="AK28" i="5"/>
  <c r="AL28" i="5"/>
  <c r="AP28" i="5"/>
  <c r="AQ28" i="5"/>
  <c r="F29" i="5"/>
  <c r="I29" i="5"/>
  <c r="L29" i="5"/>
  <c r="O29" i="5"/>
  <c r="V29" i="5"/>
  <c r="W29" i="5"/>
  <c r="AA29" i="5"/>
  <c r="AB29" i="5"/>
  <c r="AF29" i="5"/>
  <c r="AG29" i="5"/>
  <c r="AK29" i="5"/>
  <c r="AL29" i="5"/>
  <c r="AP29" i="5"/>
  <c r="AQ29" i="5"/>
  <c r="F30" i="5"/>
  <c r="I30" i="5"/>
  <c r="L30" i="5"/>
  <c r="O30" i="5"/>
  <c r="V30" i="5"/>
  <c r="W30" i="5"/>
  <c r="AA30" i="5"/>
  <c r="AB30" i="5"/>
  <c r="AF30" i="5"/>
  <c r="AG30" i="5"/>
  <c r="AK30" i="5"/>
  <c r="AL30" i="5"/>
  <c r="AP30" i="5"/>
  <c r="AQ30" i="5"/>
  <c r="F31" i="5"/>
  <c r="I31" i="5"/>
  <c r="L31" i="5"/>
  <c r="O31" i="5"/>
  <c r="V31" i="5"/>
  <c r="W31" i="5"/>
  <c r="AA31" i="5"/>
  <c r="AB31" i="5"/>
  <c r="AF31" i="5"/>
  <c r="AG31" i="5"/>
  <c r="AK31" i="5"/>
  <c r="AL31" i="5"/>
  <c r="AP31" i="5"/>
  <c r="AQ31" i="5"/>
  <c r="F32" i="5"/>
  <c r="I32" i="5"/>
  <c r="L32" i="5"/>
  <c r="O32" i="5"/>
  <c r="V32" i="5"/>
  <c r="W32" i="5"/>
  <c r="AA32" i="5"/>
  <c r="AB32" i="5"/>
  <c r="AF32" i="5"/>
  <c r="AG32" i="5"/>
  <c r="AK32" i="5"/>
  <c r="AL32" i="5"/>
  <c r="AP32" i="5"/>
  <c r="AQ32" i="5"/>
  <c r="F33" i="5"/>
  <c r="I33" i="5"/>
  <c r="L33" i="5"/>
  <c r="O33" i="5"/>
  <c r="V33" i="5"/>
  <c r="W33" i="5"/>
  <c r="AA33" i="5"/>
  <c r="AB33" i="5"/>
  <c r="AF33" i="5"/>
  <c r="AG33" i="5"/>
  <c r="AK33" i="5"/>
  <c r="AL33" i="5"/>
  <c r="AP33" i="5"/>
  <c r="AQ33" i="5"/>
  <c r="F34" i="5"/>
  <c r="I34" i="5"/>
  <c r="L34" i="5"/>
  <c r="O34" i="5"/>
  <c r="V34" i="5"/>
  <c r="W34" i="5"/>
  <c r="AA34" i="5"/>
  <c r="AB34" i="5"/>
  <c r="AF34" i="5"/>
  <c r="AG34" i="5"/>
  <c r="AK34" i="5"/>
  <c r="AL34" i="5"/>
  <c r="AP34" i="5"/>
  <c r="AQ34" i="5"/>
  <c r="F35" i="5"/>
  <c r="I35" i="5"/>
  <c r="L35" i="5"/>
  <c r="O35" i="5"/>
  <c r="V35" i="5"/>
  <c r="W35" i="5"/>
  <c r="AA35" i="5"/>
  <c r="AB35" i="5"/>
  <c r="AF35" i="5"/>
  <c r="AG35" i="5"/>
  <c r="AK35" i="5"/>
  <c r="AL35" i="5"/>
  <c r="AP35" i="5"/>
  <c r="AQ35" i="5"/>
  <c r="F36" i="5"/>
  <c r="I36" i="5"/>
  <c r="L36" i="5"/>
  <c r="O36" i="5"/>
  <c r="V36" i="5"/>
  <c r="W36" i="5"/>
  <c r="AA36" i="5"/>
  <c r="AB36" i="5"/>
  <c r="AF36" i="5"/>
  <c r="AG36" i="5"/>
  <c r="AK36" i="5"/>
  <c r="AL36" i="5"/>
  <c r="AP36" i="5"/>
  <c r="AQ36" i="5"/>
  <c r="F37" i="5"/>
  <c r="I37" i="5"/>
  <c r="L37" i="5"/>
  <c r="O37" i="5"/>
  <c r="V37" i="5"/>
  <c r="W37" i="5"/>
  <c r="AA37" i="5"/>
  <c r="AB37" i="5"/>
  <c r="AF37" i="5"/>
  <c r="AG37" i="5"/>
  <c r="AK37" i="5"/>
  <c r="AL37" i="5"/>
  <c r="AP37" i="5"/>
  <c r="AQ37" i="5"/>
  <c r="F38" i="5"/>
  <c r="I38" i="5"/>
  <c r="L38" i="5"/>
  <c r="O38" i="5"/>
  <c r="V38" i="5"/>
  <c r="W38" i="5"/>
  <c r="AA38" i="5"/>
  <c r="AB38" i="5"/>
  <c r="AF38" i="5"/>
  <c r="AG38" i="5"/>
  <c r="AK38" i="5"/>
  <c r="AL38" i="5"/>
  <c r="AP38" i="5"/>
  <c r="AQ38" i="5"/>
  <c r="E15" i="5"/>
  <c r="E16" i="5"/>
  <c r="E17" i="5"/>
  <c r="E18" i="5"/>
  <c r="G18" i="5" s="1"/>
  <c r="E19" i="5"/>
  <c r="G19" i="5" s="1"/>
  <c r="E20" i="5"/>
  <c r="E21" i="5"/>
  <c r="E22" i="5"/>
  <c r="G22" i="5" s="1"/>
  <c r="E23" i="5"/>
  <c r="E24" i="5"/>
  <c r="E25" i="5"/>
  <c r="E26" i="5"/>
  <c r="E27" i="5"/>
  <c r="E28" i="5"/>
  <c r="E29" i="5"/>
  <c r="E30" i="5"/>
  <c r="G30" i="5" s="1"/>
  <c r="H30" i="5" s="1"/>
  <c r="E31" i="5"/>
  <c r="E32" i="5"/>
  <c r="E33" i="5"/>
  <c r="E34" i="5"/>
  <c r="E35" i="5"/>
  <c r="E36" i="5"/>
  <c r="E37" i="5"/>
  <c r="E38" i="5"/>
  <c r="G38" i="5" s="1"/>
  <c r="D15" i="5"/>
  <c r="D16" i="5"/>
  <c r="D17" i="5"/>
  <c r="D18" i="5"/>
  <c r="D19" i="5"/>
  <c r="D20" i="5"/>
  <c r="D21" i="5"/>
  <c r="D22" i="5"/>
  <c r="D23" i="5"/>
  <c r="D24" i="5"/>
  <c r="D26" i="5"/>
  <c r="D27" i="5"/>
  <c r="D28" i="5"/>
  <c r="D29" i="5"/>
  <c r="D30" i="5"/>
  <c r="D31" i="5"/>
  <c r="D32" i="5"/>
  <c r="D33" i="5"/>
  <c r="D34" i="5"/>
  <c r="D35" i="5"/>
  <c r="D36" i="5"/>
  <c r="D37" i="5"/>
  <c r="D38" i="5"/>
  <c r="H17" i="7" l="1"/>
  <c r="H36" i="7"/>
  <c r="N19" i="7"/>
  <c r="J29" i="7"/>
  <c r="F39" i="7"/>
  <c r="N25" i="7"/>
  <c r="N29" i="7"/>
  <c r="J31" i="7"/>
  <c r="H31" i="7"/>
  <c r="L38" i="7"/>
  <c r="J37" i="7"/>
  <c r="J33" i="7"/>
  <c r="J17" i="7"/>
  <c r="J21" i="7"/>
  <c r="H21" i="7"/>
  <c r="J35" i="7"/>
  <c r="F25" i="7"/>
  <c r="N39" i="7"/>
  <c r="F19" i="7"/>
  <c r="R38" i="5"/>
  <c r="R30" i="5"/>
  <c r="R22" i="5"/>
  <c r="R18" i="5"/>
  <c r="G23" i="29"/>
  <c r="J23" i="29" s="1"/>
  <c r="N21" i="7"/>
  <c r="H23" i="7"/>
  <c r="J19" i="7"/>
  <c r="H24" i="7"/>
  <c r="N23" i="7"/>
  <c r="F23" i="7"/>
  <c r="H19" i="7"/>
  <c r="J32" i="7"/>
  <c r="J39" i="7"/>
  <c r="H29" i="7"/>
  <c r="F38" i="7"/>
  <c r="F34" i="7"/>
  <c r="H27" i="7"/>
  <c r="J34" i="7"/>
  <c r="H33" i="7"/>
  <c r="F29" i="7"/>
  <c r="J26" i="7"/>
  <c r="H35" i="7"/>
  <c r="M31" i="7"/>
  <c r="J27" i="7"/>
  <c r="J23" i="7"/>
  <c r="H22" i="7"/>
  <c r="N17" i="7"/>
  <c r="M19" i="7"/>
  <c r="N31" i="7"/>
  <c r="M29" i="7"/>
  <c r="M27" i="7"/>
  <c r="J25" i="7"/>
  <c r="M17" i="7"/>
  <c r="J36" i="7"/>
  <c r="J38" i="7"/>
  <c r="H37" i="7"/>
  <c r="H34" i="7"/>
  <c r="H32" i="7"/>
  <c r="H25" i="7"/>
  <c r="M23" i="7"/>
  <c r="M21" i="7"/>
  <c r="F17" i="7"/>
  <c r="M36" i="7"/>
  <c r="M38" i="7"/>
  <c r="M35" i="7"/>
  <c r="J24" i="7"/>
  <c r="J20" i="7"/>
  <c r="M37" i="7"/>
  <c r="F36" i="7"/>
  <c r="F31" i="7"/>
  <c r="F27" i="7"/>
  <c r="M25" i="7"/>
  <c r="F21" i="7"/>
  <c r="M33" i="7"/>
  <c r="N38" i="7"/>
  <c r="H38" i="7"/>
  <c r="L37" i="7"/>
  <c r="M34" i="7"/>
  <c r="J28" i="7"/>
  <c r="G19" i="29"/>
  <c r="J19" i="29" s="1"/>
  <c r="G30" i="29"/>
  <c r="J30" i="29" s="1"/>
  <c r="G29" i="29"/>
  <c r="H29" i="29" s="1"/>
  <c r="G26" i="29"/>
  <c r="H26" i="29" s="1"/>
  <c r="G22" i="29"/>
  <c r="J22" i="29" s="1"/>
  <c r="G15" i="29"/>
  <c r="H15" i="29" s="1"/>
  <c r="G18" i="29"/>
  <c r="H18" i="29" s="1"/>
  <c r="G28" i="29"/>
  <c r="H28" i="29" s="1"/>
  <c r="G20" i="29"/>
  <c r="J20" i="29" s="1"/>
  <c r="G16" i="29"/>
  <c r="J16" i="29" s="1"/>
  <c r="G24" i="29"/>
  <c r="H24" i="29" s="1"/>
  <c r="R22" i="29"/>
  <c r="G31" i="29"/>
  <c r="J31" i="29" s="1"/>
  <c r="G25" i="29"/>
  <c r="H25" i="29" s="1"/>
  <c r="G17" i="29"/>
  <c r="H17" i="29" s="1"/>
  <c r="G27" i="29"/>
  <c r="H27" i="29" s="1"/>
  <c r="G21" i="29"/>
  <c r="H21" i="29" s="1"/>
  <c r="R36" i="5"/>
  <c r="R32" i="5"/>
  <c r="R24" i="5"/>
  <c r="R20" i="5"/>
  <c r="R16" i="5"/>
  <c r="G36" i="5"/>
  <c r="H36" i="5" s="1"/>
  <c r="G28" i="5"/>
  <c r="H28" i="5" s="1"/>
  <c r="G20" i="5"/>
  <c r="H20" i="5" s="1"/>
  <c r="G16" i="5"/>
  <c r="H16" i="5" s="1"/>
  <c r="D39" i="5"/>
  <c r="G24" i="5"/>
  <c r="H24" i="5" s="1"/>
  <c r="R15" i="29"/>
  <c r="R18" i="29"/>
  <c r="R16" i="29"/>
  <c r="R26" i="29"/>
  <c r="G33" i="29"/>
  <c r="H33" i="29" s="1"/>
  <c r="G36" i="29"/>
  <c r="J36" i="29" s="1"/>
  <c r="G32" i="29"/>
  <c r="J32" i="29" s="1"/>
  <c r="R29" i="29"/>
  <c r="R21" i="29"/>
  <c r="R24" i="29"/>
  <c r="R32" i="29"/>
  <c r="R28" i="29"/>
  <c r="G35" i="29"/>
  <c r="H35" i="29" s="1"/>
  <c r="G38" i="29"/>
  <c r="J38" i="29" s="1"/>
  <c r="G34" i="29"/>
  <c r="H34" i="29" s="1"/>
  <c r="R30" i="29"/>
  <c r="R20" i="29"/>
  <c r="R17" i="29"/>
  <c r="G37" i="29"/>
  <c r="J37" i="29" s="1"/>
  <c r="R27" i="29"/>
  <c r="R19" i="29"/>
  <c r="R25" i="29"/>
  <c r="R31" i="29"/>
  <c r="R23" i="29"/>
  <c r="R38" i="29"/>
  <c r="R36" i="29"/>
  <c r="R34" i="29"/>
  <c r="R37" i="29"/>
  <c r="R35" i="29"/>
  <c r="R33" i="29"/>
  <c r="J16" i="7"/>
  <c r="H16" i="7"/>
  <c r="J30" i="7"/>
  <c r="J22" i="7"/>
  <c r="J18" i="7"/>
  <c r="H26" i="7"/>
  <c r="H30" i="7"/>
  <c r="H28" i="7"/>
  <c r="H20" i="7"/>
  <c r="H18" i="7"/>
  <c r="M16" i="7"/>
  <c r="L39" i="7"/>
  <c r="F32" i="7"/>
  <c r="M32" i="7"/>
  <c r="L26" i="7"/>
  <c r="N26" i="7"/>
  <c r="H39" i="7"/>
  <c r="L32" i="7"/>
  <c r="N32" i="7"/>
  <c r="F30" i="7"/>
  <c r="M30" i="7"/>
  <c r="L24" i="7"/>
  <c r="N24" i="7"/>
  <c r="F22" i="7"/>
  <c r="M22" i="7"/>
  <c r="L16" i="7"/>
  <c r="N16" i="7"/>
  <c r="N35" i="7"/>
  <c r="L35" i="7"/>
  <c r="F24" i="7"/>
  <c r="M24" i="7"/>
  <c r="L18" i="7"/>
  <c r="N18" i="7"/>
  <c r="N37" i="7"/>
  <c r="F37" i="7"/>
  <c r="L36" i="7"/>
  <c r="N36" i="7"/>
  <c r="F35" i="7"/>
  <c r="L34" i="7"/>
  <c r="N34" i="7"/>
  <c r="F33" i="7"/>
  <c r="L30" i="7"/>
  <c r="N30" i="7"/>
  <c r="F28" i="7"/>
  <c r="M28" i="7"/>
  <c r="L22" i="7"/>
  <c r="N22" i="7"/>
  <c r="F20" i="7"/>
  <c r="M20" i="7"/>
  <c r="F16" i="7"/>
  <c r="N33" i="7"/>
  <c r="L33" i="7"/>
  <c r="M39" i="7"/>
  <c r="L28" i="7"/>
  <c r="N28" i="7"/>
  <c r="F26" i="7"/>
  <c r="M26" i="7"/>
  <c r="L20" i="7"/>
  <c r="N20" i="7"/>
  <c r="F18" i="7"/>
  <c r="M18" i="7"/>
  <c r="L31" i="7"/>
  <c r="L29" i="7"/>
  <c r="L27" i="7"/>
  <c r="L25" i="7"/>
  <c r="L23" i="7"/>
  <c r="L21" i="7"/>
  <c r="L19" i="7"/>
  <c r="L17" i="7"/>
  <c r="H23" i="29"/>
  <c r="J15" i="29"/>
  <c r="J19" i="5"/>
  <c r="H19" i="5"/>
  <c r="R37" i="5"/>
  <c r="R35" i="5"/>
  <c r="G29" i="5"/>
  <c r="H29" i="5" s="1"/>
  <c r="R28" i="5"/>
  <c r="G27" i="5"/>
  <c r="R17" i="5"/>
  <c r="R15" i="5"/>
  <c r="G37" i="5"/>
  <c r="H37" i="5" s="1"/>
  <c r="G35" i="5"/>
  <c r="J35" i="5" s="1"/>
  <c r="G34" i="5"/>
  <c r="H34" i="5" s="1"/>
  <c r="G33" i="5"/>
  <c r="H33" i="5" s="1"/>
  <c r="R23" i="5"/>
  <c r="R21" i="5"/>
  <c r="G17" i="5"/>
  <c r="H17" i="5" s="1"/>
  <c r="G15" i="5"/>
  <c r="G32" i="5"/>
  <c r="H32" i="5" s="1"/>
  <c r="G31" i="5"/>
  <c r="H31" i="5" s="1"/>
  <c r="G25" i="5"/>
  <c r="H25" i="5" s="1"/>
  <c r="G23" i="5"/>
  <c r="J23" i="5" s="1"/>
  <c r="G21" i="5"/>
  <c r="H21" i="5" s="1"/>
  <c r="R19" i="5"/>
  <c r="H38" i="5"/>
  <c r="J38" i="5"/>
  <c r="R34" i="5"/>
  <c r="R29" i="5"/>
  <c r="G26" i="5"/>
  <c r="R26" i="5"/>
  <c r="R33" i="5"/>
  <c r="R25" i="5"/>
  <c r="J30" i="5"/>
  <c r="R27" i="5"/>
  <c r="H22" i="5"/>
  <c r="J22" i="5"/>
  <c r="H18" i="5"/>
  <c r="J18" i="5"/>
  <c r="R31" i="5"/>
  <c r="J35" i="29" l="1"/>
  <c r="J25" i="5"/>
  <c r="J16" i="5"/>
  <c r="J25" i="29"/>
  <c r="M25" i="29" s="1"/>
  <c r="J17" i="5"/>
  <c r="M17" i="5" s="1"/>
  <c r="J36" i="5"/>
  <c r="H30" i="29"/>
  <c r="H36" i="29"/>
  <c r="H19" i="29"/>
  <c r="J29" i="29"/>
  <c r="K29" i="29" s="1"/>
  <c r="H16" i="29"/>
  <c r="J37" i="5"/>
  <c r="K37" i="5" s="1"/>
  <c r="J26" i="29"/>
  <c r="J29" i="5"/>
  <c r="K29" i="5" s="1"/>
  <c r="J20" i="5"/>
  <c r="K20" i="5" s="1"/>
  <c r="H23" i="5"/>
  <c r="J21" i="5"/>
  <c r="M21" i="5" s="1"/>
  <c r="J15" i="5"/>
  <c r="K15" i="5" s="1"/>
  <c r="J24" i="29"/>
  <c r="K24" i="29" s="1"/>
  <c r="H38" i="29"/>
  <c r="H20" i="29"/>
  <c r="J33" i="29"/>
  <c r="K33" i="29" s="1"/>
  <c r="H31" i="29"/>
  <c r="H22" i="29"/>
  <c r="J21" i="29"/>
  <c r="M21" i="29" s="1"/>
  <c r="J17" i="29"/>
  <c r="M17" i="29" s="1"/>
  <c r="J18" i="29"/>
  <c r="K18" i="29" s="1"/>
  <c r="H32" i="29"/>
  <c r="J28" i="29"/>
  <c r="M28" i="29" s="1"/>
  <c r="J27" i="29"/>
  <c r="M27" i="29" s="1"/>
  <c r="J33" i="5"/>
  <c r="K33" i="5" s="1"/>
  <c r="J28" i="5"/>
  <c r="M28" i="5" s="1"/>
  <c r="H35" i="5"/>
  <c r="J24" i="5"/>
  <c r="H15" i="5"/>
  <c r="J32" i="5"/>
  <c r="K32" i="5" s="1"/>
  <c r="J34" i="29"/>
  <c r="K34" i="29" s="1"/>
  <c r="H37" i="29"/>
  <c r="M16" i="29"/>
  <c r="K16" i="29"/>
  <c r="M20" i="29"/>
  <c r="K20" i="29"/>
  <c r="K35" i="29"/>
  <c r="M35" i="29"/>
  <c r="M30" i="29"/>
  <c r="K30" i="29"/>
  <c r="M15" i="29"/>
  <c r="K15" i="29"/>
  <c r="M23" i="29"/>
  <c r="K23" i="29"/>
  <c r="K38" i="29"/>
  <c r="M38" i="29"/>
  <c r="K32" i="29"/>
  <c r="M32" i="29"/>
  <c r="K36" i="29"/>
  <c r="M36" i="29"/>
  <c r="M31" i="29"/>
  <c r="K31" i="29"/>
  <c r="M19" i="29"/>
  <c r="K19" i="29"/>
  <c r="M22" i="29"/>
  <c r="K22" i="29"/>
  <c r="M26" i="29"/>
  <c r="K26" i="29"/>
  <c r="M29" i="29"/>
  <c r="K37" i="29"/>
  <c r="M37" i="29"/>
  <c r="J31" i="5"/>
  <c r="M31" i="5" s="1"/>
  <c r="J27" i="5"/>
  <c r="H27" i="5"/>
  <c r="J34" i="5"/>
  <c r="M34" i="5" s="1"/>
  <c r="K19" i="5"/>
  <c r="M19" i="5"/>
  <c r="P19" i="5" s="1"/>
  <c r="M22" i="5"/>
  <c r="K22" i="5"/>
  <c r="M30" i="5"/>
  <c r="K30" i="5"/>
  <c r="M16" i="5"/>
  <c r="K16" i="5"/>
  <c r="K23" i="5"/>
  <c r="M23" i="5"/>
  <c r="H26" i="5"/>
  <c r="J26" i="5"/>
  <c r="K25" i="5"/>
  <c r="M25" i="5"/>
  <c r="M36" i="5"/>
  <c r="K36" i="5"/>
  <c r="M33" i="5"/>
  <c r="M18" i="5"/>
  <c r="K18" i="5"/>
  <c r="K35" i="5"/>
  <c r="M35" i="5"/>
  <c r="M38" i="5"/>
  <c r="K38" i="5"/>
  <c r="K25" i="29" l="1"/>
  <c r="K17" i="5"/>
  <c r="M20" i="5"/>
  <c r="M32" i="5"/>
  <c r="P32" i="5" s="1"/>
  <c r="M37" i="5"/>
  <c r="N37" i="5" s="1"/>
  <c r="M29" i="5"/>
  <c r="P29" i="5" s="1"/>
  <c r="K34" i="5"/>
  <c r="K21" i="5"/>
  <c r="M33" i="29"/>
  <c r="N33" i="29" s="1"/>
  <c r="M24" i="29"/>
  <c r="N24" i="29" s="1"/>
  <c r="M18" i="29"/>
  <c r="P18" i="29" s="1"/>
  <c r="M15" i="5"/>
  <c r="N15" i="5" s="1"/>
  <c r="K28" i="5"/>
  <c r="K17" i="29"/>
  <c r="K21" i="29"/>
  <c r="K28" i="29"/>
  <c r="K27" i="29"/>
  <c r="M34" i="29"/>
  <c r="P34" i="29" s="1"/>
  <c r="K24" i="5"/>
  <c r="M24" i="5"/>
  <c r="K31" i="5"/>
  <c r="P33" i="29"/>
  <c r="P32" i="29"/>
  <c r="N32" i="29"/>
  <c r="P26" i="29"/>
  <c r="N26" i="29"/>
  <c r="P19" i="29"/>
  <c r="N19" i="29"/>
  <c r="P31" i="29"/>
  <c r="N31" i="29"/>
  <c r="P28" i="29"/>
  <c r="N28" i="29"/>
  <c r="P30" i="29"/>
  <c r="N30" i="29"/>
  <c r="P27" i="29"/>
  <c r="N27" i="29"/>
  <c r="P20" i="29"/>
  <c r="N20" i="29"/>
  <c r="P25" i="29"/>
  <c r="N25" i="29"/>
  <c r="N38" i="29"/>
  <c r="P38" i="29"/>
  <c r="N35" i="29"/>
  <c r="P35" i="29"/>
  <c r="P37" i="29"/>
  <c r="N37" i="29"/>
  <c r="N36" i="29"/>
  <c r="P36" i="29"/>
  <c r="P29" i="29"/>
  <c r="N29" i="29"/>
  <c r="P22" i="29"/>
  <c r="N22" i="29"/>
  <c r="P21" i="29"/>
  <c r="N21" i="29"/>
  <c r="P23" i="29"/>
  <c r="N23" i="29"/>
  <c r="P15" i="29"/>
  <c r="N15" i="29"/>
  <c r="P24" i="29"/>
  <c r="P17" i="29"/>
  <c r="N17" i="29"/>
  <c r="P16" i="29"/>
  <c r="N16" i="29"/>
  <c r="N19" i="5"/>
  <c r="K27" i="5"/>
  <c r="M27" i="5"/>
  <c r="N36" i="5"/>
  <c r="P36" i="5"/>
  <c r="N35" i="5"/>
  <c r="P35" i="5"/>
  <c r="N33" i="5"/>
  <c r="P33" i="5"/>
  <c r="N25" i="5"/>
  <c r="P25" i="5"/>
  <c r="M26" i="5"/>
  <c r="K26" i="5"/>
  <c r="N17" i="5"/>
  <c r="P17" i="5"/>
  <c r="N32" i="5"/>
  <c r="P18" i="5"/>
  <c r="N18" i="5"/>
  <c r="P28" i="5"/>
  <c r="N28" i="5"/>
  <c r="P20" i="5"/>
  <c r="N20" i="5"/>
  <c r="P30" i="5"/>
  <c r="N30" i="5"/>
  <c r="N34" i="5"/>
  <c r="P34" i="5"/>
  <c r="P16" i="5"/>
  <c r="N16" i="5"/>
  <c r="P22" i="5"/>
  <c r="N22" i="5"/>
  <c r="N21" i="5"/>
  <c r="P21" i="5"/>
  <c r="N38" i="5"/>
  <c r="P38" i="5"/>
  <c r="N31" i="5"/>
  <c r="P31" i="5"/>
  <c r="N29" i="5"/>
  <c r="N23" i="5"/>
  <c r="P23" i="5"/>
  <c r="P37" i="5"/>
  <c r="N18" i="29" l="1"/>
  <c r="N34" i="29"/>
  <c r="P15" i="5"/>
  <c r="Q15" i="5" s="1"/>
  <c r="N24" i="5"/>
  <c r="P24" i="5"/>
  <c r="S36" i="29"/>
  <c r="Q36" i="29"/>
  <c r="S38" i="29"/>
  <c r="Q38" i="29"/>
  <c r="S16" i="29"/>
  <c r="Q16" i="29"/>
  <c r="S24" i="29"/>
  <c r="Q24" i="29"/>
  <c r="S23" i="29"/>
  <c r="Q23" i="29"/>
  <c r="S22" i="29"/>
  <c r="Q22" i="29"/>
  <c r="S37" i="29"/>
  <c r="Q37" i="29"/>
  <c r="S20" i="29"/>
  <c r="Q20" i="29"/>
  <c r="S30" i="29"/>
  <c r="Q30" i="29"/>
  <c r="S28" i="29"/>
  <c r="Q28" i="29"/>
  <c r="S19" i="29"/>
  <c r="Q19" i="29"/>
  <c r="Q32" i="29"/>
  <c r="S32" i="29"/>
  <c r="S35" i="29"/>
  <c r="Q35" i="29"/>
  <c r="S34" i="29"/>
  <c r="Q34" i="29"/>
  <c r="S17" i="29"/>
  <c r="Q17" i="29"/>
  <c r="S15" i="29"/>
  <c r="Q15" i="29"/>
  <c r="S21" i="29"/>
  <c r="Q21" i="29"/>
  <c r="S29" i="29"/>
  <c r="Q29" i="29"/>
  <c r="S25" i="29"/>
  <c r="Q25" i="29"/>
  <c r="S27" i="29"/>
  <c r="Q27" i="29"/>
  <c r="S18" i="29"/>
  <c r="Q18" i="29"/>
  <c r="S31" i="29"/>
  <c r="Q31" i="29"/>
  <c r="S26" i="29"/>
  <c r="Q26" i="29"/>
  <c r="S33" i="29"/>
  <c r="Q33" i="29"/>
  <c r="N27" i="5"/>
  <c r="P27" i="5"/>
  <c r="Q19" i="5"/>
  <c r="S19" i="5"/>
  <c r="Q37" i="5"/>
  <c r="S37" i="5"/>
  <c r="S38" i="5"/>
  <c r="Q38" i="5"/>
  <c r="S22" i="5"/>
  <c r="Q22" i="5"/>
  <c r="S18" i="5"/>
  <c r="Q18" i="5"/>
  <c r="Q35" i="5"/>
  <c r="S35" i="5"/>
  <c r="Q33" i="5"/>
  <c r="S33" i="5"/>
  <c r="Q29" i="5"/>
  <c r="S29" i="5"/>
  <c r="Q23" i="5"/>
  <c r="S23" i="5"/>
  <c r="Q31" i="5"/>
  <c r="S31" i="5"/>
  <c r="Q21" i="5"/>
  <c r="S21" i="5"/>
  <c r="S16" i="5"/>
  <c r="Q16" i="5"/>
  <c r="S30" i="5"/>
  <c r="Q30" i="5"/>
  <c r="S28" i="5"/>
  <c r="Q28" i="5"/>
  <c r="S32" i="5"/>
  <c r="Q32" i="5"/>
  <c r="P26" i="5"/>
  <c r="N26" i="5"/>
  <c r="S36" i="5"/>
  <c r="Q36" i="5"/>
  <c r="S20" i="5"/>
  <c r="Q20" i="5"/>
  <c r="S34" i="5"/>
  <c r="Q34" i="5"/>
  <c r="Q17" i="5"/>
  <c r="S17" i="5"/>
  <c r="Q25" i="5"/>
  <c r="S25" i="5"/>
  <c r="S15" i="5"/>
  <c r="S24" i="5" l="1"/>
  <c r="Q24" i="5"/>
  <c r="Q27" i="5"/>
  <c r="S27" i="5"/>
  <c r="S26" i="5"/>
  <c r="Q26" i="5"/>
  <c r="D200" i="5" l="1"/>
  <c r="D144" i="13"/>
  <c r="E144" i="13"/>
  <c r="G144" i="13"/>
  <c r="I144" i="13"/>
  <c r="K144" i="13"/>
  <c r="O144" i="13"/>
  <c r="Q144" i="13"/>
  <c r="S144" i="13"/>
  <c r="U144" i="13"/>
  <c r="V144" i="13" s="1"/>
  <c r="W144" i="13"/>
  <c r="D145" i="13"/>
  <c r="E145" i="13"/>
  <c r="G145" i="13"/>
  <c r="I145" i="13"/>
  <c r="K145" i="13"/>
  <c r="O145" i="13"/>
  <c r="Q145" i="13"/>
  <c r="S145" i="13"/>
  <c r="U145" i="13"/>
  <c r="W145" i="13"/>
  <c r="D146" i="13"/>
  <c r="E146" i="13"/>
  <c r="G146" i="13"/>
  <c r="I146" i="13"/>
  <c r="K146" i="13"/>
  <c r="O146" i="13"/>
  <c r="Q146" i="13"/>
  <c r="S146" i="13"/>
  <c r="U146" i="13"/>
  <c r="W146" i="13"/>
  <c r="Y146" i="13" s="1"/>
  <c r="D147" i="13"/>
  <c r="E147" i="13"/>
  <c r="G147" i="13"/>
  <c r="I147" i="13"/>
  <c r="K147" i="13"/>
  <c r="O147" i="13"/>
  <c r="Q147" i="13"/>
  <c r="S147" i="13"/>
  <c r="U147" i="13"/>
  <c r="W147" i="13"/>
  <c r="D148" i="13"/>
  <c r="E148" i="13"/>
  <c r="G148" i="13"/>
  <c r="I148" i="13"/>
  <c r="K148" i="13"/>
  <c r="O148" i="13"/>
  <c r="Q148" i="13"/>
  <c r="S148" i="13"/>
  <c r="U148" i="13"/>
  <c r="W148" i="13"/>
  <c r="D149" i="13"/>
  <c r="E149" i="13"/>
  <c r="G149" i="13"/>
  <c r="I149" i="13"/>
  <c r="K149" i="13"/>
  <c r="O149" i="13"/>
  <c r="Q149" i="13"/>
  <c r="S149" i="13"/>
  <c r="U149" i="13"/>
  <c r="W149" i="13"/>
  <c r="D150" i="13"/>
  <c r="E150" i="13"/>
  <c r="G150" i="13"/>
  <c r="I150" i="13"/>
  <c r="K150" i="13"/>
  <c r="O150" i="13"/>
  <c r="Q150" i="13"/>
  <c r="S150" i="13"/>
  <c r="U150" i="13"/>
  <c r="W150" i="13"/>
  <c r="Y150" i="13" s="1"/>
  <c r="D151" i="13"/>
  <c r="E151" i="13"/>
  <c r="G151" i="13"/>
  <c r="I151" i="13"/>
  <c r="K151" i="13"/>
  <c r="O151" i="13"/>
  <c r="Q151" i="13"/>
  <c r="S151" i="13"/>
  <c r="U151" i="13"/>
  <c r="W151" i="13"/>
  <c r="D152" i="13"/>
  <c r="E152" i="13"/>
  <c r="G152" i="13"/>
  <c r="I152" i="13"/>
  <c r="K152" i="13"/>
  <c r="O152" i="13"/>
  <c r="Q152" i="13"/>
  <c r="S152" i="13"/>
  <c r="U152" i="13"/>
  <c r="W152" i="13"/>
  <c r="D153" i="13"/>
  <c r="E153" i="13"/>
  <c r="G153" i="13"/>
  <c r="I153" i="13"/>
  <c r="K153" i="13"/>
  <c r="O153" i="13"/>
  <c r="Q153" i="13"/>
  <c r="S153" i="13"/>
  <c r="U153" i="13"/>
  <c r="W153" i="13"/>
  <c r="D154" i="13"/>
  <c r="E154" i="13"/>
  <c r="G154" i="13"/>
  <c r="I154" i="13"/>
  <c r="K154" i="13"/>
  <c r="O154" i="13"/>
  <c r="Q154" i="13"/>
  <c r="S154" i="13"/>
  <c r="U154" i="13"/>
  <c r="W154" i="13"/>
  <c r="Y154" i="13" s="1"/>
  <c r="D155" i="13"/>
  <c r="E155" i="13"/>
  <c r="G155" i="13"/>
  <c r="I155" i="13"/>
  <c r="K155" i="13"/>
  <c r="O155" i="13"/>
  <c r="Q155" i="13"/>
  <c r="S155" i="13"/>
  <c r="U155" i="13"/>
  <c r="W155" i="13"/>
  <c r="D156" i="13"/>
  <c r="E156" i="13"/>
  <c r="G156" i="13"/>
  <c r="I156" i="13"/>
  <c r="K156" i="13"/>
  <c r="O156" i="13"/>
  <c r="Q156" i="13"/>
  <c r="S156" i="13"/>
  <c r="U156" i="13"/>
  <c r="W156" i="13"/>
  <c r="Y156" i="13" s="1"/>
  <c r="D157" i="13"/>
  <c r="E157" i="13"/>
  <c r="G157" i="13"/>
  <c r="I157" i="13"/>
  <c r="K157" i="13"/>
  <c r="O157" i="13"/>
  <c r="Q157" i="13"/>
  <c r="S157" i="13"/>
  <c r="U157" i="13"/>
  <c r="W157" i="13"/>
  <c r="D158" i="13"/>
  <c r="E158" i="13"/>
  <c r="G158" i="13"/>
  <c r="I158" i="13"/>
  <c r="K158" i="13"/>
  <c r="O158" i="13"/>
  <c r="Q158" i="13"/>
  <c r="S158" i="13"/>
  <c r="U158" i="13"/>
  <c r="W158" i="13"/>
  <c r="D159" i="13"/>
  <c r="E159" i="13"/>
  <c r="G159" i="13"/>
  <c r="I159" i="13"/>
  <c r="K159" i="13"/>
  <c r="O159" i="13"/>
  <c r="Q159" i="13"/>
  <c r="S159" i="13"/>
  <c r="U159" i="13"/>
  <c r="W159" i="13"/>
  <c r="Y159" i="13" s="1"/>
  <c r="D160" i="13"/>
  <c r="E160" i="13"/>
  <c r="G160" i="13"/>
  <c r="I160" i="13"/>
  <c r="K160" i="13"/>
  <c r="O160" i="13"/>
  <c r="Q160" i="13"/>
  <c r="S160" i="13"/>
  <c r="U160" i="13"/>
  <c r="W160" i="13"/>
  <c r="D161" i="13"/>
  <c r="E161" i="13"/>
  <c r="G161" i="13"/>
  <c r="I161" i="13"/>
  <c r="K161" i="13"/>
  <c r="O161" i="13"/>
  <c r="Q161" i="13"/>
  <c r="S161" i="13"/>
  <c r="U161" i="13"/>
  <c r="W161" i="13"/>
  <c r="D162" i="13"/>
  <c r="E162" i="13"/>
  <c r="G162" i="13"/>
  <c r="I162" i="13"/>
  <c r="K162" i="13"/>
  <c r="M162" i="13" s="1"/>
  <c r="O162" i="13"/>
  <c r="Q162" i="13"/>
  <c r="S162" i="13"/>
  <c r="U162" i="13"/>
  <c r="W162" i="13"/>
  <c r="Y162" i="13" s="1"/>
  <c r="D163" i="13"/>
  <c r="E163" i="13"/>
  <c r="G163" i="13"/>
  <c r="I163" i="13"/>
  <c r="K163" i="13"/>
  <c r="O163" i="13"/>
  <c r="Q163" i="13"/>
  <c r="S163" i="13"/>
  <c r="U163" i="13"/>
  <c r="W163" i="13"/>
  <c r="D164" i="13"/>
  <c r="E164" i="13"/>
  <c r="G164" i="13"/>
  <c r="I164" i="13"/>
  <c r="K164" i="13"/>
  <c r="O164" i="13"/>
  <c r="Q164" i="13"/>
  <c r="S164" i="13"/>
  <c r="U164" i="13"/>
  <c r="W164" i="13"/>
  <c r="D165" i="13"/>
  <c r="E165" i="13"/>
  <c r="G165" i="13"/>
  <c r="I165" i="13"/>
  <c r="K165" i="13"/>
  <c r="O165" i="13"/>
  <c r="Q165" i="13"/>
  <c r="S165" i="13"/>
  <c r="U165" i="13"/>
  <c r="W165" i="13"/>
  <c r="D166" i="13"/>
  <c r="E166" i="13"/>
  <c r="G166" i="13"/>
  <c r="I166" i="13"/>
  <c r="K166" i="13"/>
  <c r="M166" i="13" s="1"/>
  <c r="O166" i="13"/>
  <c r="Q166" i="13"/>
  <c r="S166" i="13"/>
  <c r="U166" i="13"/>
  <c r="W166" i="13"/>
  <c r="Y166" i="13" s="1"/>
  <c r="D167" i="13"/>
  <c r="E167" i="13"/>
  <c r="G167" i="13"/>
  <c r="I167" i="13"/>
  <c r="K167" i="13"/>
  <c r="O167" i="13"/>
  <c r="Q167" i="13"/>
  <c r="S167" i="13"/>
  <c r="U167" i="13"/>
  <c r="W167" i="13"/>
  <c r="D112" i="13"/>
  <c r="D113" i="13"/>
  <c r="D114" i="13"/>
  <c r="D115" i="13"/>
  <c r="D116" i="13"/>
  <c r="D117" i="13"/>
  <c r="D118" i="13"/>
  <c r="D119" i="13"/>
  <c r="D120" i="13"/>
  <c r="D121" i="13"/>
  <c r="D122" i="13"/>
  <c r="D123" i="13"/>
  <c r="D124" i="13"/>
  <c r="D125" i="13"/>
  <c r="D126" i="13"/>
  <c r="D127" i="13"/>
  <c r="D128" i="13"/>
  <c r="D129" i="13"/>
  <c r="D130" i="13"/>
  <c r="D131" i="13"/>
  <c r="D132" i="13"/>
  <c r="D133" i="13"/>
  <c r="D134" i="13"/>
  <c r="D135" i="13"/>
  <c r="G39" i="9"/>
  <c r="D15" i="9"/>
  <c r="L15" i="9"/>
  <c r="P15" i="9"/>
  <c r="T15" i="9"/>
  <c r="X15" i="9"/>
  <c r="AB15" i="9"/>
  <c r="AF15" i="9"/>
  <c r="AJ15" i="9"/>
  <c r="AN15" i="9"/>
  <c r="D16" i="9"/>
  <c r="H16" i="9"/>
  <c r="L16" i="9"/>
  <c r="P16" i="9"/>
  <c r="T16" i="9"/>
  <c r="X16" i="9"/>
  <c r="AB16" i="9"/>
  <c r="AF16" i="9"/>
  <c r="AJ16" i="9"/>
  <c r="AN16" i="9"/>
  <c r="H17" i="9"/>
  <c r="L17" i="9"/>
  <c r="P17" i="9"/>
  <c r="T17" i="9"/>
  <c r="X17" i="9"/>
  <c r="AB17" i="9"/>
  <c r="AF17" i="9"/>
  <c r="AJ17" i="9"/>
  <c r="AN17" i="9"/>
  <c r="D18" i="9"/>
  <c r="H18" i="9"/>
  <c r="L18" i="9"/>
  <c r="P18" i="9"/>
  <c r="T18" i="9"/>
  <c r="X18" i="9"/>
  <c r="AB18" i="9"/>
  <c r="AF18" i="9"/>
  <c r="AJ18" i="9"/>
  <c r="AN18" i="9"/>
  <c r="D19" i="9"/>
  <c r="H19" i="9"/>
  <c r="L19" i="9"/>
  <c r="P19" i="9"/>
  <c r="T19" i="9"/>
  <c r="X19" i="9"/>
  <c r="AB19" i="9"/>
  <c r="AF19" i="9"/>
  <c r="AJ19" i="9"/>
  <c r="AN19" i="9"/>
  <c r="D20" i="9"/>
  <c r="H20" i="9"/>
  <c r="L20" i="9"/>
  <c r="P20" i="9"/>
  <c r="T20" i="9"/>
  <c r="X20" i="9"/>
  <c r="AB20" i="9"/>
  <c r="AF20" i="9"/>
  <c r="AJ20" i="9"/>
  <c r="AN20" i="9"/>
  <c r="D21" i="9"/>
  <c r="H21" i="9"/>
  <c r="L21" i="9"/>
  <c r="P21" i="9"/>
  <c r="T21" i="9"/>
  <c r="X21" i="9"/>
  <c r="AB21" i="9"/>
  <c r="AF21" i="9"/>
  <c r="AJ21" i="9"/>
  <c r="AN21" i="9"/>
  <c r="D22" i="9"/>
  <c r="H22" i="9"/>
  <c r="L22" i="9"/>
  <c r="P22" i="9"/>
  <c r="T22" i="9"/>
  <c r="X22" i="9"/>
  <c r="AB22" i="9"/>
  <c r="AF22" i="9"/>
  <c r="AJ22" i="9"/>
  <c r="AN22" i="9"/>
  <c r="D23" i="9"/>
  <c r="H23" i="9"/>
  <c r="L23" i="9"/>
  <c r="P23" i="9"/>
  <c r="T23" i="9"/>
  <c r="X23" i="9"/>
  <c r="AB23" i="9"/>
  <c r="AF23" i="9"/>
  <c r="AJ23" i="9"/>
  <c r="AN23" i="9"/>
  <c r="D24" i="9"/>
  <c r="H24" i="9"/>
  <c r="L24" i="9"/>
  <c r="P24" i="9"/>
  <c r="T24" i="9"/>
  <c r="X24" i="9"/>
  <c r="AB24" i="9"/>
  <c r="AF24" i="9"/>
  <c r="AJ24" i="9"/>
  <c r="AN24" i="9"/>
  <c r="D25" i="9"/>
  <c r="H25" i="9"/>
  <c r="L25" i="9"/>
  <c r="P25" i="9"/>
  <c r="T25" i="9"/>
  <c r="X25" i="9"/>
  <c r="AB25" i="9"/>
  <c r="AF25" i="9"/>
  <c r="AJ25" i="9"/>
  <c r="AN25" i="9"/>
  <c r="D26" i="9"/>
  <c r="H26" i="9"/>
  <c r="L26" i="9"/>
  <c r="P26" i="9"/>
  <c r="T26" i="9"/>
  <c r="X26" i="9"/>
  <c r="AB26" i="9"/>
  <c r="AF26" i="9"/>
  <c r="AJ26" i="9"/>
  <c r="AN26" i="9"/>
  <c r="D27" i="9"/>
  <c r="H27" i="9"/>
  <c r="L27" i="9"/>
  <c r="P27" i="9"/>
  <c r="T27" i="9"/>
  <c r="X27" i="9"/>
  <c r="AB27" i="9"/>
  <c r="AF27" i="9"/>
  <c r="AJ27" i="9"/>
  <c r="U27" i="13" s="1"/>
  <c r="D28" i="9"/>
  <c r="H28" i="9"/>
  <c r="L28" i="9"/>
  <c r="P28" i="9"/>
  <c r="T28" i="9"/>
  <c r="X28" i="9"/>
  <c r="AB28" i="9"/>
  <c r="AF28" i="9"/>
  <c r="AJ28" i="9"/>
  <c r="AN28" i="9"/>
  <c r="D29" i="9"/>
  <c r="H29" i="9"/>
  <c r="L29" i="9"/>
  <c r="P29" i="9"/>
  <c r="T29" i="9"/>
  <c r="X29" i="9"/>
  <c r="AB29" i="9"/>
  <c r="AF29" i="9"/>
  <c r="AJ29" i="9"/>
  <c r="AN29" i="9"/>
  <c r="D30" i="9"/>
  <c r="H30" i="9"/>
  <c r="L30" i="9"/>
  <c r="P30" i="9"/>
  <c r="T30" i="9"/>
  <c r="X30" i="9"/>
  <c r="AB30" i="9"/>
  <c r="AF30" i="9"/>
  <c r="AJ30" i="9"/>
  <c r="AN30" i="9"/>
  <c r="D31" i="9"/>
  <c r="H31" i="9"/>
  <c r="L31" i="9"/>
  <c r="P31" i="9"/>
  <c r="T31" i="9"/>
  <c r="X31" i="9"/>
  <c r="AB31" i="9"/>
  <c r="AF31" i="9"/>
  <c r="AJ31" i="9"/>
  <c r="AN31" i="9"/>
  <c r="D32" i="9"/>
  <c r="H32" i="9"/>
  <c r="L32" i="9"/>
  <c r="P32" i="9"/>
  <c r="T32" i="9"/>
  <c r="X32" i="9"/>
  <c r="AB32" i="9"/>
  <c r="AF32" i="9"/>
  <c r="AJ32" i="9"/>
  <c r="AN32" i="9"/>
  <c r="D33" i="9"/>
  <c r="H33" i="9"/>
  <c r="L33" i="9"/>
  <c r="P33" i="9"/>
  <c r="T33" i="9"/>
  <c r="X33" i="9"/>
  <c r="AB33" i="9"/>
  <c r="AF33" i="9"/>
  <c r="AJ33" i="9"/>
  <c r="AN33" i="9"/>
  <c r="D34" i="9"/>
  <c r="H34" i="9"/>
  <c r="L34" i="9"/>
  <c r="P34" i="9"/>
  <c r="T34" i="9"/>
  <c r="X34" i="9"/>
  <c r="AB34" i="9"/>
  <c r="AF34" i="9"/>
  <c r="AJ34" i="9"/>
  <c r="AN34" i="9"/>
  <c r="D35" i="9"/>
  <c r="H35" i="9"/>
  <c r="L35" i="9"/>
  <c r="P35" i="9"/>
  <c r="T35" i="9"/>
  <c r="X35" i="9"/>
  <c r="AB35" i="9"/>
  <c r="AF35" i="9"/>
  <c r="AJ35" i="9"/>
  <c r="AN35" i="9"/>
  <c r="D36" i="9"/>
  <c r="H36" i="9"/>
  <c r="L36" i="9"/>
  <c r="P36" i="9"/>
  <c r="T36" i="9"/>
  <c r="X36" i="9"/>
  <c r="AB36" i="9"/>
  <c r="AF36" i="9"/>
  <c r="S36" i="13" s="1"/>
  <c r="AJ36" i="9"/>
  <c r="AN36" i="9"/>
  <c r="D37" i="9"/>
  <c r="H37" i="9"/>
  <c r="L37" i="9"/>
  <c r="P37" i="9"/>
  <c r="T37" i="9"/>
  <c r="X37" i="9"/>
  <c r="AB37" i="9"/>
  <c r="AF37" i="9"/>
  <c r="AJ37" i="9"/>
  <c r="AN37" i="9"/>
  <c r="D38" i="9"/>
  <c r="H38" i="9"/>
  <c r="L38" i="9"/>
  <c r="P38" i="9"/>
  <c r="T38" i="9"/>
  <c r="AB38" i="9"/>
  <c r="AF38" i="9"/>
  <c r="AJ38" i="9"/>
  <c r="AN38" i="9"/>
  <c r="G72" i="9"/>
  <c r="D103" i="9"/>
  <c r="D134" i="9"/>
  <c r="E110" i="1" s="1"/>
  <c r="D253" i="27"/>
  <c r="E253" i="27"/>
  <c r="F253" i="27"/>
  <c r="G253" i="27"/>
  <c r="H253" i="27"/>
  <c r="D254" i="27"/>
  <c r="E254" i="27"/>
  <c r="F254" i="27"/>
  <c r="G254" i="27"/>
  <c r="H254" i="27"/>
  <c r="D255" i="27"/>
  <c r="E255" i="27"/>
  <c r="F255" i="27"/>
  <c r="G255" i="27"/>
  <c r="H255" i="27"/>
  <c r="D256" i="27"/>
  <c r="E256" i="27"/>
  <c r="F256" i="27"/>
  <c r="G256" i="27"/>
  <c r="H256" i="27"/>
  <c r="D257" i="27"/>
  <c r="E257" i="27"/>
  <c r="F257" i="27"/>
  <c r="G257" i="27"/>
  <c r="H257" i="27"/>
  <c r="D258" i="27"/>
  <c r="E258" i="27"/>
  <c r="F258" i="27"/>
  <c r="G258" i="27"/>
  <c r="H258" i="27"/>
  <c r="D259" i="27"/>
  <c r="E259" i="27"/>
  <c r="F259" i="27"/>
  <c r="G259" i="27"/>
  <c r="H259" i="27"/>
  <c r="D260" i="27"/>
  <c r="E260" i="27"/>
  <c r="F260" i="27"/>
  <c r="G260" i="27"/>
  <c r="H260" i="27"/>
  <c r="D261" i="27"/>
  <c r="E261" i="27"/>
  <c r="F261" i="27"/>
  <c r="G261" i="27"/>
  <c r="H261" i="27"/>
  <c r="D262" i="27"/>
  <c r="E262" i="27"/>
  <c r="F262" i="27"/>
  <c r="G262" i="27"/>
  <c r="H262" i="27"/>
  <c r="D263" i="27"/>
  <c r="E263" i="27"/>
  <c r="F263" i="27"/>
  <c r="G263" i="27"/>
  <c r="H263" i="27"/>
  <c r="D264" i="27"/>
  <c r="E264" i="27"/>
  <c r="F264" i="27"/>
  <c r="G264" i="27"/>
  <c r="H264" i="27"/>
  <c r="D265" i="27"/>
  <c r="E265" i="27"/>
  <c r="F265" i="27"/>
  <c r="G265" i="27"/>
  <c r="H265" i="27"/>
  <c r="D266" i="27"/>
  <c r="E266" i="27"/>
  <c r="F266" i="27"/>
  <c r="G266" i="27"/>
  <c r="H266" i="27"/>
  <c r="D267" i="27"/>
  <c r="E267" i="27"/>
  <c r="F267" i="27"/>
  <c r="G267" i="27"/>
  <c r="H267" i="27"/>
  <c r="D268" i="27"/>
  <c r="E268" i="27"/>
  <c r="F268" i="27"/>
  <c r="G268" i="27"/>
  <c r="H268" i="27"/>
  <c r="D269" i="27"/>
  <c r="E269" i="27"/>
  <c r="F269" i="27"/>
  <c r="G269" i="27"/>
  <c r="H269" i="27"/>
  <c r="D270" i="27"/>
  <c r="E270" i="27"/>
  <c r="F270" i="27"/>
  <c r="G270" i="27"/>
  <c r="H270" i="27"/>
  <c r="D271" i="27"/>
  <c r="E271" i="27"/>
  <c r="F271" i="27"/>
  <c r="G271" i="27"/>
  <c r="H271" i="27"/>
  <c r="D272" i="27"/>
  <c r="E272" i="27"/>
  <c r="F272" i="27"/>
  <c r="G272" i="27"/>
  <c r="H272" i="27"/>
  <c r="D273" i="27"/>
  <c r="E273" i="27"/>
  <c r="F273" i="27"/>
  <c r="G273" i="27"/>
  <c r="H273" i="27"/>
  <c r="D274" i="27"/>
  <c r="E274" i="27"/>
  <c r="F274" i="27"/>
  <c r="G274" i="27"/>
  <c r="H274" i="27"/>
  <c r="D275" i="27"/>
  <c r="E275" i="27"/>
  <c r="F275" i="27"/>
  <c r="G275" i="27"/>
  <c r="H275" i="27"/>
  <c r="D223" i="27"/>
  <c r="E223" i="27"/>
  <c r="F223" i="27"/>
  <c r="G223" i="27"/>
  <c r="H223" i="27"/>
  <c r="D224" i="27"/>
  <c r="E224" i="27"/>
  <c r="F224" i="27"/>
  <c r="G224" i="27"/>
  <c r="H224" i="27"/>
  <c r="D225" i="27"/>
  <c r="E225" i="27"/>
  <c r="F225" i="27"/>
  <c r="G225" i="27"/>
  <c r="H225" i="27"/>
  <c r="D226" i="27"/>
  <c r="E226" i="27"/>
  <c r="F226" i="27"/>
  <c r="G226" i="27"/>
  <c r="H226" i="27"/>
  <c r="D227" i="27"/>
  <c r="E227" i="27"/>
  <c r="F227" i="27"/>
  <c r="G227" i="27"/>
  <c r="H227" i="27"/>
  <c r="D228" i="27"/>
  <c r="E228" i="27"/>
  <c r="F228" i="27"/>
  <c r="G228" i="27"/>
  <c r="H228" i="27"/>
  <c r="D229" i="27"/>
  <c r="E229" i="27"/>
  <c r="F229" i="27"/>
  <c r="G229" i="27"/>
  <c r="I229" i="27" s="1"/>
  <c r="H229" i="27"/>
  <c r="D230" i="27"/>
  <c r="E230" i="27"/>
  <c r="F230" i="27"/>
  <c r="G230" i="27"/>
  <c r="H230" i="27"/>
  <c r="D231" i="27"/>
  <c r="E231" i="27"/>
  <c r="F231" i="27"/>
  <c r="G231" i="27"/>
  <c r="H231" i="27"/>
  <c r="D232" i="27"/>
  <c r="E232" i="27"/>
  <c r="F232" i="27"/>
  <c r="G232" i="27"/>
  <c r="H232" i="27"/>
  <c r="D233" i="27"/>
  <c r="E233" i="27"/>
  <c r="F233" i="27"/>
  <c r="G233" i="27"/>
  <c r="I233" i="27" s="1"/>
  <c r="H233" i="27"/>
  <c r="D234" i="27"/>
  <c r="E234" i="27"/>
  <c r="F234" i="27"/>
  <c r="G234" i="27"/>
  <c r="H234" i="27"/>
  <c r="D235" i="27"/>
  <c r="E235" i="27"/>
  <c r="F235" i="27"/>
  <c r="G235" i="27"/>
  <c r="H235" i="27"/>
  <c r="D236" i="27"/>
  <c r="E236" i="27"/>
  <c r="F236" i="27"/>
  <c r="G236" i="27"/>
  <c r="H236" i="27"/>
  <c r="D237" i="27"/>
  <c r="E237" i="27"/>
  <c r="F237" i="27"/>
  <c r="G237" i="27"/>
  <c r="I237" i="27" s="1"/>
  <c r="H237" i="27"/>
  <c r="D238" i="27"/>
  <c r="E238" i="27"/>
  <c r="F238" i="27"/>
  <c r="G238" i="27"/>
  <c r="H238" i="27"/>
  <c r="D239" i="27"/>
  <c r="E239" i="27"/>
  <c r="F239" i="27"/>
  <c r="G239" i="27"/>
  <c r="H239" i="27"/>
  <c r="D240" i="27"/>
  <c r="E240" i="27"/>
  <c r="F240" i="27"/>
  <c r="G240" i="27"/>
  <c r="H240" i="27"/>
  <c r="D241" i="27"/>
  <c r="E241" i="27"/>
  <c r="F241" i="27"/>
  <c r="G241" i="27"/>
  <c r="H241" i="27"/>
  <c r="D242" i="27"/>
  <c r="E242" i="27"/>
  <c r="F242" i="27"/>
  <c r="G242" i="27"/>
  <c r="H242" i="27"/>
  <c r="D243" i="27"/>
  <c r="E243" i="27"/>
  <c r="F243" i="27"/>
  <c r="G243" i="27"/>
  <c r="H243" i="27"/>
  <c r="D244" i="27"/>
  <c r="E244" i="27"/>
  <c r="F244" i="27"/>
  <c r="G244" i="27"/>
  <c r="H244" i="27"/>
  <c r="D245" i="27"/>
  <c r="E245" i="27"/>
  <c r="F245" i="27"/>
  <c r="G245" i="27"/>
  <c r="H245" i="27"/>
  <c r="D246" i="27"/>
  <c r="E246" i="27"/>
  <c r="F246" i="27"/>
  <c r="G246" i="27"/>
  <c r="H246" i="27"/>
  <c r="D193" i="27"/>
  <c r="E193" i="27"/>
  <c r="F193" i="27"/>
  <c r="G193" i="27"/>
  <c r="H193" i="27"/>
  <c r="D194" i="27"/>
  <c r="E194" i="27"/>
  <c r="F194" i="27"/>
  <c r="G194" i="27"/>
  <c r="H194" i="27"/>
  <c r="D195" i="27"/>
  <c r="E195" i="27"/>
  <c r="F195" i="27"/>
  <c r="G195" i="27"/>
  <c r="H195" i="27"/>
  <c r="D196" i="27"/>
  <c r="E196" i="27"/>
  <c r="F196" i="27"/>
  <c r="G196" i="27"/>
  <c r="H196" i="27"/>
  <c r="D197" i="27"/>
  <c r="E197" i="27"/>
  <c r="F197" i="27"/>
  <c r="G197" i="27"/>
  <c r="H197" i="27"/>
  <c r="D198" i="27"/>
  <c r="E198" i="27"/>
  <c r="F198" i="27"/>
  <c r="G198" i="27"/>
  <c r="H198" i="27"/>
  <c r="D199" i="27"/>
  <c r="E199" i="27"/>
  <c r="F199" i="27"/>
  <c r="G199" i="27"/>
  <c r="H199" i="27"/>
  <c r="D200" i="27"/>
  <c r="E200" i="27"/>
  <c r="F200" i="27"/>
  <c r="G200" i="27"/>
  <c r="H200" i="27"/>
  <c r="D201" i="27"/>
  <c r="E201" i="27"/>
  <c r="F201" i="27"/>
  <c r="G201" i="27"/>
  <c r="H201" i="27"/>
  <c r="D202" i="27"/>
  <c r="E202" i="27"/>
  <c r="F202" i="27"/>
  <c r="G202" i="27"/>
  <c r="H202" i="27"/>
  <c r="D203" i="27"/>
  <c r="E203" i="27"/>
  <c r="F203" i="27"/>
  <c r="G203" i="27"/>
  <c r="H203" i="27"/>
  <c r="D204" i="27"/>
  <c r="E204" i="27"/>
  <c r="F204" i="27"/>
  <c r="G204" i="27"/>
  <c r="H204" i="27"/>
  <c r="D205" i="27"/>
  <c r="E205" i="27"/>
  <c r="F205" i="27"/>
  <c r="G205" i="27"/>
  <c r="H205" i="27"/>
  <c r="D206" i="27"/>
  <c r="E206" i="27"/>
  <c r="F206" i="27"/>
  <c r="G206" i="27"/>
  <c r="H206" i="27"/>
  <c r="D207" i="27"/>
  <c r="E207" i="27"/>
  <c r="F207" i="27"/>
  <c r="G207" i="27"/>
  <c r="H207" i="27"/>
  <c r="D208" i="27"/>
  <c r="E208" i="27"/>
  <c r="F208" i="27"/>
  <c r="G208" i="27"/>
  <c r="H208" i="27"/>
  <c r="D209" i="27"/>
  <c r="E209" i="27"/>
  <c r="F209" i="27"/>
  <c r="G209" i="27"/>
  <c r="H209" i="27"/>
  <c r="D210" i="27"/>
  <c r="E210" i="27"/>
  <c r="F210" i="27"/>
  <c r="G210" i="27"/>
  <c r="H210" i="27"/>
  <c r="D211" i="27"/>
  <c r="E211" i="27"/>
  <c r="F211" i="27"/>
  <c r="G211" i="27"/>
  <c r="H211" i="27"/>
  <c r="D212" i="27"/>
  <c r="E212" i="27"/>
  <c r="F212" i="27"/>
  <c r="G212" i="27"/>
  <c r="H212" i="27"/>
  <c r="D213" i="27"/>
  <c r="E213" i="27"/>
  <c r="F213" i="27"/>
  <c r="G213" i="27"/>
  <c r="H213" i="27"/>
  <c r="D214" i="27"/>
  <c r="E214" i="27"/>
  <c r="F214" i="27"/>
  <c r="G214" i="27"/>
  <c r="H214" i="27"/>
  <c r="D215" i="27"/>
  <c r="E215" i="27"/>
  <c r="F215" i="27"/>
  <c r="G215" i="27"/>
  <c r="H215" i="27"/>
  <c r="D216" i="27"/>
  <c r="E216" i="27"/>
  <c r="F216" i="27"/>
  <c r="G216" i="27"/>
  <c r="H216" i="27"/>
  <c r="D163" i="27"/>
  <c r="E163" i="27"/>
  <c r="F163" i="27"/>
  <c r="G163" i="27"/>
  <c r="H163" i="27"/>
  <c r="D164" i="27"/>
  <c r="E164" i="27"/>
  <c r="F164" i="27"/>
  <c r="G164" i="27"/>
  <c r="H164" i="27"/>
  <c r="D165" i="27"/>
  <c r="E165" i="27"/>
  <c r="F165" i="27"/>
  <c r="G165" i="27"/>
  <c r="H165" i="27"/>
  <c r="D166" i="27"/>
  <c r="E166" i="27"/>
  <c r="F166" i="27"/>
  <c r="G166" i="27"/>
  <c r="H166" i="27"/>
  <c r="D167" i="27"/>
  <c r="E167" i="27"/>
  <c r="F167" i="27"/>
  <c r="G167" i="27"/>
  <c r="H167" i="27"/>
  <c r="D168" i="27"/>
  <c r="E168" i="27"/>
  <c r="F168" i="27"/>
  <c r="G168" i="27"/>
  <c r="H168" i="27"/>
  <c r="D169" i="27"/>
  <c r="E169" i="27"/>
  <c r="F169" i="27"/>
  <c r="G169" i="27"/>
  <c r="H169" i="27"/>
  <c r="D170" i="27"/>
  <c r="E170" i="27"/>
  <c r="F170" i="27"/>
  <c r="G170" i="27"/>
  <c r="H170" i="27"/>
  <c r="D171" i="27"/>
  <c r="E171" i="27"/>
  <c r="F171" i="27"/>
  <c r="G171" i="27"/>
  <c r="H171" i="27"/>
  <c r="D172" i="27"/>
  <c r="E172" i="27"/>
  <c r="F172" i="27"/>
  <c r="G172" i="27"/>
  <c r="H172" i="27"/>
  <c r="D173" i="27"/>
  <c r="E173" i="27"/>
  <c r="F173" i="27"/>
  <c r="G173" i="27"/>
  <c r="H173" i="27"/>
  <c r="D174" i="27"/>
  <c r="E174" i="27"/>
  <c r="F174" i="27"/>
  <c r="G174" i="27"/>
  <c r="H174" i="27"/>
  <c r="D175" i="27"/>
  <c r="E175" i="27"/>
  <c r="F175" i="27"/>
  <c r="G175" i="27"/>
  <c r="H175" i="27"/>
  <c r="D176" i="27"/>
  <c r="E176" i="27"/>
  <c r="F176" i="27"/>
  <c r="G176" i="27"/>
  <c r="H176" i="27"/>
  <c r="D177" i="27"/>
  <c r="E177" i="27"/>
  <c r="F177" i="27"/>
  <c r="G177" i="27"/>
  <c r="H177" i="27"/>
  <c r="D178" i="27"/>
  <c r="E178" i="27"/>
  <c r="F178" i="27"/>
  <c r="G178" i="27"/>
  <c r="H178" i="27"/>
  <c r="D179" i="27"/>
  <c r="E179" i="27"/>
  <c r="F179" i="27"/>
  <c r="G179" i="27"/>
  <c r="H179" i="27"/>
  <c r="D180" i="27"/>
  <c r="E180" i="27"/>
  <c r="F180" i="27"/>
  <c r="G180" i="27"/>
  <c r="H180" i="27"/>
  <c r="D181" i="27"/>
  <c r="E181" i="27"/>
  <c r="F181" i="27"/>
  <c r="G181" i="27"/>
  <c r="H181" i="27"/>
  <c r="D182" i="27"/>
  <c r="E182" i="27"/>
  <c r="F182" i="27"/>
  <c r="G182" i="27"/>
  <c r="H182" i="27"/>
  <c r="D183" i="27"/>
  <c r="E183" i="27"/>
  <c r="F183" i="27"/>
  <c r="G183" i="27"/>
  <c r="H183" i="27"/>
  <c r="D184" i="27"/>
  <c r="E184" i="27"/>
  <c r="F184" i="27"/>
  <c r="G184" i="27"/>
  <c r="H184" i="27"/>
  <c r="D185" i="27"/>
  <c r="E185" i="27"/>
  <c r="F185" i="27"/>
  <c r="G185" i="27"/>
  <c r="H185" i="27"/>
  <c r="D186" i="27"/>
  <c r="E186" i="27"/>
  <c r="F186" i="27"/>
  <c r="G186" i="27"/>
  <c r="H186" i="27"/>
  <c r="D103" i="27"/>
  <c r="E103" i="27"/>
  <c r="F103" i="27"/>
  <c r="G103" i="27"/>
  <c r="H103" i="27"/>
  <c r="D104" i="27"/>
  <c r="E104" i="27"/>
  <c r="F104" i="27"/>
  <c r="G104" i="27"/>
  <c r="H104" i="27"/>
  <c r="D105" i="27"/>
  <c r="E105" i="27"/>
  <c r="F105" i="27"/>
  <c r="G105" i="27"/>
  <c r="G15" i="27" s="1"/>
  <c r="H105" i="27"/>
  <c r="D106" i="27"/>
  <c r="E106" i="27"/>
  <c r="F106" i="27"/>
  <c r="G106" i="27"/>
  <c r="H106" i="27"/>
  <c r="D107" i="27"/>
  <c r="E107" i="27"/>
  <c r="F107" i="27"/>
  <c r="G107" i="27"/>
  <c r="H107" i="27"/>
  <c r="D108" i="27"/>
  <c r="E108" i="27"/>
  <c r="F108" i="27"/>
  <c r="G108" i="27"/>
  <c r="H108" i="27"/>
  <c r="D109" i="27"/>
  <c r="E109" i="27"/>
  <c r="F109" i="27"/>
  <c r="G109" i="27"/>
  <c r="H109" i="27"/>
  <c r="D110" i="27"/>
  <c r="E110" i="27"/>
  <c r="F110" i="27"/>
  <c r="G110" i="27"/>
  <c r="H110" i="27"/>
  <c r="D111" i="27"/>
  <c r="E111" i="27"/>
  <c r="F111" i="27"/>
  <c r="G111" i="27"/>
  <c r="H111" i="27"/>
  <c r="D112" i="27"/>
  <c r="E112" i="27"/>
  <c r="F112" i="27"/>
  <c r="G112" i="27"/>
  <c r="H112" i="27"/>
  <c r="D113" i="27"/>
  <c r="E113" i="27"/>
  <c r="F113" i="27"/>
  <c r="G113" i="27"/>
  <c r="H113" i="27"/>
  <c r="D114" i="27"/>
  <c r="E114" i="27"/>
  <c r="F114" i="27"/>
  <c r="G114" i="27"/>
  <c r="H114" i="27"/>
  <c r="D115" i="27"/>
  <c r="E115" i="27"/>
  <c r="F115" i="27"/>
  <c r="G115" i="27"/>
  <c r="H115" i="27"/>
  <c r="D116" i="27"/>
  <c r="E116" i="27"/>
  <c r="F116" i="27"/>
  <c r="G116" i="27"/>
  <c r="H116" i="27"/>
  <c r="D117" i="27"/>
  <c r="E117" i="27"/>
  <c r="F117" i="27"/>
  <c r="G117" i="27"/>
  <c r="H117" i="27"/>
  <c r="D118" i="27"/>
  <c r="E118" i="27"/>
  <c r="F118" i="27"/>
  <c r="G118" i="27"/>
  <c r="H118" i="27"/>
  <c r="D119" i="27"/>
  <c r="E119" i="27"/>
  <c r="F119" i="27"/>
  <c r="G119" i="27"/>
  <c r="H119" i="27"/>
  <c r="D120" i="27"/>
  <c r="E120" i="27"/>
  <c r="F120" i="27"/>
  <c r="G120" i="27"/>
  <c r="H120" i="27"/>
  <c r="D121" i="27"/>
  <c r="E121" i="27"/>
  <c r="F121" i="27"/>
  <c r="G121" i="27"/>
  <c r="H121" i="27"/>
  <c r="D122" i="27"/>
  <c r="E122" i="27"/>
  <c r="F122" i="27"/>
  <c r="G122" i="27"/>
  <c r="H122" i="27"/>
  <c r="D123" i="27"/>
  <c r="E123" i="27"/>
  <c r="F123" i="27"/>
  <c r="G123" i="27"/>
  <c r="H123" i="27"/>
  <c r="D124" i="27"/>
  <c r="E124" i="27"/>
  <c r="F124" i="27"/>
  <c r="G124" i="27"/>
  <c r="H124" i="27"/>
  <c r="D125" i="27"/>
  <c r="E125" i="27"/>
  <c r="F125" i="27"/>
  <c r="G125" i="27"/>
  <c r="H125" i="27"/>
  <c r="D126" i="27"/>
  <c r="E126" i="27"/>
  <c r="F126" i="27"/>
  <c r="G126" i="27"/>
  <c r="H126" i="27"/>
  <c r="G73" i="27"/>
  <c r="H73" i="27"/>
  <c r="G74" i="27"/>
  <c r="H74" i="27"/>
  <c r="G76" i="27"/>
  <c r="H76" i="27"/>
  <c r="H77" i="27"/>
  <c r="G78" i="27"/>
  <c r="H78" i="27"/>
  <c r="H79" i="27"/>
  <c r="G80" i="27"/>
  <c r="H80" i="27"/>
  <c r="G81" i="27"/>
  <c r="H81" i="27"/>
  <c r="G82" i="27"/>
  <c r="H82" i="27"/>
  <c r="G83" i="27"/>
  <c r="H83" i="27"/>
  <c r="G84" i="27"/>
  <c r="H84" i="27"/>
  <c r="H85" i="27"/>
  <c r="G86" i="27"/>
  <c r="H86" i="27"/>
  <c r="G87" i="27"/>
  <c r="H87" i="27"/>
  <c r="G88" i="27"/>
  <c r="H88" i="27"/>
  <c r="G89" i="27"/>
  <c r="H89" i="27"/>
  <c r="G90" i="27"/>
  <c r="H90" i="27"/>
  <c r="G91" i="27"/>
  <c r="H91" i="27"/>
  <c r="G92" i="27"/>
  <c r="H92" i="27"/>
  <c r="G93" i="27"/>
  <c r="H93" i="27"/>
  <c r="G94" i="27"/>
  <c r="H94" i="27"/>
  <c r="G95" i="27"/>
  <c r="H95" i="27"/>
  <c r="D43" i="27"/>
  <c r="E43" i="27"/>
  <c r="F43" i="27"/>
  <c r="G43" i="27"/>
  <c r="H43" i="27"/>
  <c r="D44" i="27"/>
  <c r="E44" i="27"/>
  <c r="F44" i="27"/>
  <c r="G44" i="27"/>
  <c r="H44" i="27"/>
  <c r="D46" i="27"/>
  <c r="E46" i="27"/>
  <c r="F46" i="27"/>
  <c r="G46" i="27"/>
  <c r="H46" i="27"/>
  <c r="D47" i="27"/>
  <c r="E47" i="27"/>
  <c r="F47" i="27"/>
  <c r="G47" i="27"/>
  <c r="H47" i="27"/>
  <c r="D48" i="27"/>
  <c r="E48" i="27"/>
  <c r="F48" i="27"/>
  <c r="G48" i="27"/>
  <c r="H48" i="27"/>
  <c r="D49" i="27"/>
  <c r="E49" i="27"/>
  <c r="F49" i="27"/>
  <c r="G49" i="27"/>
  <c r="H49" i="27"/>
  <c r="D50" i="27"/>
  <c r="E50" i="27"/>
  <c r="F50" i="27"/>
  <c r="G50" i="27"/>
  <c r="H50" i="27"/>
  <c r="D51" i="27"/>
  <c r="E51" i="27"/>
  <c r="F51" i="27"/>
  <c r="G51" i="27"/>
  <c r="H51" i="27"/>
  <c r="D52" i="27"/>
  <c r="E52" i="27"/>
  <c r="F52" i="27"/>
  <c r="G52" i="27"/>
  <c r="H52" i="27"/>
  <c r="D53" i="27"/>
  <c r="E53" i="27"/>
  <c r="F53" i="27"/>
  <c r="G53" i="27"/>
  <c r="H53" i="27"/>
  <c r="D54" i="27"/>
  <c r="E54" i="27"/>
  <c r="F54" i="27"/>
  <c r="G54" i="27"/>
  <c r="H54" i="27"/>
  <c r="D55" i="27"/>
  <c r="E55" i="27"/>
  <c r="F55" i="27"/>
  <c r="G55" i="27"/>
  <c r="H55" i="27"/>
  <c r="D56" i="27"/>
  <c r="E56" i="27"/>
  <c r="F56" i="27"/>
  <c r="G56" i="27"/>
  <c r="H56" i="27"/>
  <c r="D57" i="27"/>
  <c r="E57" i="27"/>
  <c r="F57" i="27"/>
  <c r="G57" i="27"/>
  <c r="H57" i="27"/>
  <c r="D58" i="27"/>
  <c r="E58" i="27"/>
  <c r="F58" i="27"/>
  <c r="G58" i="27"/>
  <c r="H58" i="27"/>
  <c r="D59" i="27"/>
  <c r="E59" i="27"/>
  <c r="F59" i="27"/>
  <c r="G59" i="27"/>
  <c r="H59" i="27"/>
  <c r="D60" i="27"/>
  <c r="E60" i="27"/>
  <c r="F60" i="27"/>
  <c r="G60" i="27"/>
  <c r="H60" i="27"/>
  <c r="D61" i="27"/>
  <c r="E61" i="27"/>
  <c r="F61" i="27"/>
  <c r="G61" i="27"/>
  <c r="H61" i="27"/>
  <c r="D62" i="27"/>
  <c r="E62" i="27"/>
  <c r="F62" i="27"/>
  <c r="G62" i="27"/>
  <c r="H62" i="27"/>
  <c r="D63" i="27"/>
  <c r="E63" i="27"/>
  <c r="F63" i="27"/>
  <c r="G63" i="27"/>
  <c r="H63" i="27"/>
  <c r="D64" i="27"/>
  <c r="E64" i="27"/>
  <c r="F64" i="27"/>
  <c r="G64" i="27"/>
  <c r="H64" i="27"/>
  <c r="D65" i="27"/>
  <c r="E65" i="27"/>
  <c r="F65" i="27"/>
  <c r="G65" i="27"/>
  <c r="H65" i="27"/>
  <c r="D66" i="27"/>
  <c r="E66" i="27"/>
  <c r="F66" i="27"/>
  <c r="G66" i="27"/>
  <c r="H66" i="27"/>
  <c r="G239" i="7"/>
  <c r="AO206" i="7"/>
  <c r="F182" i="7"/>
  <c r="H182" i="7"/>
  <c r="J182" i="7"/>
  <c r="L182" i="7"/>
  <c r="M182" i="7"/>
  <c r="N182" i="7"/>
  <c r="P182" i="7"/>
  <c r="R182" i="7" s="1"/>
  <c r="T182" i="7"/>
  <c r="Z182" i="7"/>
  <c r="AF182" i="7"/>
  <c r="AL182" i="7"/>
  <c r="F183" i="7"/>
  <c r="H183" i="7"/>
  <c r="J183" i="7"/>
  <c r="L183" i="7"/>
  <c r="M183" i="7"/>
  <c r="N183" i="7"/>
  <c r="R183" i="7"/>
  <c r="S183" i="7" s="1"/>
  <c r="Z183" i="7"/>
  <c r="AF183" i="7"/>
  <c r="AL183" i="7"/>
  <c r="F184" i="7"/>
  <c r="H184" i="7"/>
  <c r="J184" i="7"/>
  <c r="L184" i="7"/>
  <c r="M184" i="7"/>
  <c r="N184" i="7"/>
  <c r="R184" i="7"/>
  <c r="S184" i="7" s="1"/>
  <c r="Z184" i="7"/>
  <c r="AF184" i="7"/>
  <c r="AL184" i="7"/>
  <c r="F185" i="7"/>
  <c r="H185" i="7"/>
  <c r="J185" i="7"/>
  <c r="L185" i="7"/>
  <c r="M185" i="7"/>
  <c r="N185" i="7"/>
  <c r="R185" i="7"/>
  <c r="Z185" i="7"/>
  <c r="AF185" i="7"/>
  <c r="AL185" i="7"/>
  <c r="F186" i="7"/>
  <c r="H186" i="7"/>
  <c r="J186" i="7"/>
  <c r="L186" i="7"/>
  <c r="M186" i="7"/>
  <c r="N186" i="7"/>
  <c r="R186" i="7"/>
  <c r="Z186" i="7"/>
  <c r="AF186" i="7"/>
  <c r="AL186" i="7"/>
  <c r="F187" i="7"/>
  <c r="H187" i="7"/>
  <c r="J187" i="7"/>
  <c r="L187" i="7"/>
  <c r="M187" i="7"/>
  <c r="N187" i="7"/>
  <c r="R187" i="7"/>
  <c r="S187" i="7" s="1"/>
  <c r="Z187" i="7"/>
  <c r="AF187" i="7"/>
  <c r="AL187" i="7"/>
  <c r="F188" i="7"/>
  <c r="H188" i="7"/>
  <c r="J188" i="7"/>
  <c r="L188" i="7"/>
  <c r="M188" i="7"/>
  <c r="N188" i="7"/>
  <c r="R188" i="7"/>
  <c r="S188" i="7" s="1"/>
  <c r="F189" i="7"/>
  <c r="H189" i="7"/>
  <c r="J189" i="7"/>
  <c r="L189" i="7"/>
  <c r="M189" i="7"/>
  <c r="N189" i="7"/>
  <c r="R189" i="7"/>
  <c r="Z189" i="7"/>
  <c r="AF189" i="7"/>
  <c r="AL189" i="7"/>
  <c r="F190" i="7"/>
  <c r="H190" i="7"/>
  <c r="J190" i="7"/>
  <c r="L190" i="7"/>
  <c r="M190" i="7"/>
  <c r="N190" i="7"/>
  <c r="R190" i="7"/>
  <c r="Z190" i="7"/>
  <c r="AF190" i="7"/>
  <c r="AL190" i="7"/>
  <c r="F191" i="7"/>
  <c r="H191" i="7"/>
  <c r="J191" i="7"/>
  <c r="L191" i="7"/>
  <c r="M191" i="7"/>
  <c r="N191" i="7"/>
  <c r="R191" i="7"/>
  <c r="S191" i="7" s="1"/>
  <c r="Z191" i="7"/>
  <c r="AF191" i="7"/>
  <c r="AL191" i="7"/>
  <c r="F192" i="7"/>
  <c r="H192" i="7"/>
  <c r="J192" i="7"/>
  <c r="L192" i="7"/>
  <c r="M192" i="7"/>
  <c r="N192" i="7"/>
  <c r="R192" i="7"/>
  <c r="S192" i="7" s="1"/>
  <c r="Z192" i="7"/>
  <c r="AF192" i="7"/>
  <c r="AL192" i="7"/>
  <c r="F193" i="7"/>
  <c r="H193" i="7"/>
  <c r="J193" i="7"/>
  <c r="L193" i="7"/>
  <c r="M193" i="7"/>
  <c r="N193" i="7"/>
  <c r="R193" i="7"/>
  <c r="Z193" i="7"/>
  <c r="AF193" i="7"/>
  <c r="AL193" i="7"/>
  <c r="F194" i="7"/>
  <c r="H194" i="7"/>
  <c r="J194" i="7"/>
  <c r="L194" i="7"/>
  <c r="M194" i="7"/>
  <c r="N194" i="7"/>
  <c r="R194" i="7"/>
  <c r="Z194" i="7"/>
  <c r="AF194" i="7"/>
  <c r="AL194" i="7"/>
  <c r="F195" i="7"/>
  <c r="H195" i="7"/>
  <c r="J195" i="7"/>
  <c r="L195" i="7"/>
  <c r="M195" i="7"/>
  <c r="N195" i="7"/>
  <c r="R195" i="7"/>
  <c r="S195" i="7" s="1"/>
  <c r="Z195" i="7"/>
  <c r="AF195" i="7"/>
  <c r="AL195" i="7"/>
  <c r="F196" i="7"/>
  <c r="H196" i="7"/>
  <c r="J196" i="7"/>
  <c r="L196" i="7"/>
  <c r="M196" i="7"/>
  <c r="N196" i="7"/>
  <c r="R196" i="7"/>
  <c r="S196" i="7" s="1"/>
  <c r="Z196" i="7"/>
  <c r="AF196" i="7"/>
  <c r="AL196" i="7"/>
  <c r="F197" i="7"/>
  <c r="H197" i="7"/>
  <c r="J197" i="7"/>
  <c r="L197" i="7"/>
  <c r="M197" i="7"/>
  <c r="N197" i="7"/>
  <c r="R197" i="7"/>
  <c r="Z197" i="7"/>
  <c r="AF197" i="7"/>
  <c r="AL197" i="7"/>
  <c r="F198" i="7"/>
  <c r="H198" i="7"/>
  <c r="J198" i="7"/>
  <c r="L198" i="7"/>
  <c r="M198" i="7"/>
  <c r="N198" i="7"/>
  <c r="R198" i="7"/>
  <c r="Z198" i="7"/>
  <c r="AF198" i="7"/>
  <c r="AL198" i="7"/>
  <c r="F199" i="7"/>
  <c r="H199" i="7"/>
  <c r="J199" i="7"/>
  <c r="L199" i="7"/>
  <c r="M199" i="7"/>
  <c r="N199" i="7"/>
  <c r="R199" i="7"/>
  <c r="Z199" i="7"/>
  <c r="AF199" i="7"/>
  <c r="AL199" i="7"/>
  <c r="F200" i="7"/>
  <c r="H200" i="7"/>
  <c r="J200" i="7"/>
  <c r="L200" i="7"/>
  <c r="M200" i="7"/>
  <c r="N200" i="7"/>
  <c r="R200" i="7"/>
  <c r="S200" i="7" s="1"/>
  <c r="Z200" i="7"/>
  <c r="AF200" i="7"/>
  <c r="AL200" i="7"/>
  <c r="F201" i="7"/>
  <c r="H201" i="7"/>
  <c r="J201" i="7"/>
  <c r="L201" i="7"/>
  <c r="M201" i="7"/>
  <c r="N201" i="7"/>
  <c r="R201" i="7"/>
  <c r="Z201" i="7"/>
  <c r="AF201" i="7"/>
  <c r="AL201" i="7"/>
  <c r="F202" i="7"/>
  <c r="H202" i="7"/>
  <c r="J202" i="7"/>
  <c r="L202" i="7"/>
  <c r="M202" i="7"/>
  <c r="N202" i="7"/>
  <c r="R202" i="7"/>
  <c r="Z202" i="7"/>
  <c r="AF202" i="7"/>
  <c r="AL202" i="7"/>
  <c r="F203" i="7"/>
  <c r="H203" i="7"/>
  <c r="J203" i="7"/>
  <c r="L203" i="7"/>
  <c r="M203" i="7"/>
  <c r="N203" i="7"/>
  <c r="R203" i="7"/>
  <c r="S203" i="7" s="1"/>
  <c r="Z203" i="7"/>
  <c r="AF203" i="7"/>
  <c r="AL203" i="7"/>
  <c r="F204" i="7"/>
  <c r="H204" i="7"/>
  <c r="J204" i="7"/>
  <c r="L204" i="7"/>
  <c r="M204" i="7"/>
  <c r="N204" i="7"/>
  <c r="R204" i="7"/>
  <c r="S204" i="7" s="1"/>
  <c r="Z204" i="7"/>
  <c r="AF204" i="7"/>
  <c r="AL204" i="7"/>
  <c r="F205" i="7"/>
  <c r="H205" i="7"/>
  <c r="J205" i="7"/>
  <c r="L205" i="7"/>
  <c r="M205" i="7"/>
  <c r="N205" i="7"/>
  <c r="R205" i="7"/>
  <c r="Z205" i="7"/>
  <c r="AF205" i="7"/>
  <c r="AL205" i="7"/>
  <c r="E173" i="7"/>
  <c r="F149" i="7"/>
  <c r="H149" i="7"/>
  <c r="J149" i="7"/>
  <c r="L149" i="7"/>
  <c r="M149" i="7"/>
  <c r="N149" i="7"/>
  <c r="P149" i="7"/>
  <c r="R149" i="7" s="1"/>
  <c r="Z149" i="7"/>
  <c r="AL149" i="7"/>
  <c r="F150" i="7"/>
  <c r="H150" i="7"/>
  <c r="J150" i="7"/>
  <c r="L150" i="7"/>
  <c r="M150" i="7"/>
  <c r="N150" i="7"/>
  <c r="P150" i="7"/>
  <c r="R150" i="7" s="1"/>
  <c r="S150" i="7" s="1"/>
  <c r="Z150" i="7"/>
  <c r="AL150" i="7"/>
  <c r="F151" i="7"/>
  <c r="H151" i="7"/>
  <c r="J151" i="7"/>
  <c r="L151" i="7"/>
  <c r="M151" i="7"/>
  <c r="N151" i="7"/>
  <c r="P151" i="7"/>
  <c r="R151" i="7" s="1"/>
  <c r="S151" i="7" s="1"/>
  <c r="Z151" i="7"/>
  <c r="AL151" i="7"/>
  <c r="F152" i="7"/>
  <c r="H152" i="7"/>
  <c r="J152" i="7"/>
  <c r="L152" i="7"/>
  <c r="M152" i="7"/>
  <c r="N152" i="7"/>
  <c r="P152" i="7"/>
  <c r="R152" i="7" s="1"/>
  <c r="Z152" i="7"/>
  <c r="AL152" i="7"/>
  <c r="F153" i="7"/>
  <c r="H153" i="7"/>
  <c r="J153" i="7"/>
  <c r="L153" i="7"/>
  <c r="M153" i="7"/>
  <c r="N153" i="7"/>
  <c r="P153" i="7"/>
  <c r="R153" i="7" s="1"/>
  <c r="Z153" i="7"/>
  <c r="AL153" i="7"/>
  <c r="F154" i="7"/>
  <c r="H154" i="7"/>
  <c r="J154" i="7"/>
  <c r="L154" i="7"/>
  <c r="M154" i="7"/>
  <c r="N154" i="7"/>
  <c r="P154" i="7"/>
  <c r="R154" i="7" s="1"/>
  <c r="S154" i="7" s="1"/>
  <c r="Z154" i="7"/>
  <c r="AL154" i="7"/>
  <c r="F155" i="7"/>
  <c r="H155" i="7"/>
  <c r="J155" i="7"/>
  <c r="L155" i="7"/>
  <c r="M155" i="7"/>
  <c r="N155" i="7"/>
  <c r="P155" i="7"/>
  <c r="R155" i="7" s="1"/>
  <c r="S155" i="7" s="1"/>
  <c r="Z155" i="7"/>
  <c r="AL155" i="7"/>
  <c r="F156" i="7"/>
  <c r="H156" i="7"/>
  <c r="J156" i="7"/>
  <c r="L156" i="7"/>
  <c r="M156" i="7"/>
  <c r="N156" i="7"/>
  <c r="P156" i="7"/>
  <c r="R156" i="7" s="1"/>
  <c r="Z156" i="7"/>
  <c r="AL156" i="7"/>
  <c r="F157" i="7"/>
  <c r="H157" i="7"/>
  <c r="J157" i="7"/>
  <c r="L157" i="7"/>
  <c r="M157" i="7"/>
  <c r="N157" i="7"/>
  <c r="P157" i="7"/>
  <c r="R157" i="7" s="1"/>
  <c r="Z157" i="7"/>
  <c r="AL157" i="7"/>
  <c r="F158" i="7"/>
  <c r="H158" i="7"/>
  <c r="J158" i="7"/>
  <c r="L158" i="7"/>
  <c r="M158" i="7"/>
  <c r="N158" i="7"/>
  <c r="P158" i="7"/>
  <c r="R158" i="7" s="1"/>
  <c r="S158" i="7" s="1"/>
  <c r="Z158" i="7"/>
  <c r="AL158" i="7"/>
  <c r="F159" i="7"/>
  <c r="H159" i="7"/>
  <c r="J159" i="7"/>
  <c r="L159" i="7"/>
  <c r="M159" i="7"/>
  <c r="N159" i="7"/>
  <c r="P159" i="7"/>
  <c r="R159" i="7" s="1"/>
  <c r="S159" i="7" s="1"/>
  <c r="Z159" i="7"/>
  <c r="AL159" i="7"/>
  <c r="F160" i="7"/>
  <c r="H160" i="7"/>
  <c r="J160" i="7"/>
  <c r="L160" i="7"/>
  <c r="M160" i="7"/>
  <c r="N160" i="7"/>
  <c r="P160" i="7"/>
  <c r="R160" i="7" s="1"/>
  <c r="Z160" i="7"/>
  <c r="AL160" i="7"/>
  <c r="F161" i="7"/>
  <c r="H161" i="7"/>
  <c r="J161" i="7"/>
  <c r="L161" i="7"/>
  <c r="M161" i="7"/>
  <c r="N161" i="7"/>
  <c r="P161" i="7"/>
  <c r="R161" i="7" s="1"/>
  <c r="Z161" i="7"/>
  <c r="AL161" i="7"/>
  <c r="F162" i="7"/>
  <c r="H162" i="7"/>
  <c r="J162" i="7"/>
  <c r="L162" i="7"/>
  <c r="M162" i="7"/>
  <c r="N162" i="7"/>
  <c r="P162" i="7"/>
  <c r="R162" i="7" s="1"/>
  <c r="S162" i="7" s="1"/>
  <c r="Z162" i="7"/>
  <c r="AL162" i="7"/>
  <c r="F163" i="7"/>
  <c r="H163" i="7"/>
  <c r="J163" i="7"/>
  <c r="L163" i="7"/>
  <c r="M163" i="7"/>
  <c r="N163" i="7"/>
  <c r="P163" i="7"/>
  <c r="R163" i="7" s="1"/>
  <c r="S163" i="7" s="1"/>
  <c r="Z163" i="7"/>
  <c r="AL163" i="7"/>
  <c r="F164" i="7"/>
  <c r="H164" i="7"/>
  <c r="J164" i="7"/>
  <c r="L164" i="7"/>
  <c r="M164" i="7"/>
  <c r="N164" i="7"/>
  <c r="P164" i="7"/>
  <c r="R164" i="7" s="1"/>
  <c r="Z164" i="7"/>
  <c r="AL164" i="7"/>
  <c r="F165" i="7"/>
  <c r="H165" i="7"/>
  <c r="J165" i="7"/>
  <c r="L165" i="7"/>
  <c r="M165" i="7"/>
  <c r="N165" i="7"/>
  <c r="P165" i="7"/>
  <c r="R165" i="7" s="1"/>
  <c r="Z165" i="7"/>
  <c r="AL165" i="7"/>
  <c r="F166" i="7"/>
  <c r="H166" i="7"/>
  <c r="J166" i="7"/>
  <c r="L166" i="7"/>
  <c r="M166" i="7"/>
  <c r="N166" i="7"/>
  <c r="P166" i="7"/>
  <c r="R166" i="7" s="1"/>
  <c r="S166" i="7" s="1"/>
  <c r="Z166" i="7"/>
  <c r="AL166" i="7"/>
  <c r="F167" i="7"/>
  <c r="H167" i="7"/>
  <c r="J167" i="7"/>
  <c r="L167" i="7"/>
  <c r="M167" i="7"/>
  <c r="N167" i="7"/>
  <c r="P167" i="7"/>
  <c r="R167" i="7" s="1"/>
  <c r="S167" i="7" s="1"/>
  <c r="Z167" i="7"/>
  <c r="AL167" i="7"/>
  <c r="F168" i="7"/>
  <c r="H168" i="7"/>
  <c r="J168" i="7"/>
  <c r="L168" i="7"/>
  <c r="M168" i="7"/>
  <c r="N168" i="7"/>
  <c r="P168" i="7"/>
  <c r="R168" i="7" s="1"/>
  <c r="Z168" i="7"/>
  <c r="AL168" i="7"/>
  <c r="F169" i="7"/>
  <c r="H169" i="7"/>
  <c r="J169" i="7"/>
  <c r="L169" i="7"/>
  <c r="M169" i="7"/>
  <c r="N169" i="7"/>
  <c r="P169" i="7"/>
  <c r="R169" i="7" s="1"/>
  <c r="Z169" i="7"/>
  <c r="AL169" i="7"/>
  <c r="F170" i="7"/>
  <c r="H170" i="7"/>
  <c r="J170" i="7"/>
  <c r="L170" i="7"/>
  <c r="M170" i="7"/>
  <c r="N170" i="7"/>
  <c r="P170" i="7"/>
  <c r="R170" i="7" s="1"/>
  <c r="S170" i="7" s="1"/>
  <c r="Z170" i="7"/>
  <c r="AL170" i="7"/>
  <c r="F171" i="7"/>
  <c r="H171" i="7"/>
  <c r="J171" i="7"/>
  <c r="L171" i="7"/>
  <c r="M171" i="7"/>
  <c r="N171" i="7"/>
  <c r="P171" i="7"/>
  <c r="R171" i="7" s="1"/>
  <c r="Z171" i="7"/>
  <c r="AL171" i="7"/>
  <c r="F172" i="7"/>
  <c r="H172" i="7"/>
  <c r="J172" i="7"/>
  <c r="L172" i="7"/>
  <c r="M172" i="7"/>
  <c r="N172" i="7"/>
  <c r="P172" i="7"/>
  <c r="R172" i="7" s="1"/>
  <c r="Z172" i="7"/>
  <c r="AL172" i="7"/>
  <c r="F116" i="7"/>
  <c r="H116" i="7"/>
  <c r="J116" i="7"/>
  <c r="L116" i="7"/>
  <c r="M116" i="7"/>
  <c r="N116" i="7"/>
  <c r="P116" i="7"/>
  <c r="R116" i="7" s="1"/>
  <c r="T116" i="7"/>
  <c r="Z116" i="7"/>
  <c r="AF116" i="7"/>
  <c r="AL116" i="7"/>
  <c r="F117" i="7"/>
  <c r="H117" i="7"/>
  <c r="J117" i="7"/>
  <c r="L117" i="7"/>
  <c r="M117" i="7"/>
  <c r="N117" i="7"/>
  <c r="P117" i="7"/>
  <c r="R117" i="7" s="1"/>
  <c r="S117" i="7" s="1"/>
  <c r="T117" i="7"/>
  <c r="Z117" i="7"/>
  <c r="AF117" i="7"/>
  <c r="AL117" i="7"/>
  <c r="F118" i="7"/>
  <c r="H118" i="7"/>
  <c r="J118" i="7"/>
  <c r="L118" i="7"/>
  <c r="M118" i="7"/>
  <c r="N118" i="7"/>
  <c r="P118" i="7"/>
  <c r="R118" i="7" s="1"/>
  <c r="S118" i="7" s="1"/>
  <c r="T118" i="7"/>
  <c r="Z118" i="7"/>
  <c r="AF118" i="7"/>
  <c r="AL118" i="7"/>
  <c r="F119" i="7"/>
  <c r="H119" i="7"/>
  <c r="J119" i="7"/>
  <c r="L119" i="7"/>
  <c r="M119" i="7"/>
  <c r="N119" i="7"/>
  <c r="P119" i="7"/>
  <c r="R119" i="7" s="1"/>
  <c r="T119" i="7"/>
  <c r="Z119" i="7"/>
  <c r="AF119" i="7"/>
  <c r="AL119" i="7"/>
  <c r="F120" i="7"/>
  <c r="H120" i="7"/>
  <c r="J120" i="7"/>
  <c r="L120" i="7"/>
  <c r="M120" i="7"/>
  <c r="N120" i="7"/>
  <c r="P120" i="7"/>
  <c r="R120" i="7" s="1"/>
  <c r="T120" i="7"/>
  <c r="Z120" i="7"/>
  <c r="AF120" i="7"/>
  <c r="AL120" i="7"/>
  <c r="F121" i="7"/>
  <c r="H121" i="7"/>
  <c r="J121" i="7"/>
  <c r="L121" i="7"/>
  <c r="M121" i="7"/>
  <c r="N121" i="7"/>
  <c r="P121" i="7"/>
  <c r="R121" i="7" s="1"/>
  <c r="S121" i="7" s="1"/>
  <c r="T121" i="7"/>
  <c r="Z121" i="7"/>
  <c r="AF121" i="7"/>
  <c r="AL121" i="7"/>
  <c r="F122" i="7"/>
  <c r="H122" i="7"/>
  <c r="J122" i="7"/>
  <c r="L122" i="7"/>
  <c r="M122" i="7"/>
  <c r="N122" i="7"/>
  <c r="P122" i="7"/>
  <c r="R122" i="7" s="1"/>
  <c r="S122" i="7" s="1"/>
  <c r="T122" i="7"/>
  <c r="Z122" i="7"/>
  <c r="AF122" i="7"/>
  <c r="AL122" i="7"/>
  <c r="F123" i="7"/>
  <c r="H123" i="7"/>
  <c r="J123" i="7"/>
  <c r="L123" i="7"/>
  <c r="M123" i="7"/>
  <c r="N123" i="7"/>
  <c r="P123" i="7"/>
  <c r="R123" i="7" s="1"/>
  <c r="T123" i="7"/>
  <c r="Z123" i="7"/>
  <c r="AF123" i="7"/>
  <c r="AL123" i="7"/>
  <c r="F124" i="7"/>
  <c r="H124" i="7"/>
  <c r="J124" i="7"/>
  <c r="L124" i="7"/>
  <c r="M124" i="7"/>
  <c r="N124" i="7"/>
  <c r="P124" i="7"/>
  <c r="R124" i="7" s="1"/>
  <c r="T124" i="7"/>
  <c r="Z124" i="7"/>
  <c r="AF124" i="7"/>
  <c r="AL124" i="7"/>
  <c r="F125" i="7"/>
  <c r="H125" i="7"/>
  <c r="J125" i="7"/>
  <c r="L125" i="7"/>
  <c r="M125" i="7"/>
  <c r="N125" i="7"/>
  <c r="P125" i="7"/>
  <c r="R125" i="7" s="1"/>
  <c r="S125" i="7" s="1"/>
  <c r="T125" i="7"/>
  <c r="Z125" i="7"/>
  <c r="AF125" i="7"/>
  <c r="AL125" i="7"/>
  <c r="F126" i="7"/>
  <c r="H126" i="7"/>
  <c r="J126" i="7"/>
  <c r="L126" i="7"/>
  <c r="M126" i="7"/>
  <c r="N126" i="7"/>
  <c r="P126" i="7"/>
  <c r="R126" i="7" s="1"/>
  <c r="S126" i="7" s="1"/>
  <c r="T126" i="7"/>
  <c r="Z126" i="7"/>
  <c r="AF126" i="7"/>
  <c r="AL126" i="7"/>
  <c r="F127" i="7"/>
  <c r="H127" i="7"/>
  <c r="J127" i="7"/>
  <c r="L127" i="7"/>
  <c r="M127" i="7"/>
  <c r="N127" i="7"/>
  <c r="P127" i="7"/>
  <c r="R127" i="7" s="1"/>
  <c r="T127" i="7"/>
  <c r="Z127" i="7"/>
  <c r="AF127" i="7"/>
  <c r="AL127" i="7"/>
  <c r="F128" i="7"/>
  <c r="H128" i="7"/>
  <c r="J128" i="7"/>
  <c r="L128" i="7"/>
  <c r="M128" i="7"/>
  <c r="N128" i="7"/>
  <c r="P128" i="7"/>
  <c r="R128" i="7" s="1"/>
  <c r="T128" i="7"/>
  <c r="Z128" i="7"/>
  <c r="AF128" i="7"/>
  <c r="AL128" i="7"/>
  <c r="F129" i="7"/>
  <c r="H129" i="7"/>
  <c r="J129" i="7"/>
  <c r="L129" i="7"/>
  <c r="M129" i="7"/>
  <c r="N129" i="7"/>
  <c r="P129" i="7"/>
  <c r="R129" i="7" s="1"/>
  <c r="S129" i="7" s="1"/>
  <c r="T129" i="7"/>
  <c r="Z129" i="7"/>
  <c r="AF129" i="7"/>
  <c r="AL129" i="7"/>
  <c r="F130" i="7"/>
  <c r="H130" i="7"/>
  <c r="J130" i="7"/>
  <c r="L130" i="7"/>
  <c r="M130" i="7"/>
  <c r="N130" i="7"/>
  <c r="P130" i="7"/>
  <c r="R130" i="7" s="1"/>
  <c r="S130" i="7" s="1"/>
  <c r="T130" i="7"/>
  <c r="Z130" i="7"/>
  <c r="AF130" i="7"/>
  <c r="AL130" i="7"/>
  <c r="F131" i="7"/>
  <c r="H131" i="7"/>
  <c r="J131" i="7"/>
  <c r="L131" i="7"/>
  <c r="M131" i="7"/>
  <c r="N131" i="7"/>
  <c r="P131" i="7"/>
  <c r="R131" i="7" s="1"/>
  <c r="T131" i="7"/>
  <c r="Z131" i="7"/>
  <c r="AF131" i="7"/>
  <c r="AL131" i="7"/>
  <c r="F132" i="7"/>
  <c r="H132" i="7"/>
  <c r="J132" i="7"/>
  <c r="L132" i="7"/>
  <c r="M132" i="7"/>
  <c r="N132" i="7"/>
  <c r="P132" i="7"/>
  <c r="R132" i="7" s="1"/>
  <c r="T132" i="7"/>
  <c r="Z132" i="7"/>
  <c r="AF132" i="7"/>
  <c r="AL132" i="7"/>
  <c r="F133" i="7"/>
  <c r="H133" i="7"/>
  <c r="J133" i="7"/>
  <c r="L133" i="7"/>
  <c r="M133" i="7"/>
  <c r="N133" i="7"/>
  <c r="P133" i="7"/>
  <c r="R133" i="7" s="1"/>
  <c r="S133" i="7" s="1"/>
  <c r="T133" i="7"/>
  <c r="Z133" i="7"/>
  <c r="AF133" i="7"/>
  <c r="AL133" i="7"/>
  <c r="F134" i="7"/>
  <c r="H134" i="7"/>
  <c r="J134" i="7"/>
  <c r="L134" i="7"/>
  <c r="M134" i="7"/>
  <c r="N134" i="7"/>
  <c r="P134" i="7"/>
  <c r="R134" i="7" s="1"/>
  <c r="S134" i="7" s="1"/>
  <c r="T134" i="7"/>
  <c r="Z134" i="7"/>
  <c r="AF134" i="7"/>
  <c r="AL134" i="7"/>
  <c r="F135" i="7"/>
  <c r="H135" i="7"/>
  <c r="J135" i="7"/>
  <c r="L135" i="7"/>
  <c r="M135" i="7"/>
  <c r="N135" i="7"/>
  <c r="P135" i="7"/>
  <c r="R135" i="7" s="1"/>
  <c r="T135" i="7"/>
  <c r="Z135" i="7"/>
  <c r="AF135" i="7"/>
  <c r="AL135" i="7"/>
  <c r="F136" i="7"/>
  <c r="H136" i="7"/>
  <c r="J136" i="7"/>
  <c r="L136" i="7"/>
  <c r="M136" i="7"/>
  <c r="N136" i="7"/>
  <c r="P136" i="7"/>
  <c r="R136" i="7" s="1"/>
  <c r="T136" i="7"/>
  <c r="Z136" i="7"/>
  <c r="AF136" i="7"/>
  <c r="AL136" i="7"/>
  <c r="F137" i="7"/>
  <c r="H137" i="7"/>
  <c r="J137" i="7"/>
  <c r="L137" i="7"/>
  <c r="M137" i="7"/>
  <c r="N137" i="7"/>
  <c r="P137" i="7"/>
  <c r="R137" i="7" s="1"/>
  <c r="S137" i="7" s="1"/>
  <c r="T137" i="7"/>
  <c r="Z137" i="7"/>
  <c r="AF137" i="7"/>
  <c r="AL137" i="7"/>
  <c r="F138" i="7"/>
  <c r="H138" i="7"/>
  <c r="J138" i="7"/>
  <c r="L138" i="7"/>
  <c r="M138" i="7"/>
  <c r="N138" i="7"/>
  <c r="P138" i="7"/>
  <c r="R138" i="7" s="1"/>
  <c r="T138" i="7"/>
  <c r="Z138" i="7"/>
  <c r="AF138" i="7"/>
  <c r="AL138" i="7"/>
  <c r="F139" i="7"/>
  <c r="H139" i="7"/>
  <c r="J139" i="7"/>
  <c r="L139" i="7"/>
  <c r="M139" i="7"/>
  <c r="N139" i="7"/>
  <c r="P139" i="7"/>
  <c r="R139" i="7" s="1"/>
  <c r="S139" i="7" s="1"/>
  <c r="T139" i="7"/>
  <c r="Z139" i="7"/>
  <c r="AF139" i="7"/>
  <c r="AL139" i="7"/>
  <c r="F115" i="7"/>
  <c r="H115" i="7"/>
  <c r="J115" i="7"/>
  <c r="L115" i="7"/>
  <c r="M115" i="7"/>
  <c r="N115" i="7"/>
  <c r="P115" i="7"/>
  <c r="R115" i="7" s="1"/>
  <c r="S115" i="7" s="1"/>
  <c r="T115" i="7"/>
  <c r="Z115" i="7"/>
  <c r="AF115" i="7"/>
  <c r="AL115" i="7"/>
  <c r="AO107" i="7"/>
  <c r="F83" i="7"/>
  <c r="H83" i="7"/>
  <c r="J83" i="7"/>
  <c r="L83" i="7"/>
  <c r="M83" i="7"/>
  <c r="N83" i="7"/>
  <c r="P83" i="7"/>
  <c r="R83" i="7" s="1"/>
  <c r="T83" i="7"/>
  <c r="Z83" i="7"/>
  <c r="AF83" i="7"/>
  <c r="AL83" i="7"/>
  <c r="F84" i="7"/>
  <c r="H84" i="7"/>
  <c r="J84" i="7"/>
  <c r="L84" i="7"/>
  <c r="M84" i="7"/>
  <c r="N84" i="7"/>
  <c r="P84" i="7"/>
  <c r="R84" i="7" s="1"/>
  <c r="S84" i="7" s="1"/>
  <c r="T84" i="7"/>
  <c r="Z84" i="7"/>
  <c r="AF84" i="7"/>
  <c r="AL84" i="7"/>
  <c r="F85" i="7"/>
  <c r="H85" i="7"/>
  <c r="J85" i="7"/>
  <c r="L85" i="7"/>
  <c r="M85" i="7"/>
  <c r="N85" i="7"/>
  <c r="P85" i="7"/>
  <c r="R85" i="7" s="1"/>
  <c r="S85" i="7" s="1"/>
  <c r="T85" i="7"/>
  <c r="Z85" i="7"/>
  <c r="AF85" i="7"/>
  <c r="AL85" i="7"/>
  <c r="F86" i="7"/>
  <c r="H86" i="7"/>
  <c r="J86" i="7"/>
  <c r="L86" i="7"/>
  <c r="M86" i="7"/>
  <c r="N86" i="7"/>
  <c r="P86" i="7"/>
  <c r="R86" i="7" s="1"/>
  <c r="T86" i="7"/>
  <c r="Z86" i="7"/>
  <c r="AF86" i="7"/>
  <c r="AL86" i="7"/>
  <c r="F87" i="7"/>
  <c r="H87" i="7"/>
  <c r="J87" i="7"/>
  <c r="L87" i="7"/>
  <c r="N87" i="7"/>
  <c r="P87" i="7"/>
  <c r="R87" i="7" s="1"/>
  <c r="T87" i="7"/>
  <c r="Z87" i="7"/>
  <c r="AF87" i="7"/>
  <c r="AL87" i="7"/>
  <c r="F88" i="7"/>
  <c r="H88" i="7"/>
  <c r="J88" i="7"/>
  <c r="L88" i="7"/>
  <c r="M88" i="7"/>
  <c r="N88" i="7"/>
  <c r="P88" i="7"/>
  <c r="R88" i="7" s="1"/>
  <c r="S88" i="7" s="1"/>
  <c r="T88" i="7"/>
  <c r="Z88" i="7"/>
  <c r="AF88" i="7"/>
  <c r="AL88" i="7"/>
  <c r="F89" i="7"/>
  <c r="H89" i="7"/>
  <c r="J89" i="7"/>
  <c r="L89" i="7"/>
  <c r="M89" i="7"/>
  <c r="N89" i="7"/>
  <c r="P89" i="7"/>
  <c r="R89" i="7" s="1"/>
  <c r="S89" i="7" s="1"/>
  <c r="T89" i="7"/>
  <c r="Z89" i="7"/>
  <c r="AF89" i="7"/>
  <c r="AL89" i="7"/>
  <c r="F90" i="7"/>
  <c r="H90" i="7"/>
  <c r="J90" i="7"/>
  <c r="L90" i="7"/>
  <c r="M90" i="7"/>
  <c r="N90" i="7"/>
  <c r="P90" i="7"/>
  <c r="R90" i="7" s="1"/>
  <c r="T90" i="7"/>
  <c r="Z90" i="7"/>
  <c r="AF90" i="7"/>
  <c r="AL90" i="7"/>
  <c r="F91" i="7"/>
  <c r="H91" i="7"/>
  <c r="J91" i="7"/>
  <c r="L91" i="7"/>
  <c r="M91" i="7"/>
  <c r="N91" i="7"/>
  <c r="P91" i="7"/>
  <c r="R91" i="7" s="1"/>
  <c r="T91" i="7"/>
  <c r="Z91" i="7"/>
  <c r="AF91" i="7"/>
  <c r="AL91" i="7"/>
  <c r="F92" i="7"/>
  <c r="H92" i="7"/>
  <c r="J92" i="7"/>
  <c r="L92" i="7"/>
  <c r="M92" i="7"/>
  <c r="N92" i="7"/>
  <c r="P92" i="7"/>
  <c r="R92" i="7" s="1"/>
  <c r="S92" i="7" s="1"/>
  <c r="T92" i="7"/>
  <c r="Z92" i="7"/>
  <c r="AF92" i="7"/>
  <c r="AL92" i="7"/>
  <c r="F93" i="7"/>
  <c r="H93" i="7"/>
  <c r="J93" i="7"/>
  <c r="L93" i="7"/>
  <c r="M93" i="7"/>
  <c r="N93" i="7"/>
  <c r="P93" i="7"/>
  <c r="R93" i="7" s="1"/>
  <c r="S93" i="7" s="1"/>
  <c r="T93" i="7"/>
  <c r="Z93" i="7"/>
  <c r="AF93" i="7"/>
  <c r="AL93" i="7"/>
  <c r="F94" i="7"/>
  <c r="H94" i="7"/>
  <c r="J94" i="7"/>
  <c r="L94" i="7"/>
  <c r="M94" i="7"/>
  <c r="N94" i="7"/>
  <c r="P94" i="7"/>
  <c r="R94" i="7" s="1"/>
  <c r="T94" i="7"/>
  <c r="Z94" i="7"/>
  <c r="AF94" i="7"/>
  <c r="AL94" i="7"/>
  <c r="F95" i="7"/>
  <c r="H95" i="7"/>
  <c r="J95" i="7"/>
  <c r="L95" i="7"/>
  <c r="M95" i="7"/>
  <c r="N95" i="7"/>
  <c r="P95" i="7"/>
  <c r="R95" i="7" s="1"/>
  <c r="T95" i="7"/>
  <c r="Z95" i="7"/>
  <c r="AF95" i="7"/>
  <c r="AL95" i="7"/>
  <c r="F96" i="7"/>
  <c r="H96" i="7"/>
  <c r="J96" i="7"/>
  <c r="L96" i="7"/>
  <c r="M96" i="7"/>
  <c r="N96" i="7"/>
  <c r="P96" i="7"/>
  <c r="R96" i="7" s="1"/>
  <c r="S96" i="7" s="1"/>
  <c r="T96" i="7"/>
  <c r="Z96" i="7"/>
  <c r="AF96" i="7"/>
  <c r="AL96" i="7"/>
  <c r="F97" i="7"/>
  <c r="H97" i="7"/>
  <c r="J97" i="7"/>
  <c r="L97" i="7"/>
  <c r="M97" i="7"/>
  <c r="N97" i="7"/>
  <c r="P97" i="7"/>
  <c r="R97" i="7" s="1"/>
  <c r="S97" i="7" s="1"/>
  <c r="T97" i="7"/>
  <c r="Z97" i="7"/>
  <c r="AF97" i="7"/>
  <c r="AL97" i="7"/>
  <c r="F98" i="7"/>
  <c r="H98" i="7"/>
  <c r="J98" i="7"/>
  <c r="L98" i="7"/>
  <c r="M98" i="7"/>
  <c r="N98" i="7"/>
  <c r="P98" i="7"/>
  <c r="R98" i="7" s="1"/>
  <c r="T98" i="7"/>
  <c r="Z98" i="7"/>
  <c r="AF98" i="7"/>
  <c r="AL98" i="7"/>
  <c r="F99" i="7"/>
  <c r="H99" i="7"/>
  <c r="J99" i="7"/>
  <c r="L99" i="7"/>
  <c r="M99" i="7"/>
  <c r="N99" i="7"/>
  <c r="P99" i="7"/>
  <c r="R99" i="7" s="1"/>
  <c r="T99" i="7"/>
  <c r="Z99" i="7"/>
  <c r="AF99" i="7"/>
  <c r="AL99" i="7"/>
  <c r="F100" i="7"/>
  <c r="H100" i="7"/>
  <c r="J100" i="7"/>
  <c r="L100" i="7"/>
  <c r="M100" i="7"/>
  <c r="N100" i="7"/>
  <c r="P100" i="7"/>
  <c r="R100" i="7" s="1"/>
  <c r="S100" i="7" s="1"/>
  <c r="T100" i="7"/>
  <c r="Z100" i="7"/>
  <c r="AF100" i="7"/>
  <c r="AL100" i="7"/>
  <c r="F101" i="7"/>
  <c r="H101" i="7"/>
  <c r="J101" i="7"/>
  <c r="L101" i="7"/>
  <c r="M101" i="7"/>
  <c r="N101" i="7"/>
  <c r="P101" i="7"/>
  <c r="R101" i="7" s="1"/>
  <c r="S101" i="7" s="1"/>
  <c r="T101" i="7"/>
  <c r="Z101" i="7"/>
  <c r="AF101" i="7"/>
  <c r="AL101" i="7"/>
  <c r="F102" i="7"/>
  <c r="H102" i="7"/>
  <c r="J102" i="7"/>
  <c r="L102" i="7"/>
  <c r="M102" i="7"/>
  <c r="N102" i="7"/>
  <c r="P102" i="7"/>
  <c r="R102" i="7" s="1"/>
  <c r="T102" i="7"/>
  <c r="Z102" i="7"/>
  <c r="AF102" i="7"/>
  <c r="AL102" i="7"/>
  <c r="F103" i="7"/>
  <c r="H103" i="7"/>
  <c r="J103" i="7"/>
  <c r="L103" i="7"/>
  <c r="M103" i="7"/>
  <c r="N103" i="7"/>
  <c r="P103" i="7"/>
  <c r="R103" i="7" s="1"/>
  <c r="T103" i="7"/>
  <c r="Z103" i="7"/>
  <c r="AF103" i="7"/>
  <c r="AL103" i="7"/>
  <c r="F104" i="7"/>
  <c r="H104" i="7"/>
  <c r="J104" i="7"/>
  <c r="L104" i="7"/>
  <c r="M104" i="7"/>
  <c r="N104" i="7"/>
  <c r="P104" i="7"/>
  <c r="R104" i="7" s="1"/>
  <c r="S104" i="7" s="1"/>
  <c r="T104" i="7"/>
  <c r="Z104" i="7"/>
  <c r="AF104" i="7"/>
  <c r="AL104" i="7"/>
  <c r="F105" i="7"/>
  <c r="H105" i="7"/>
  <c r="J105" i="7"/>
  <c r="L105" i="7"/>
  <c r="M105" i="7"/>
  <c r="N105" i="7"/>
  <c r="P105" i="7"/>
  <c r="R105" i="7" s="1"/>
  <c r="T105" i="7"/>
  <c r="Z105" i="7"/>
  <c r="AF105" i="7"/>
  <c r="AL105" i="7"/>
  <c r="F106" i="7"/>
  <c r="H106" i="7"/>
  <c r="J106" i="7"/>
  <c r="L106" i="7"/>
  <c r="M106" i="7"/>
  <c r="N106" i="7"/>
  <c r="P106" i="7"/>
  <c r="R106" i="7" s="1"/>
  <c r="S106" i="7" s="1"/>
  <c r="T106" i="7"/>
  <c r="Z106" i="7"/>
  <c r="AF106" i="7"/>
  <c r="AL106" i="7"/>
  <c r="F50" i="7"/>
  <c r="H50" i="7"/>
  <c r="J50" i="7"/>
  <c r="L50" i="7"/>
  <c r="M50" i="7"/>
  <c r="N50" i="7"/>
  <c r="P50" i="7"/>
  <c r="T50" i="7"/>
  <c r="Z50" i="7"/>
  <c r="AF50" i="7"/>
  <c r="AL50" i="7"/>
  <c r="F51" i="7"/>
  <c r="H51" i="7"/>
  <c r="J51" i="7"/>
  <c r="L51" i="7"/>
  <c r="M51" i="7"/>
  <c r="N51" i="7"/>
  <c r="P51" i="7"/>
  <c r="T51" i="7"/>
  <c r="Z51" i="7"/>
  <c r="AF51" i="7"/>
  <c r="AL51" i="7"/>
  <c r="F52" i="7"/>
  <c r="H52" i="7"/>
  <c r="J52" i="7"/>
  <c r="L52" i="7"/>
  <c r="M52" i="7"/>
  <c r="N52" i="7"/>
  <c r="P52" i="7"/>
  <c r="R52" i="7" s="1"/>
  <c r="T52" i="7"/>
  <c r="Z52" i="7"/>
  <c r="AF52" i="7"/>
  <c r="AL52" i="7"/>
  <c r="F53" i="7"/>
  <c r="H53" i="7"/>
  <c r="J53" i="7"/>
  <c r="L53" i="7"/>
  <c r="M53" i="7"/>
  <c r="N53" i="7"/>
  <c r="P53" i="7"/>
  <c r="T53" i="7"/>
  <c r="Z53" i="7"/>
  <c r="AF53" i="7"/>
  <c r="AL53" i="7"/>
  <c r="F54" i="7"/>
  <c r="H54" i="7"/>
  <c r="J54" i="7"/>
  <c r="L54" i="7"/>
  <c r="M54" i="7"/>
  <c r="N54" i="7"/>
  <c r="P54" i="7"/>
  <c r="R54" i="7" s="1"/>
  <c r="T54" i="7"/>
  <c r="Z54" i="7"/>
  <c r="AF54" i="7"/>
  <c r="AL54" i="7"/>
  <c r="F55" i="7"/>
  <c r="H55" i="7"/>
  <c r="J55" i="7"/>
  <c r="L55" i="7"/>
  <c r="M55" i="7"/>
  <c r="N55" i="7"/>
  <c r="P55" i="7"/>
  <c r="T55" i="7"/>
  <c r="Z55" i="7"/>
  <c r="AF55" i="7"/>
  <c r="AL55" i="7"/>
  <c r="F56" i="7"/>
  <c r="H56" i="7"/>
  <c r="J56" i="7"/>
  <c r="L56" i="7"/>
  <c r="M56" i="7"/>
  <c r="N56" i="7"/>
  <c r="P56" i="7"/>
  <c r="R56" i="7" s="1"/>
  <c r="T56" i="7"/>
  <c r="Z56" i="7"/>
  <c r="AF56" i="7"/>
  <c r="AL56" i="7"/>
  <c r="F57" i="7"/>
  <c r="H57" i="7"/>
  <c r="J57" i="7"/>
  <c r="L57" i="7"/>
  <c r="M57" i="7"/>
  <c r="N57" i="7"/>
  <c r="P57" i="7"/>
  <c r="T57" i="7"/>
  <c r="Z57" i="7"/>
  <c r="AF57" i="7"/>
  <c r="AL57" i="7"/>
  <c r="F58" i="7"/>
  <c r="H58" i="7"/>
  <c r="J58" i="7"/>
  <c r="L58" i="7"/>
  <c r="M58" i="7"/>
  <c r="N58" i="7"/>
  <c r="P58" i="7"/>
  <c r="R58" i="7" s="1"/>
  <c r="T58" i="7"/>
  <c r="Z58" i="7"/>
  <c r="AF58" i="7"/>
  <c r="AL58" i="7"/>
  <c r="F59" i="7"/>
  <c r="H59" i="7"/>
  <c r="J59" i="7"/>
  <c r="L59" i="7"/>
  <c r="M59" i="7"/>
  <c r="N59" i="7"/>
  <c r="P59" i="7"/>
  <c r="T59" i="7"/>
  <c r="Z59" i="7"/>
  <c r="AF59" i="7"/>
  <c r="AL59" i="7"/>
  <c r="F60" i="7"/>
  <c r="H60" i="7"/>
  <c r="J60" i="7"/>
  <c r="L60" i="7"/>
  <c r="M60" i="7"/>
  <c r="N60" i="7"/>
  <c r="P60" i="7"/>
  <c r="R60" i="7" s="1"/>
  <c r="T60" i="7"/>
  <c r="Z60" i="7"/>
  <c r="AF60" i="7"/>
  <c r="AL60" i="7"/>
  <c r="F61" i="7"/>
  <c r="H61" i="7"/>
  <c r="J61" i="7"/>
  <c r="L61" i="7"/>
  <c r="M61" i="7"/>
  <c r="N61" i="7"/>
  <c r="P61" i="7"/>
  <c r="T61" i="7"/>
  <c r="Z61" i="7"/>
  <c r="AF61" i="7"/>
  <c r="AL61" i="7"/>
  <c r="F62" i="7"/>
  <c r="H62" i="7"/>
  <c r="J62" i="7"/>
  <c r="L62" i="7"/>
  <c r="M62" i="7"/>
  <c r="N62" i="7"/>
  <c r="P62" i="7"/>
  <c r="R62" i="7" s="1"/>
  <c r="T62" i="7"/>
  <c r="Z62" i="7"/>
  <c r="AF62" i="7"/>
  <c r="AL62" i="7"/>
  <c r="F63" i="7"/>
  <c r="H63" i="7"/>
  <c r="J63" i="7"/>
  <c r="L63" i="7"/>
  <c r="M63" i="7"/>
  <c r="N63" i="7"/>
  <c r="P63" i="7"/>
  <c r="T63" i="7"/>
  <c r="Z63" i="7"/>
  <c r="AF63" i="7"/>
  <c r="AL63" i="7"/>
  <c r="F64" i="7"/>
  <c r="H64" i="7"/>
  <c r="J64" i="7"/>
  <c r="L64" i="7"/>
  <c r="M64" i="7"/>
  <c r="N64" i="7"/>
  <c r="P64" i="7"/>
  <c r="R64" i="7" s="1"/>
  <c r="T64" i="7"/>
  <c r="Z64" i="7"/>
  <c r="AF64" i="7"/>
  <c r="AL64" i="7"/>
  <c r="F65" i="7"/>
  <c r="H65" i="7"/>
  <c r="J65" i="7"/>
  <c r="L65" i="7"/>
  <c r="M65" i="7"/>
  <c r="N65" i="7"/>
  <c r="P65" i="7"/>
  <c r="R65" i="7" s="1"/>
  <c r="T65" i="7"/>
  <c r="Z65" i="7"/>
  <c r="AF65" i="7"/>
  <c r="AL65" i="7"/>
  <c r="F66" i="7"/>
  <c r="H66" i="7"/>
  <c r="J66" i="7"/>
  <c r="L66" i="7"/>
  <c r="M66" i="7"/>
  <c r="N66" i="7"/>
  <c r="P66" i="7"/>
  <c r="R66" i="7" s="1"/>
  <c r="T66" i="7"/>
  <c r="Z66" i="7"/>
  <c r="AF66" i="7"/>
  <c r="AL66" i="7"/>
  <c r="F67" i="7"/>
  <c r="H67" i="7"/>
  <c r="J67" i="7"/>
  <c r="L67" i="7"/>
  <c r="M67" i="7"/>
  <c r="N67" i="7"/>
  <c r="P67" i="7"/>
  <c r="R67" i="7" s="1"/>
  <c r="S67" i="7" s="1"/>
  <c r="T67" i="7"/>
  <c r="Z67" i="7"/>
  <c r="AF67" i="7"/>
  <c r="AL67" i="7"/>
  <c r="F68" i="7"/>
  <c r="H68" i="7"/>
  <c r="J68" i="7"/>
  <c r="L68" i="7"/>
  <c r="M68" i="7"/>
  <c r="N68" i="7"/>
  <c r="P68" i="7"/>
  <c r="T68" i="7"/>
  <c r="Z68" i="7"/>
  <c r="AF68" i="7"/>
  <c r="AL68" i="7"/>
  <c r="F69" i="7"/>
  <c r="H69" i="7"/>
  <c r="J69" i="7"/>
  <c r="L69" i="7"/>
  <c r="M69" i="7"/>
  <c r="N69" i="7"/>
  <c r="P69" i="7"/>
  <c r="R69" i="7" s="1"/>
  <c r="S69" i="7" s="1"/>
  <c r="T69" i="7"/>
  <c r="Z69" i="7"/>
  <c r="AF69" i="7"/>
  <c r="AL69" i="7"/>
  <c r="F70" i="7"/>
  <c r="H70" i="7"/>
  <c r="J70" i="7"/>
  <c r="L70" i="7"/>
  <c r="M70" i="7"/>
  <c r="N70" i="7"/>
  <c r="P70" i="7"/>
  <c r="R70" i="7" s="1"/>
  <c r="T70" i="7"/>
  <c r="Z70" i="7"/>
  <c r="AF70" i="7"/>
  <c r="AL70" i="7"/>
  <c r="F71" i="7"/>
  <c r="H71" i="7"/>
  <c r="J71" i="7"/>
  <c r="L71" i="7"/>
  <c r="M71" i="7"/>
  <c r="N71" i="7"/>
  <c r="P71" i="7"/>
  <c r="R71" i="7" s="1"/>
  <c r="T71" i="7"/>
  <c r="Z71" i="7"/>
  <c r="AF71" i="7"/>
  <c r="AL71" i="7"/>
  <c r="F72" i="7"/>
  <c r="H72" i="7"/>
  <c r="J72" i="7"/>
  <c r="L72" i="7"/>
  <c r="M72" i="7"/>
  <c r="N72" i="7"/>
  <c r="P72" i="7"/>
  <c r="T72" i="7"/>
  <c r="Z72" i="7"/>
  <c r="AF72" i="7"/>
  <c r="AL72" i="7"/>
  <c r="F73" i="7"/>
  <c r="H73" i="7"/>
  <c r="J73" i="7"/>
  <c r="L73" i="7"/>
  <c r="M73" i="7"/>
  <c r="N73" i="7"/>
  <c r="P73" i="7"/>
  <c r="R73" i="7" s="1"/>
  <c r="T73" i="7"/>
  <c r="Z73" i="7"/>
  <c r="AF73" i="7"/>
  <c r="AL73" i="7"/>
  <c r="F49" i="7"/>
  <c r="H49" i="7"/>
  <c r="J49" i="7"/>
  <c r="L49" i="7"/>
  <c r="M49" i="7"/>
  <c r="N49" i="7"/>
  <c r="P49" i="7"/>
  <c r="R49" i="7" s="1"/>
  <c r="S49" i="7" s="1"/>
  <c r="T49" i="7"/>
  <c r="Z49" i="7"/>
  <c r="AF49" i="7"/>
  <c r="AL49" i="7"/>
  <c r="AO239" i="7"/>
  <c r="F215" i="7"/>
  <c r="H215" i="7"/>
  <c r="J215" i="7"/>
  <c r="L215" i="7"/>
  <c r="M215" i="7"/>
  <c r="N215" i="7"/>
  <c r="T215" i="7"/>
  <c r="Z215" i="7"/>
  <c r="AF215" i="7"/>
  <c r="AL215" i="7"/>
  <c r="F216" i="7"/>
  <c r="H216" i="7"/>
  <c r="J216" i="7"/>
  <c r="L216" i="7"/>
  <c r="M216" i="7"/>
  <c r="N216" i="7"/>
  <c r="S216" i="7"/>
  <c r="T216" i="7"/>
  <c r="Z216" i="7"/>
  <c r="AF216" i="7"/>
  <c r="AL216" i="7"/>
  <c r="F217" i="7"/>
  <c r="H217" i="7"/>
  <c r="J217" i="7"/>
  <c r="L217" i="7"/>
  <c r="M217" i="7"/>
  <c r="N217" i="7"/>
  <c r="T217" i="7"/>
  <c r="Z217" i="7"/>
  <c r="AF217" i="7"/>
  <c r="AL217" i="7"/>
  <c r="F218" i="7"/>
  <c r="H218" i="7"/>
  <c r="J218" i="7"/>
  <c r="L218" i="7"/>
  <c r="M218" i="7"/>
  <c r="N218" i="7"/>
  <c r="T218" i="7"/>
  <c r="Z218" i="7"/>
  <c r="AF218" i="7"/>
  <c r="AL218" i="7"/>
  <c r="F219" i="7"/>
  <c r="H219" i="7"/>
  <c r="J219" i="7"/>
  <c r="L219" i="7"/>
  <c r="M219" i="7"/>
  <c r="N219" i="7"/>
  <c r="T219" i="7"/>
  <c r="Z219" i="7"/>
  <c r="AF219" i="7"/>
  <c r="AL219" i="7"/>
  <c r="F220" i="7"/>
  <c r="H220" i="7"/>
  <c r="J220" i="7"/>
  <c r="L220" i="7"/>
  <c r="M220" i="7"/>
  <c r="N220" i="7"/>
  <c r="S220" i="7"/>
  <c r="T220" i="7"/>
  <c r="Z220" i="7"/>
  <c r="AF220" i="7"/>
  <c r="AL220" i="7"/>
  <c r="F221" i="7"/>
  <c r="H221" i="7"/>
  <c r="J221" i="7"/>
  <c r="L221" i="7"/>
  <c r="M221" i="7"/>
  <c r="N221" i="7"/>
  <c r="S221" i="7"/>
  <c r="T221" i="7"/>
  <c r="Z221" i="7"/>
  <c r="AF221" i="7"/>
  <c r="AL221" i="7"/>
  <c r="F222" i="7"/>
  <c r="H222" i="7"/>
  <c r="J222" i="7"/>
  <c r="L222" i="7"/>
  <c r="M222" i="7"/>
  <c r="N222" i="7"/>
  <c r="T222" i="7"/>
  <c r="Z222" i="7"/>
  <c r="AF222" i="7"/>
  <c r="AL222" i="7"/>
  <c r="F223" i="7"/>
  <c r="H223" i="7"/>
  <c r="J223" i="7"/>
  <c r="L223" i="7"/>
  <c r="M223" i="7"/>
  <c r="N223" i="7"/>
  <c r="T223" i="7"/>
  <c r="Z223" i="7"/>
  <c r="AF223" i="7"/>
  <c r="AL223" i="7"/>
  <c r="F224" i="7"/>
  <c r="H224" i="7"/>
  <c r="J224" i="7"/>
  <c r="L224" i="7"/>
  <c r="M224" i="7"/>
  <c r="N224" i="7"/>
  <c r="T224" i="7"/>
  <c r="Z224" i="7"/>
  <c r="AF224" i="7"/>
  <c r="AL224" i="7"/>
  <c r="F225" i="7"/>
  <c r="H225" i="7"/>
  <c r="J225" i="7"/>
  <c r="L225" i="7"/>
  <c r="M225" i="7"/>
  <c r="N225" i="7"/>
  <c r="T225" i="7"/>
  <c r="Z225" i="7"/>
  <c r="AF225" i="7"/>
  <c r="AL225" i="7"/>
  <c r="F226" i="7"/>
  <c r="H226" i="7"/>
  <c r="J226" i="7"/>
  <c r="L226" i="7"/>
  <c r="M226" i="7"/>
  <c r="N226" i="7"/>
  <c r="T226" i="7"/>
  <c r="Z226" i="7"/>
  <c r="AF226" i="7"/>
  <c r="AL226" i="7"/>
  <c r="F227" i="7"/>
  <c r="H227" i="7"/>
  <c r="J227" i="7"/>
  <c r="L227" i="7"/>
  <c r="M227" i="7"/>
  <c r="N227" i="7"/>
  <c r="T227" i="7"/>
  <c r="Z227" i="7"/>
  <c r="AF227" i="7"/>
  <c r="AL227" i="7"/>
  <c r="F228" i="7"/>
  <c r="H228" i="7"/>
  <c r="J228" i="7"/>
  <c r="L228" i="7"/>
  <c r="M228" i="7"/>
  <c r="N228" i="7"/>
  <c r="S228" i="7"/>
  <c r="T228" i="7"/>
  <c r="Z228" i="7"/>
  <c r="AF228" i="7"/>
  <c r="AL228" i="7"/>
  <c r="F229" i="7"/>
  <c r="H229" i="7"/>
  <c r="J229" i="7"/>
  <c r="L229" i="7"/>
  <c r="M229" i="7"/>
  <c r="N229" i="7"/>
  <c r="S229" i="7"/>
  <c r="T229" i="7"/>
  <c r="Z229" i="7"/>
  <c r="AF229" i="7"/>
  <c r="AL229" i="7"/>
  <c r="F230" i="7"/>
  <c r="H230" i="7"/>
  <c r="J230" i="7"/>
  <c r="L230" i="7"/>
  <c r="M230" i="7"/>
  <c r="N230" i="7"/>
  <c r="T230" i="7"/>
  <c r="Z230" i="7"/>
  <c r="AF230" i="7"/>
  <c r="AL230" i="7"/>
  <c r="F231" i="7"/>
  <c r="H231" i="7"/>
  <c r="J231" i="7"/>
  <c r="L231" i="7"/>
  <c r="M231" i="7"/>
  <c r="N231" i="7"/>
  <c r="T231" i="7"/>
  <c r="Z231" i="7"/>
  <c r="AF231" i="7"/>
  <c r="AL231" i="7"/>
  <c r="F232" i="7"/>
  <c r="H232" i="7"/>
  <c r="J232" i="7"/>
  <c r="L232" i="7"/>
  <c r="M232" i="7"/>
  <c r="N232" i="7"/>
  <c r="T232" i="7"/>
  <c r="Z232" i="7"/>
  <c r="AF232" i="7"/>
  <c r="AL232" i="7"/>
  <c r="F233" i="7"/>
  <c r="H233" i="7"/>
  <c r="J233" i="7"/>
  <c r="L233" i="7"/>
  <c r="M233" i="7"/>
  <c r="N233" i="7"/>
  <c r="S233" i="7"/>
  <c r="T233" i="7"/>
  <c r="Z233" i="7"/>
  <c r="AF233" i="7"/>
  <c r="AL233" i="7"/>
  <c r="F234" i="7"/>
  <c r="H234" i="7"/>
  <c r="J234" i="7"/>
  <c r="L234" i="7"/>
  <c r="M234" i="7"/>
  <c r="N234" i="7"/>
  <c r="T234" i="7"/>
  <c r="Z234" i="7"/>
  <c r="AF234" i="7"/>
  <c r="AL234" i="7"/>
  <c r="F235" i="7"/>
  <c r="H235" i="7"/>
  <c r="J235" i="7"/>
  <c r="L235" i="7"/>
  <c r="M235" i="7"/>
  <c r="N235" i="7"/>
  <c r="S235" i="7"/>
  <c r="T235" i="7"/>
  <c r="Z235" i="7"/>
  <c r="AF235" i="7"/>
  <c r="AL235" i="7"/>
  <c r="F236" i="7"/>
  <c r="H236" i="7"/>
  <c r="J236" i="7"/>
  <c r="L236" i="7"/>
  <c r="M236" i="7"/>
  <c r="N236" i="7"/>
  <c r="T236" i="7"/>
  <c r="Z236" i="7"/>
  <c r="AF236" i="7"/>
  <c r="AL236" i="7"/>
  <c r="F237" i="7"/>
  <c r="H237" i="7"/>
  <c r="J237" i="7"/>
  <c r="L237" i="7"/>
  <c r="M237" i="7"/>
  <c r="N237" i="7"/>
  <c r="T237" i="7"/>
  <c r="Z237" i="7"/>
  <c r="AF237" i="7"/>
  <c r="AL237" i="7"/>
  <c r="F238" i="7"/>
  <c r="H238" i="7"/>
  <c r="J238" i="7"/>
  <c r="L238" i="7"/>
  <c r="M238" i="7"/>
  <c r="N238" i="7"/>
  <c r="T238" i="7"/>
  <c r="Z238" i="7"/>
  <c r="AF238" i="7"/>
  <c r="AL238" i="7"/>
  <c r="G210" i="6"/>
  <c r="R210" i="6"/>
  <c r="AJ210" i="6"/>
  <c r="G211" i="6"/>
  <c r="H211" i="6" s="1"/>
  <c r="R211" i="6"/>
  <c r="AJ211" i="6"/>
  <c r="G212" i="6"/>
  <c r="R212" i="6"/>
  <c r="AJ212" i="6"/>
  <c r="G213" i="6"/>
  <c r="H213" i="6" s="1"/>
  <c r="R213" i="6"/>
  <c r="AJ213" i="6"/>
  <c r="G214" i="6"/>
  <c r="R214" i="6"/>
  <c r="AJ214" i="6"/>
  <c r="G215" i="6"/>
  <c r="H215" i="6" s="1"/>
  <c r="R215" i="6"/>
  <c r="AJ215" i="6"/>
  <c r="G216" i="6"/>
  <c r="R216" i="6"/>
  <c r="AJ216" i="6"/>
  <c r="G217" i="6"/>
  <c r="H217" i="6" s="1"/>
  <c r="R217" i="6"/>
  <c r="AJ217" i="6"/>
  <c r="G218" i="6"/>
  <c r="H218" i="6" s="1"/>
  <c r="R218" i="6"/>
  <c r="AJ218" i="6"/>
  <c r="G219" i="6"/>
  <c r="H219" i="6" s="1"/>
  <c r="R219" i="6"/>
  <c r="AJ219" i="6"/>
  <c r="G220" i="6"/>
  <c r="H220" i="6" s="1"/>
  <c r="R220" i="6"/>
  <c r="AJ220" i="6"/>
  <c r="G221" i="6"/>
  <c r="H221" i="6" s="1"/>
  <c r="R221" i="6"/>
  <c r="AJ221" i="6"/>
  <c r="G222" i="6"/>
  <c r="H222" i="6" s="1"/>
  <c r="R222" i="6"/>
  <c r="AJ222" i="6"/>
  <c r="G223" i="6"/>
  <c r="H223" i="6" s="1"/>
  <c r="R223" i="6"/>
  <c r="AJ223" i="6"/>
  <c r="G224" i="6"/>
  <c r="H224" i="6" s="1"/>
  <c r="R224" i="6"/>
  <c r="AJ224" i="6"/>
  <c r="G225" i="6"/>
  <c r="H225" i="6" s="1"/>
  <c r="R225" i="6"/>
  <c r="AJ225" i="6"/>
  <c r="G226" i="6"/>
  <c r="H226" i="6" s="1"/>
  <c r="R226" i="6"/>
  <c r="AJ226" i="6"/>
  <c r="G227" i="6"/>
  <c r="H227" i="6" s="1"/>
  <c r="R227" i="6"/>
  <c r="AJ227" i="6"/>
  <c r="G228" i="6"/>
  <c r="H228" i="6" s="1"/>
  <c r="R228" i="6"/>
  <c r="AJ228" i="6"/>
  <c r="G229" i="6"/>
  <c r="H229" i="6" s="1"/>
  <c r="R229" i="6"/>
  <c r="AJ229" i="6"/>
  <c r="G230" i="6"/>
  <c r="H230" i="6" s="1"/>
  <c r="R230" i="6"/>
  <c r="AJ230" i="6"/>
  <c r="G231" i="6"/>
  <c r="R231" i="6"/>
  <c r="AJ231" i="6"/>
  <c r="G232" i="6"/>
  <c r="H232" i="6" s="1"/>
  <c r="R232" i="6"/>
  <c r="AJ232" i="6"/>
  <c r="G233" i="6"/>
  <c r="R233" i="6"/>
  <c r="AJ233" i="6"/>
  <c r="O202" i="6"/>
  <c r="R178" i="6"/>
  <c r="AJ178" i="6"/>
  <c r="R179" i="6"/>
  <c r="AJ179" i="6"/>
  <c r="R180" i="6"/>
  <c r="AJ180" i="6"/>
  <c r="R181" i="6"/>
  <c r="AJ181" i="6"/>
  <c r="R182" i="6"/>
  <c r="AJ182" i="6"/>
  <c r="R183" i="6"/>
  <c r="AJ183" i="6"/>
  <c r="R184" i="6"/>
  <c r="AJ184" i="6"/>
  <c r="R185" i="6"/>
  <c r="AJ185" i="6"/>
  <c r="R186" i="6"/>
  <c r="AJ186" i="6"/>
  <c r="R187" i="6"/>
  <c r="AJ187" i="6"/>
  <c r="R188" i="6"/>
  <c r="AJ188" i="6"/>
  <c r="R189" i="6"/>
  <c r="AJ189" i="6"/>
  <c r="R190" i="6"/>
  <c r="AJ190" i="6"/>
  <c r="R191" i="6"/>
  <c r="AJ191" i="6"/>
  <c r="R192" i="6"/>
  <c r="AJ192" i="6"/>
  <c r="R193" i="6"/>
  <c r="AJ193" i="6"/>
  <c r="R194" i="6"/>
  <c r="AJ194" i="6"/>
  <c r="R195" i="6"/>
  <c r="AJ195" i="6"/>
  <c r="R196" i="6"/>
  <c r="AJ196" i="6"/>
  <c r="R197" i="6"/>
  <c r="AJ197" i="6"/>
  <c r="R198" i="6"/>
  <c r="AJ198" i="6"/>
  <c r="R199" i="6"/>
  <c r="AJ199" i="6"/>
  <c r="R200" i="6"/>
  <c r="AJ200" i="6"/>
  <c r="R201" i="6"/>
  <c r="AJ201" i="6"/>
  <c r="R177" i="6"/>
  <c r="AJ177" i="6"/>
  <c r="F170" i="6"/>
  <c r="D170" i="6"/>
  <c r="R146" i="6"/>
  <c r="AJ146" i="6"/>
  <c r="R147" i="6"/>
  <c r="AJ147" i="6"/>
  <c r="R148" i="6"/>
  <c r="AJ148" i="6"/>
  <c r="R149" i="6"/>
  <c r="AJ149" i="6"/>
  <c r="R150" i="6"/>
  <c r="AJ150" i="6"/>
  <c r="R151" i="6"/>
  <c r="AJ151" i="6"/>
  <c r="R152" i="6"/>
  <c r="AJ152" i="6"/>
  <c r="R153" i="6"/>
  <c r="AJ153" i="6"/>
  <c r="R154" i="6"/>
  <c r="AJ154" i="6"/>
  <c r="R155" i="6"/>
  <c r="AJ155" i="6"/>
  <c r="R156" i="6"/>
  <c r="AJ156" i="6"/>
  <c r="R157" i="6"/>
  <c r="AJ157" i="6"/>
  <c r="R158" i="6"/>
  <c r="AJ158" i="6"/>
  <c r="R159" i="6"/>
  <c r="AJ159" i="6"/>
  <c r="R160" i="6"/>
  <c r="AJ160" i="6"/>
  <c r="R161" i="6"/>
  <c r="AJ161" i="6"/>
  <c r="R162" i="6"/>
  <c r="AJ162" i="6"/>
  <c r="R163" i="6"/>
  <c r="AJ163" i="6"/>
  <c r="R164" i="6"/>
  <c r="AJ164" i="6"/>
  <c r="R165" i="6"/>
  <c r="AJ165" i="6"/>
  <c r="R166" i="6"/>
  <c r="AJ166" i="6"/>
  <c r="R167" i="6"/>
  <c r="AJ167" i="6"/>
  <c r="R168" i="6"/>
  <c r="AJ168" i="6"/>
  <c r="R169" i="6"/>
  <c r="AJ169" i="6"/>
  <c r="AG138" i="6"/>
  <c r="R114" i="6"/>
  <c r="AJ114" i="6"/>
  <c r="R115" i="6"/>
  <c r="AJ115" i="6"/>
  <c r="R116" i="6"/>
  <c r="AJ116" i="6"/>
  <c r="R117" i="6"/>
  <c r="AJ117" i="6"/>
  <c r="R118" i="6"/>
  <c r="AJ118" i="6"/>
  <c r="R119" i="6"/>
  <c r="AJ119" i="6"/>
  <c r="R120" i="6"/>
  <c r="AJ120" i="6"/>
  <c r="R121" i="6"/>
  <c r="AJ121" i="6"/>
  <c r="R122" i="6"/>
  <c r="AJ122" i="6"/>
  <c r="R123" i="6"/>
  <c r="AJ123" i="6"/>
  <c r="R124" i="6"/>
  <c r="AJ124" i="6"/>
  <c r="R125" i="6"/>
  <c r="AJ125" i="6"/>
  <c r="R126" i="6"/>
  <c r="AJ126" i="6"/>
  <c r="R127" i="6"/>
  <c r="AJ127" i="6"/>
  <c r="R128" i="6"/>
  <c r="AJ128" i="6"/>
  <c r="R129" i="6"/>
  <c r="AJ129" i="6"/>
  <c r="R130" i="6"/>
  <c r="AJ130" i="6"/>
  <c r="R131" i="6"/>
  <c r="AJ131" i="6"/>
  <c r="R132" i="6"/>
  <c r="AJ132" i="6"/>
  <c r="R133" i="6"/>
  <c r="AJ133" i="6"/>
  <c r="R134" i="6"/>
  <c r="AJ134" i="6"/>
  <c r="R135" i="6"/>
  <c r="AJ135" i="6"/>
  <c r="R136" i="6"/>
  <c r="AJ136" i="6"/>
  <c r="R137" i="6"/>
  <c r="AJ137" i="6"/>
  <c r="I105" i="6"/>
  <c r="X105" i="6"/>
  <c r="R81" i="6"/>
  <c r="AJ81" i="6"/>
  <c r="R82" i="6"/>
  <c r="AJ82" i="6"/>
  <c r="R83" i="6"/>
  <c r="AJ83" i="6"/>
  <c r="R84" i="6"/>
  <c r="AJ84" i="6"/>
  <c r="R85" i="6"/>
  <c r="AJ85" i="6"/>
  <c r="R86" i="6"/>
  <c r="AJ86" i="6"/>
  <c r="R87" i="6"/>
  <c r="AJ87" i="6"/>
  <c r="R88" i="6"/>
  <c r="AJ88" i="6"/>
  <c r="R89" i="6"/>
  <c r="AJ89" i="6"/>
  <c r="R90" i="6"/>
  <c r="AJ90" i="6"/>
  <c r="R91" i="6"/>
  <c r="AJ91" i="6"/>
  <c r="R92" i="6"/>
  <c r="AJ92" i="6"/>
  <c r="R93" i="6"/>
  <c r="AJ93" i="6"/>
  <c r="R94" i="6"/>
  <c r="AJ94" i="6"/>
  <c r="R95" i="6"/>
  <c r="AJ95" i="6"/>
  <c r="R96" i="6"/>
  <c r="AJ96" i="6"/>
  <c r="R97" i="6"/>
  <c r="AJ97" i="6"/>
  <c r="R98" i="6"/>
  <c r="AJ98" i="6"/>
  <c r="R99" i="6"/>
  <c r="AJ99" i="6"/>
  <c r="R100" i="6"/>
  <c r="AJ100" i="6"/>
  <c r="R101" i="6"/>
  <c r="AJ101" i="6"/>
  <c r="R102" i="6"/>
  <c r="AJ102" i="6"/>
  <c r="R103" i="6"/>
  <c r="AJ103" i="6"/>
  <c r="R104" i="6"/>
  <c r="AJ104" i="6"/>
  <c r="R48" i="6"/>
  <c r="AJ48" i="6"/>
  <c r="R49" i="6"/>
  <c r="AJ49" i="6"/>
  <c r="R50" i="6"/>
  <c r="AJ50" i="6"/>
  <c r="R51" i="6"/>
  <c r="AJ51" i="6"/>
  <c r="R52" i="6"/>
  <c r="AJ52" i="6"/>
  <c r="R53" i="6"/>
  <c r="AJ53" i="6"/>
  <c r="R54" i="6"/>
  <c r="AJ54" i="6"/>
  <c r="R55" i="6"/>
  <c r="AJ55" i="6"/>
  <c r="R56" i="6"/>
  <c r="AJ56" i="6"/>
  <c r="R57" i="6"/>
  <c r="AJ57" i="6"/>
  <c r="R58" i="6"/>
  <c r="AJ58" i="6"/>
  <c r="R59" i="6"/>
  <c r="AJ59" i="6"/>
  <c r="R60" i="6"/>
  <c r="AJ60" i="6"/>
  <c r="R61" i="6"/>
  <c r="AJ61" i="6"/>
  <c r="R62" i="6"/>
  <c r="AJ62" i="6"/>
  <c r="R63" i="6"/>
  <c r="AJ63" i="6"/>
  <c r="R64" i="6"/>
  <c r="AJ64" i="6"/>
  <c r="R65" i="6"/>
  <c r="AJ65" i="6"/>
  <c r="R66" i="6"/>
  <c r="AJ66" i="6"/>
  <c r="R67" i="6"/>
  <c r="AJ67" i="6"/>
  <c r="R68" i="6"/>
  <c r="AJ68" i="6"/>
  <c r="R69" i="6"/>
  <c r="AJ69" i="6"/>
  <c r="R70" i="6"/>
  <c r="AJ70" i="6"/>
  <c r="R71" i="6"/>
  <c r="AJ71" i="6"/>
  <c r="D15" i="6"/>
  <c r="E15" i="6"/>
  <c r="F15" i="6"/>
  <c r="I15" i="6"/>
  <c r="L15" i="6"/>
  <c r="O15" i="6"/>
  <c r="U15" i="6"/>
  <c r="D103" i="18" s="1"/>
  <c r="X15" i="6"/>
  <c r="E103" i="18" s="1"/>
  <c r="AA15" i="6"/>
  <c r="F103" i="18" s="1"/>
  <c r="AD15" i="6"/>
  <c r="G103" i="18" s="1"/>
  <c r="AG15" i="6"/>
  <c r="H103" i="18" s="1"/>
  <c r="D16" i="6"/>
  <c r="E16" i="6"/>
  <c r="D16" i="13" s="1"/>
  <c r="F16" i="6"/>
  <c r="I16" i="6"/>
  <c r="L16" i="6"/>
  <c r="O16" i="6"/>
  <c r="U16" i="6"/>
  <c r="D104" i="18" s="1"/>
  <c r="X16" i="6"/>
  <c r="E104" i="18" s="1"/>
  <c r="AA16" i="6"/>
  <c r="F104" i="18" s="1"/>
  <c r="AD16" i="6"/>
  <c r="G104" i="18" s="1"/>
  <c r="AG16" i="6"/>
  <c r="H104" i="18" s="1"/>
  <c r="D17" i="6"/>
  <c r="E17" i="6"/>
  <c r="D17" i="13" s="1"/>
  <c r="F17" i="6"/>
  <c r="I17" i="6"/>
  <c r="L17" i="6"/>
  <c r="O17" i="6"/>
  <c r="U17" i="6"/>
  <c r="D105" i="18" s="1"/>
  <c r="X17" i="6"/>
  <c r="E105" i="18" s="1"/>
  <c r="AA17" i="6"/>
  <c r="F105" i="18" s="1"/>
  <c r="AD17" i="6"/>
  <c r="G105" i="18" s="1"/>
  <c r="AG17" i="6"/>
  <c r="H105" i="18" s="1"/>
  <c r="D18" i="6"/>
  <c r="E18" i="6"/>
  <c r="F18" i="6"/>
  <c r="I18" i="6"/>
  <c r="L18" i="6"/>
  <c r="O18" i="6"/>
  <c r="U18" i="6"/>
  <c r="D106" i="18" s="1"/>
  <c r="X18" i="6"/>
  <c r="E106" i="18" s="1"/>
  <c r="AA18" i="6"/>
  <c r="F106" i="18" s="1"/>
  <c r="AD18" i="6"/>
  <c r="G106" i="18" s="1"/>
  <c r="AG18" i="6"/>
  <c r="H106" i="18" s="1"/>
  <c r="D19" i="6"/>
  <c r="E19" i="6"/>
  <c r="F19" i="6"/>
  <c r="I19" i="6"/>
  <c r="L19" i="6"/>
  <c r="O19" i="6"/>
  <c r="U19" i="6"/>
  <c r="D107" i="18" s="1"/>
  <c r="X19" i="6"/>
  <c r="E107" i="18" s="1"/>
  <c r="AA19" i="6"/>
  <c r="F107" i="18" s="1"/>
  <c r="AD19" i="6"/>
  <c r="G107" i="18" s="1"/>
  <c r="AG19" i="6"/>
  <c r="H107" i="18" s="1"/>
  <c r="D20" i="6"/>
  <c r="E20" i="6"/>
  <c r="D20" i="13" s="1"/>
  <c r="F20" i="6"/>
  <c r="I20" i="6"/>
  <c r="L20" i="6"/>
  <c r="O20" i="6"/>
  <c r="U20" i="6"/>
  <c r="D108" i="18" s="1"/>
  <c r="X20" i="6"/>
  <c r="E108" i="18" s="1"/>
  <c r="AA20" i="6"/>
  <c r="F108" i="18" s="1"/>
  <c r="AD20" i="6"/>
  <c r="G108" i="18" s="1"/>
  <c r="AG20" i="6"/>
  <c r="H108" i="18" s="1"/>
  <c r="D21" i="6"/>
  <c r="E21" i="6"/>
  <c r="D21" i="13" s="1"/>
  <c r="F21" i="6"/>
  <c r="I21" i="6"/>
  <c r="L21" i="6"/>
  <c r="O21" i="6"/>
  <c r="U21" i="6"/>
  <c r="D109" i="18" s="1"/>
  <c r="X21" i="6"/>
  <c r="E109" i="18" s="1"/>
  <c r="AA21" i="6"/>
  <c r="F109" i="18" s="1"/>
  <c r="AD21" i="6"/>
  <c r="G109" i="18" s="1"/>
  <c r="AG21" i="6"/>
  <c r="H109" i="18" s="1"/>
  <c r="D22" i="6"/>
  <c r="E22" i="6"/>
  <c r="F22" i="6"/>
  <c r="I22" i="6"/>
  <c r="L22" i="6"/>
  <c r="O22" i="6"/>
  <c r="U22" i="6"/>
  <c r="D110" i="18" s="1"/>
  <c r="X22" i="6"/>
  <c r="E110" i="18" s="1"/>
  <c r="AA22" i="6"/>
  <c r="F110" i="18" s="1"/>
  <c r="AD22" i="6"/>
  <c r="G110" i="18" s="1"/>
  <c r="AG22" i="6"/>
  <c r="H110" i="18" s="1"/>
  <c r="D23" i="6"/>
  <c r="E23" i="6"/>
  <c r="F23" i="6"/>
  <c r="I23" i="6"/>
  <c r="L23" i="6"/>
  <c r="O23" i="6"/>
  <c r="U23" i="6"/>
  <c r="D111" i="18" s="1"/>
  <c r="X23" i="6"/>
  <c r="E111" i="18" s="1"/>
  <c r="AA23" i="6"/>
  <c r="F111" i="18" s="1"/>
  <c r="AD23" i="6"/>
  <c r="G111" i="18" s="1"/>
  <c r="AG23" i="6"/>
  <c r="H111" i="18" s="1"/>
  <c r="D24" i="6"/>
  <c r="E24" i="6"/>
  <c r="D24" i="13" s="1"/>
  <c r="F24" i="6"/>
  <c r="I24" i="6"/>
  <c r="L24" i="6"/>
  <c r="O24" i="6"/>
  <c r="U24" i="6"/>
  <c r="D112" i="18" s="1"/>
  <c r="X24" i="6"/>
  <c r="E112" i="18" s="1"/>
  <c r="AA24" i="6"/>
  <c r="F112" i="18" s="1"/>
  <c r="AD24" i="6"/>
  <c r="G112" i="18" s="1"/>
  <c r="AG24" i="6"/>
  <c r="H112" i="18" s="1"/>
  <c r="D25" i="6"/>
  <c r="E25" i="6"/>
  <c r="F25" i="6"/>
  <c r="I25" i="6"/>
  <c r="L25" i="6"/>
  <c r="O25" i="6"/>
  <c r="U25" i="6"/>
  <c r="D113" i="18" s="1"/>
  <c r="X25" i="6"/>
  <c r="E113" i="18" s="1"/>
  <c r="AA25" i="6"/>
  <c r="F113" i="18" s="1"/>
  <c r="AD25" i="6"/>
  <c r="G113" i="18" s="1"/>
  <c r="AG25" i="6"/>
  <c r="H113" i="18" s="1"/>
  <c r="D26" i="6"/>
  <c r="E26" i="6"/>
  <c r="F26" i="6"/>
  <c r="I26" i="6"/>
  <c r="L26" i="6"/>
  <c r="O26" i="6"/>
  <c r="U26" i="6"/>
  <c r="D114" i="18" s="1"/>
  <c r="X26" i="6"/>
  <c r="E114" i="18" s="1"/>
  <c r="AA26" i="6"/>
  <c r="F114" i="18" s="1"/>
  <c r="AD26" i="6"/>
  <c r="G114" i="18" s="1"/>
  <c r="AG26" i="6"/>
  <c r="H114" i="18" s="1"/>
  <c r="D27" i="6"/>
  <c r="E27" i="6"/>
  <c r="F27" i="6"/>
  <c r="I27" i="6"/>
  <c r="L27" i="6"/>
  <c r="O27" i="6"/>
  <c r="U27" i="6"/>
  <c r="D115" i="18" s="1"/>
  <c r="X27" i="6"/>
  <c r="E115" i="18" s="1"/>
  <c r="AA27" i="6"/>
  <c r="F115" i="18" s="1"/>
  <c r="AD27" i="6"/>
  <c r="G115" i="18" s="1"/>
  <c r="AG27" i="6"/>
  <c r="H115" i="18" s="1"/>
  <c r="D28" i="6"/>
  <c r="E28" i="6"/>
  <c r="D28" i="13" s="1"/>
  <c r="F28" i="6"/>
  <c r="I28" i="6"/>
  <c r="L28" i="6"/>
  <c r="O28" i="6"/>
  <c r="U28" i="6"/>
  <c r="D116" i="18" s="1"/>
  <c r="X28" i="6"/>
  <c r="E116" i="18" s="1"/>
  <c r="AA28" i="6"/>
  <c r="F116" i="18" s="1"/>
  <c r="AD28" i="6"/>
  <c r="G116" i="18" s="1"/>
  <c r="AG28" i="6"/>
  <c r="H116" i="18" s="1"/>
  <c r="D29" i="6"/>
  <c r="E29" i="6"/>
  <c r="F29" i="6"/>
  <c r="I29" i="6"/>
  <c r="L29" i="6"/>
  <c r="O29" i="6"/>
  <c r="U29" i="6"/>
  <c r="D117" i="18" s="1"/>
  <c r="X29" i="6"/>
  <c r="E117" i="18" s="1"/>
  <c r="AA29" i="6"/>
  <c r="F117" i="18" s="1"/>
  <c r="AD29" i="6"/>
  <c r="G117" i="18" s="1"/>
  <c r="AG29" i="6"/>
  <c r="H117" i="18" s="1"/>
  <c r="D30" i="6"/>
  <c r="E30" i="6"/>
  <c r="F30" i="6"/>
  <c r="I30" i="6"/>
  <c r="L30" i="6"/>
  <c r="O30" i="6"/>
  <c r="U30" i="6"/>
  <c r="D118" i="18" s="1"/>
  <c r="X30" i="6"/>
  <c r="E118" i="18" s="1"/>
  <c r="AA30" i="6"/>
  <c r="F118" i="18" s="1"/>
  <c r="AD30" i="6"/>
  <c r="G118" i="18" s="1"/>
  <c r="AG30" i="6"/>
  <c r="H118" i="18" s="1"/>
  <c r="D31" i="6"/>
  <c r="E31" i="6"/>
  <c r="F31" i="6"/>
  <c r="I31" i="6"/>
  <c r="L31" i="6"/>
  <c r="O31" i="6"/>
  <c r="U31" i="6"/>
  <c r="D119" i="18" s="1"/>
  <c r="X31" i="6"/>
  <c r="E119" i="18" s="1"/>
  <c r="AA31" i="6"/>
  <c r="F119" i="18" s="1"/>
  <c r="AD31" i="6"/>
  <c r="G119" i="18" s="1"/>
  <c r="AG31" i="6"/>
  <c r="H119" i="18" s="1"/>
  <c r="D32" i="6"/>
  <c r="E32" i="6"/>
  <c r="D32" i="13" s="1"/>
  <c r="F32" i="6"/>
  <c r="I32" i="6"/>
  <c r="L32" i="6"/>
  <c r="O32" i="6"/>
  <c r="U32" i="6"/>
  <c r="D120" i="18" s="1"/>
  <c r="X32" i="6"/>
  <c r="E120" i="18" s="1"/>
  <c r="AA32" i="6"/>
  <c r="F120" i="18" s="1"/>
  <c r="AD32" i="6"/>
  <c r="G120" i="18" s="1"/>
  <c r="AG32" i="6"/>
  <c r="H120" i="18" s="1"/>
  <c r="D33" i="6"/>
  <c r="E33" i="6"/>
  <c r="F33" i="6"/>
  <c r="I33" i="6"/>
  <c r="L33" i="6"/>
  <c r="O33" i="6"/>
  <c r="U33" i="6"/>
  <c r="D121" i="18" s="1"/>
  <c r="X33" i="6"/>
  <c r="E121" i="18" s="1"/>
  <c r="AA33" i="6"/>
  <c r="F121" i="18" s="1"/>
  <c r="AD33" i="6"/>
  <c r="G121" i="18" s="1"/>
  <c r="AG33" i="6"/>
  <c r="H121" i="18" s="1"/>
  <c r="D34" i="6"/>
  <c r="E34" i="6"/>
  <c r="F34" i="6"/>
  <c r="I34" i="6"/>
  <c r="L34" i="6"/>
  <c r="O34" i="6"/>
  <c r="U34" i="6"/>
  <c r="D122" i="18" s="1"/>
  <c r="X34" i="6"/>
  <c r="E122" i="18" s="1"/>
  <c r="AA34" i="6"/>
  <c r="F122" i="18" s="1"/>
  <c r="AD34" i="6"/>
  <c r="G122" i="18" s="1"/>
  <c r="AG34" i="6"/>
  <c r="H122" i="18" s="1"/>
  <c r="D35" i="6"/>
  <c r="E35" i="6"/>
  <c r="F35" i="6"/>
  <c r="I35" i="6"/>
  <c r="L35" i="6"/>
  <c r="O35" i="6"/>
  <c r="U35" i="6"/>
  <c r="D123" i="18" s="1"/>
  <c r="X35" i="6"/>
  <c r="E123" i="18" s="1"/>
  <c r="AA35" i="6"/>
  <c r="F123" i="18" s="1"/>
  <c r="AD35" i="6"/>
  <c r="G123" i="18" s="1"/>
  <c r="AG35" i="6"/>
  <c r="H123" i="18" s="1"/>
  <c r="D36" i="6"/>
  <c r="E36" i="6"/>
  <c r="D36" i="13" s="1"/>
  <c r="F36" i="6"/>
  <c r="I36" i="6"/>
  <c r="L36" i="6"/>
  <c r="O36" i="6"/>
  <c r="U36" i="6"/>
  <c r="D124" i="18" s="1"/>
  <c r="X36" i="6"/>
  <c r="E124" i="18" s="1"/>
  <c r="AA36" i="6"/>
  <c r="F124" i="18" s="1"/>
  <c r="AD36" i="6"/>
  <c r="G124" i="18" s="1"/>
  <c r="AG36" i="6"/>
  <c r="H124" i="18" s="1"/>
  <c r="D37" i="6"/>
  <c r="E37" i="6"/>
  <c r="F37" i="6"/>
  <c r="I37" i="6"/>
  <c r="L37" i="6"/>
  <c r="O37" i="6"/>
  <c r="U37" i="6"/>
  <c r="D125" i="18" s="1"/>
  <c r="X37" i="6"/>
  <c r="E125" i="18" s="1"/>
  <c r="AA37" i="6"/>
  <c r="F125" i="18" s="1"/>
  <c r="AD37" i="6"/>
  <c r="G125" i="18" s="1"/>
  <c r="AG37" i="6"/>
  <c r="H125" i="18" s="1"/>
  <c r="D38" i="6"/>
  <c r="E38" i="6"/>
  <c r="F38" i="6"/>
  <c r="I38" i="6"/>
  <c r="L38" i="6"/>
  <c r="O38" i="6"/>
  <c r="U38" i="6"/>
  <c r="D126" i="18" s="1"/>
  <c r="X38" i="6"/>
  <c r="E126" i="18" s="1"/>
  <c r="AA38" i="6"/>
  <c r="F126" i="18" s="1"/>
  <c r="AD38" i="6"/>
  <c r="G126" i="18" s="1"/>
  <c r="AG38" i="6"/>
  <c r="H126" i="18" s="1"/>
  <c r="AL232" i="29"/>
  <c r="AQ200" i="29"/>
  <c r="AQ168" i="29"/>
  <c r="G112" i="29"/>
  <c r="H112" i="29" s="1"/>
  <c r="G113" i="29"/>
  <c r="G114" i="29"/>
  <c r="J114" i="29" s="1"/>
  <c r="G115" i="29"/>
  <c r="H115" i="29" s="1"/>
  <c r="G116" i="29"/>
  <c r="J116" i="29" s="1"/>
  <c r="G117" i="29"/>
  <c r="G118" i="29"/>
  <c r="J118" i="29" s="1"/>
  <c r="G119" i="29"/>
  <c r="H119" i="29" s="1"/>
  <c r="G120" i="29"/>
  <c r="H120" i="29" s="1"/>
  <c r="G121" i="29"/>
  <c r="G122" i="29"/>
  <c r="J122" i="29" s="1"/>
  <c r="G123" i="29"/>
  <c r="H123" i="29" s="1"/>
  <c r="G124" i="29"/>
  <c r="J124" i="29" s="1"/>
  <c r="M124" i="29" s="1"/>
  <c r="P124" i="29" s="1"/>
  <c r="G125" i="29"/>
  <c r="G126" i="29"/>
  <c r="J126" i="29" s="1"/>
  <c r="G127" i="29"/>
  <c r="H127" i="29" s="1"/>
  <c r="G128" i="29"/>
  <c r="H128" i="29" s="1"/>
  <c r="G129" i="29"/>
  <c r="H129" i="29" s="1"/>
  <c r="G130" i="29"/>
  <c r="H130" i="29" s="1"/>
  <c r="G131" i="29"/>
  <c r="J131" i="29" s="1"/>
  <c r="K131" i="29" s="1"/>
  <c r="G132" i="29"/>
  <c r="H132" i="29" s="1"/>
  <c r="G133" i="29"/>
  <c r="H133" i="29" s="1"/>
  <c r="G134" i="29"/>
  <c r="H134" i="29" s="1"/>
  <c r="G135" i="29"/>
  <c r="J135" i="29" s="1"/>
  <c r="G111" i="29"/>
  <c r="H111" i="29" s="1"/>
  <c r="F104" i="29"/>
  <c r="G80" i="29"/>
  <c r="H80" i="29" s="1"/>
  <c r="R80" i="29"/>
  <c r="U80" i="29"/>
  <c r="G81" i="29"/>
  <c r="R81" i="29"/>
  <c r="U81" i="29"/>
  <c r="G82" i="29"/>
  <c r="J82" i="29" s="1"/>
  <c r="K82" i="29" s="1"/>
  <c r="R82" i="29"/>
  <c r="U82" i="29"/>
  <c r="G83" i="29"/>
  <c r="J83" i="29" s="1"/>
  <c r="R83" i="29"/>
  <c r="U83" i="29"/>
  <c r="G84" i="29"/>
  <c r="H84" i="29" s="1"/>
  <c r="R84" i="29"/>
  <c r="U84" i="29"/>
  <c r="G85" i="29"/>
  <c r="R85" i="29"/>
  <c r="U85" i="29"/>
  <c r="G86" i="29"/>
  <c r="J86" i="29" s="1"/>
  <c r="R86" i="29"/>
  <c r="U86" i="29"/>
  <c r="G87" i="29"/>
  <c r="H87" i="29" s="1"/>
  <c r="R87" i="29"/>
  <c r="U87" i="29"/>
  <c r="G88" i="29"/>
  <c r="H88" i="29" s="1"/>
  <c r="R88" i="29"/>
  <c r="U88" i="29"/>
  <c r="G89" i="29"/>
  <c r="R89" i="29"/>
  <c r="U89" i="29"/>
  <c r="G90" i="29"/>
  <c r="J90" i="29" s="1"/>
  <c r="R90" i="29"/>
  <c r="U90" i="29"/>
  <c r="G91" i="29"/>
  <c r="H91" i="29" s="1"/>
  <c r="R91" i="29"/>
  <c r="U91" i="29"/>
  <c r="G92" i="29"/>
  <c r="H92" i="29" s="1"/>
  <c r="R92" i="29"/>
  <c r="U92" i="29"/>
  <c r="G93" i="29"/>
  <c r="R93" i="29"/>
  <c r="U93" i="29"/>
  <c r="G94" i="29"/>
  <c r="J94" i="29" s="1"/>
  <c r="R94" i="29"/>
  <c r="U94" i="29"/>
  <c r="G95" i="29"/>
  <c r="J95" i="29" s="1"/>
  <c r="R95" i="29"/>
  <c r="U95" i="29"/>
  <c r="G96" i="29"/>
  <c r="J96" i="29" s="1"/>
  <c r="R96" i="29"/>
  <c r="U96" i="29"/>
  <c r="G97" i="29"/>
  <c r="H97" i="29" s="1"/>
  <c r="R97" i="29"/>
  <c r="U97" i="29"/>
  <c r="G98" i="29"/>
  <c r="H98" i="29" s="1"/>
  <c r="R98" i="29"/>
  <c r="U98" i="29"/>
  <c r="G99" i="29"/>
  <c r="J99" i="29" s="1"/>
  <c r="R99" i="29"/>
  <c r="U99" i="29"/>
  <c r="G100" i="29"/>
  <c r="H100" i="29" s="1"/>
  <c r="R100" i="29"/>
  <c r="U100" i="29"/>
  <c r="G101" i="29"/>
  <c r="J101" i="29" s="1"/>
  <c r="R101" i="29"/>
  <c r="U101" i="29"/>
  <c r="G102" i="29"/>
  <c r="H102" i="29" s="1"/>
  <c r="R102" i="29"/>
  <c r="U102" i="29"/>
  <c r="G103" i="29"/>
  <c r="J103" i="29" s="1"/>
  <c r="R103" i="29"/>
  <c r="U103" i="29"/>
  <c r="AP72" i="29"/>
  <c r="G48" i="29"/>
  <c r="H48" i="29" s="1"/>
  <c r="R48" i="29"/>
  <c r="U48" i="29"/>
  <c r="Z48" i="29"/>
  <c r="AE48" i="29"/>
  <c r="AJ48" i="29"/>
  <c r="AO48" i="29"/>
  <c r="G49" i="29"/>
  <c r="R49" i="29"/>
  <c r="U49" i="29"/>
  <c r="Z49" i="29"/>
  <c r="AE49" i="29"/>
  <c r="AJ49" i="29"/>
  <c r="AO49" i="29"/>
  <c r="G50" i="29"/>
  <c r="H50" i="29" s="1"/>
  <c r="R50" i="29"/>
  <c r="U50" i="29"/>
  <c r="Z50" i="29"/>
  <c r="AE50" i="29"/>
  <c r="AJ50" i="29"/>
  <c r="AO50" i="29"/>
  <c r="G51" i="29"/>
  <c r="H51" i="29" s="1"/>
  <c r="R51" i="29"/>
  <c r="U51" i="29"/>
  <c r="Z51" i="29"/>
  <c r="AE51" i="29"/>
  <c r="AJ51" i="29"/>
  <c r="AO51" i="29"/>
  <c r="G52" i="29"/>
  <c r="J52" i="29" s="1"/>
  <c r="M52" i="29" s="1"/>
  <c r="P52" i="29" s="1"/>
  <c r="S52" i="29" s="1"/>
  <c r="R52" i="29"/>
  <c r="U52" i="29"/>
  <c r="Z52" i="29"/>
  <c r="AE52" i="29"/>
  <c r="AJ52" i="29"/>
  <c r="AO52" i="29"/>
  <c r="G53" i="29"/>
  <c r="H53" i="29" s="1"/>
  <c r="R53" i="29"/>
  <c r="U53" i="29"/>
  <c r="Z53" i="29"/>
  <c r="AE53" i="29"/>
  <c r="AJ53" i="29"/>
  <c r="AO53" i="29"/>
  <c r="G54" i="29"/>
  <c r="H54" i="29" s="1"/>
  <c r="R54" i="29"/>
  <c r="U54" i="29"/>
  <c r="Z54" i="29"/>
  <c r="AE54" i="29"/>
  <c r="AJ54" i="29"/>
  <c r="AO54" i="29"/>
  <c r="G55" i="29"/>
  <c r="R55" i="29"/>
  <c r="U55" i="29"/>
  <c r="Z55" i="29"/>
  <c r="AE55" i="29"/>
  <c r="AJ55" i="29"/>
  <c r="AO55" i="29"/>
  <c r="G56" i="29"/>
  <c r="J56" i="29" s="1"/>
  <c r="R56" i="29"/>
  <c r="U56" i="29"/>
  <c r="Z56" i="29"/>
  <c r="AE56" i="29"/>
  <c r="AJ56" i="29"/>
  <c r="AO56" i="29"/>
  <c r="G57" i="29"/>
  <c r="H57" i="29" s="1"/>
  <c r="R57" i="29"/>
  <c r="U57" i="29"/>
  <c r="Z57" i="29"/>
  <c r="AE57" i="29"/>
  <c r="AJ57" i="29"/>
  <c r="AO57" i="29"/>
  <c r="G58" i="29"/>
  <c r="H58" i="29" s="1"/>
  <c r="R58" i="29"/>
  <c r="U58" i="29"/>
  <c r="Z58" i="29"/>
  <c r="AE58" i="29"/>
  <c r="AJ58" i="29"/>
  <c r="AO58" i="29"/>
  <c r="G59" i="29"/>
  <c r="H59" i="29" s="1"/>
  <c r="R59" i="29"/>
  <c r="U59" i="29"/>
  <c r="Z59" i="29"/>
  <c r="AE59" i="29"/>
  <c r="AJ59" i="29"/>
  <c r="AO59" i="29"/>
  <c r="G60" i="29"/>
  <c r="J60" i="29" s="1"/>
  <c r="M60" i="29" s="1"/>
  <c r="P60" i="29" s="1"/>
  <c r="S60" i="29" s="1"/>
  <c r="R60" i="29"/>
  <c r="U60" i="29"/>
  <c r="Z60" i="29"/>
  <c r="AE60" i="29"/>
  <c r="AJ60" i="29"/>
  <c r="AO60" i="29"/>
  <c r="G61" i="29"/>
  <c r="H61" i="29" s="1"/>
  <c r="R61" i="29"/>
  <c r="U61" i="29"/>
  <c r="Z61" i="29"/>
  <c r="AE61" i="29"/>
  <c r="AJ61" i="29"/>
  <c r="AO61" i="29"/>
  <c r="G62" i="29"/>
  <c r="H62" i="29" s="1"/>
  <c r="R62" i="29"/>
  <c r="U62" i="29"/>
  <c r="Z62" i="29"/>
  <c r="AE62" i="29"/>
  <c r="AJ62" i="29"/>
  <c r="AO62" i="29"/>
  <c r="G63" i="29"/>
  <c r="H63" i="29" s="1"/>
  <c r="R63" i="29"/>
  <c r="U63" i="29"/>
  <c r="Z63" i="29"/>
  <c r="AE63" i="29"/>
  <c r="AJ63" i="29"/>
  <c r="AO63" i="29"/>
  <c r="G64" i="29"/>
  <c r="J64" i="29" s="1"/>
  <c r="M64" i="29" s="1"/>
  <c r="P64" i="29" s="1"/>
  <c r="S64" i="29" s="1"/>
  <c r="R64" i="29"/>
  <c r="U64" i="29"/>
  <c r="Z64" i="29"/>
  <c r="AE64" i="29"/>
  <c r="AJ64" i="29"/>
  <c r="AO64" i="29"/>
  <c r="G65" i="29"/>
  <c r="H65" i="29" s="1"/>
  <c r="R65" i="29"/>
  <c r="U65" i="29"/>
  <c r="Z65" i="29"/>
  <c r="AE65" i="29"/>
  <c r="AJ65" i="29"/>
  <c r="AO65" i="29"/>
  <c r="G66" i="29"/>
  <c r="J66" i="29" s="1"/>
  <c r="M66" i="29" s="1"/>
  <c r="R66" i="29"/>
  <c r="U66" i="29"/>
  <c r="Z66" i="29"/>
  <c r="AE66" i="29"/>
  <c r="AJ66" i="29"/>
  <c r="AO66" i="29"/>
  <c r="G67" i="29"/>
  <c r="R67" i="29"/>
  <c r="U67" i="29"/>
  <c r="Z67" i="29"/>
  <c r="AE67" i="29"/>
  <c r="AJ67" i="29"/>
  <c r="AO67" i="29"/>
  <c r="G68" i="29"/>
  <c r="J68" i="29" s="1"/>
  <c r="R68" i="29"/>
  <c r="U68" i="29"/>
  <c r="Z68" i="29"/>
  <c r="AE68" i="29"/>
  <c r="AJ68" i="29"/>
  <c r="AO68" i="29"/>
  <c r="G69" i="29"/>
  <c r="H69" i="29" s="1"/>
  <c r="R69" i="29"/>
  <c r="U69" i="29"/>
  <c r="Z69" i="29"/>
  <c r="AE69" i="29"/>
  <c r="AJ69" i="29"/>
  <c r="AO69" i="29"/>
  <c r="G70" i="29"/>
  <c r="J70" i="29" s="1"/>
  <c r="R70" i="29"/>
  <c r="U70" i="29"/>
  <c r="Z70" i="29"/>
  <c r="AE70" i="29"/>
  <c r="AJ70" i="29"/>
  <c r="AO70" i="29"/>
  <c r="G71" i="29"/>
  <c r="R71" i="29"/>
  <c r="U71" i="29"/>
  <c r="Z71" i="29"/>
  <c r="AE71" i="29"/>
  <c r="AJ71" i="29"/>
  <c r="AO71" i="29"/>
  <c r="E14" i="29"/>
  <c r="F14" i="29"/>
  <c r="I14" i="29"/>
  <c r="L14" i="29"/>
  <c r="O14" i="29"/>
  <c r="V14" i="29"/>
  <c r="W14" i="29"/>
  <c r="AA14" i="29"/>
  <c r="AB14" i="29"/>
  <c r="AF14" i="29"/>
  <c r="AG14" i="29"/>
  <c r="AK14" i="29"/>
  <c r="AL14" i="29"/>
  <c r="AP14" i="29"/>
  <c r="AQ14" i="29"/>
  <c r="AK232" i="5"/>
  <c r="G208" i="5"/>
  <c r="H208" i="5" s="1"/>
  <c r="R208" i="5"/>
  <c r="U208" i="5"/>
  <c r="Z208" i="5"/>
  <c r="AE208" i="5"/>
  <c r="AJ208" i="5"/>
  <c r="AO208" i="5"/>
  <c r="G209" i="5"/>
  <c r="R209" i="5"/>
  <c r="U209" i="5"/>
  <c r="Z209" i="5"/>
  <c r="AE209" i="5"/>
  <c r="AJ209" i="5"/>
  <c r="AO209" i="5"/>
  <c r="G210" i="5"/>
  <c r="J210" i="5" s="1"/>
  <c r="K210" i="5" s="1"/>
  <c r="R210" i="5"/>
  <c r="U210" i="5"/>
  <c r="Z210" i="5"/>
  <c r="AE210" i="5"/>
  <c r="AJ210" i="5"/>
  <c r="AO210" i="5"/>
  <c r="G211" i="5"/>
  <c r="J211" i="5" s="1"/>
  <c r="R211" i="5"/>
  <c r="U211" i="5"/>
  <c r="Z211" i="5"/>
  <c r="AE211" i="5"/>
  <c r="AJ211" i="5"/>
  <c r="AO211" i="5"/>
  <c r="G212" i="5"/>
  <c r="H212" i="5" s="1"/>
  <c r="R212" i="5"/>
  <c r="U212" i="5"/>
  <c r="Z212" i="5"/>
  <c r="AE212" i="5"/>
  <c r="AJ212" i="5"/>
  <c r="AO212" i="5"/>
  <c r="G213" i="5"/>
  <c r="R213" i="5"/>
  <c r="U213" i="5"/>
  <c r="Z213" i="5"/>
  <c r="AE213" i="5"/>
  <c r="AJ213" i="5"/>
  <c r="AO213" i="5"/>
  <c r="G214" i="5"/>
  <c r="J214" i="5" s="1"/>
  <c r="K214" i="5" s="1"/>
  <c r="R214" i="5"/>
  <c r="U214" i="5"/>
  <c r="Z214" i="5"/>
  <c r="AE214" i="5"/>
  <c r="AJ214" i="5"/>
  <c r="AO214" i="5"/>
  <c r="G215" i="5"/>
  <c r="J215" i="5" s="1"/>
  <c r="R215" i="5"/>
  <c r="U215" i="5"/>
  <c r="Z215" i="5"/>
  <c r="AE215" i="5"/>
  <c r="AJ215" i="5"/>
  <c r="AO215" i="5"/>
  <c r="G216" i="5"/>
  <c r="H216" i="5" s="1"/>
  <c r="R216" i="5"/>
  <c r="U216" i="5"/>
  <c r="Z216" i="5"/>
  <c r="AE216" i="5"/>
  <c r="AJ216" i="5"/>
  <c r="AO216" i="5"/>
  <c r="G217" i="5"/>
  <c r="R217" i="5"/>
  <c r="U217" i="5"/>
  <c r="Z217" i="5"/>
  <c r="AE217" i="5"/>
  <c r="AJ217" i="5"/>
  <c r="AO217" i="5"/>
  <c r="G218" i="5"/>
  <c r="J218" i="5" s="1"/>
  <c r="K218" i="5" s="1"/>
  <c r="R218" i="5"/>
  <c r="U218" i="5"/>
  <c r="Z218" i="5"/>
  <c r="AE218" i="5"/>
  <c r="AJ218" i="5"/>
  <c r="AO218" i="5"/>
  <c r="G219" i="5"/>
  <c r="H219" i="5" s="1"/>
  <c r="R219" i="5"/>
  <c r="U219" i="5"/>
  <c r="Z219" i="5"/>
  <c r="AE219" i="5"/>
  <c r="AJ219" i="5"/>
  <c r="AO219" i="5"/>
  <c r="G220" i="5"/>
  <c r="H220" i="5" s="1"/>
  <c r="R220" i="5"/>
  <c r="U220" i="5"/>
  <c r="Z220" i="5"/>
  <c r="AE220" i="5"/>
  <c r="AJ220" i="5"/>
  <c r="AO220" i="5"/>
  <c r="G221" i="5"/>
  <c r="R221" i="5"/>
  <c r="U221" i="5"/>
  <c r="Z221" i="5"/>
  <c r="AE221" i="5"/>
  <c r="AJ221" i="5"/>
  <c r="AO221" i="5"/>
  <c r="G222" i="5"/>
  <c r="J222" i="5" s="1"/>
  <c r="K222" i="5" s="1"/>
  <c r="R222" i="5"/>
  <c r="U222" i="5"/>
  <c r="Z222" i="5"/>
  <c r="AE222" i="5"/>
  <c r="AJ222" i="5"/>
  <c r="AO222" i="5"/>
  <c r="G223" i="5"/>
  <c r="H223" i="5" s="1"/>
  <c r="R223" i="5"/>
  <c r="U223" i="5"/>
  <c r="Z223" i="5"/>
  <c r="AE223" i="5"/>
  <c r="AJ223" i="5"/>
  <c r="AO223" i="5"/>
  <c r="G224" i="5"/>
  <c r="H224" i="5" s="1"/>
  <c r="R224" i="5"/>
  <c r="U224" i="5"/>
  <c r="Z224" i="5"/>
  <c r="AE224" i="5"/>
  <c r="AJ224" i="5"/>
  <c r="AO224" i="5"/>
  <c r="G225" i="5"/>
  <c r="H225" i="5" s="1"/>
  <c r="R225" i="5"/>
  <c r="U225" i="5"/>
  <c r="Z225" i="5"/>
  <c r="AE225" i="5"/>
  <c r="AJ225" i="5"/>
  <c r="AO225" i="5"/>
  <c r="G226" i="5"/>
  <c r="H226" i="5" s="1"/>
  <c r="R226" i="5"/>
  <c r="U226" i="5"/>
  <c r="Z226" i="5"/>
  <c r="AE226" i="5"/>
  <c r="AJ226" i="5"/>
  <c r="AO226" i="5"/>
  <c r="G227" i="5"/>
  <c r="J227" i="5" s="1"/>
  <c r="M227" i="5" s="1"/>
  <c r="R227" i="5"/>
  <c r="U227" i="5"/>
  <c r="Z227" i="5"/>
  <c r="AE227" i="5"/>
  <c r="AJ227" i="5"/>
  <c r="AO227" i="5"/>
  <c r="G228" i="5"/>
  <c r="R228" i="5"/>
  <c r="U228" i="5"/>
  <c r="Z228" i="5"/>
  <c r="AE228" i="5"/>
  <c r="AJ228" i="5"/>
  <c r="AO228" i="5"/>
  <c r="G229" i="5"/>
  <c r="J229" i="5" s="1"/>
  <c r="R229" i="5"/>
  <c r="U229" i="5"/>
  <c r="Z229" i="5"/>
  <c r="AE229" i="5"/>
  <c r="AJ229" i="5"/>
  <c r="AO229" i="5"/>
  <c r="G230" i="5"/>
  <c r="H230" i="5" s="1"/>
  <c r="R230" i="5"/>
  <c r="U230" i="5"/>
  <c r="Z230" i="5"/>
  <c r="AE230" i="5"/>
  <c r="AJ230" i="5"/>
  <c r="AO230" i="5"/>
  <c r="G231" i="5"/>
  <c r="J231" i="5" s="1"/>
  <c r="M231" i="5" s="1"/>
  <c r="R231" i="5"/>
  <c r="U231" i="5"/>
  <c r="Z231" i="5"/>
  <c r="AE231" i="5"/>
  <c r="AJ231" i="5"/>
  <c r="AO231" i="5"/>
  <c r="E200" i="5"/>
  <c r="G176" i="5"/>
  <c r="H176" i="5" s="1"/>
  <c r="R176" i="5"/>
  <c r="U176" i="5"/>
  <c r="Z176" i="5"/>
  <c r="AE176" i="5"/>
  <c r="AJ176" i="5"/>
  <c r="AO176" i="5"/>
  <c r="G177" i="5"/>
  <c r="R177" i="5"/>
  <c r="U177" i="5"/>
  <c r="Z177" i="5"/>
  <c r="AE177" i="5"/>
  <c r="AJ177" i="5"/>
  <c r="AO177" i="5"/>
  <c r="G178" i="5"/>
  <c r="J178" i="5" s="1"/>
  <c r="K178" i="5" s="1"/>
  <c r="R178" i="5"/>
  <c r="U178" i="5"/>
  <c r="Z178" i="5"/>
  <c r="AE178" i="5"/>
  <c r="AJ178" i="5"/>
  <c r="AO178" i="5"/>
  <c r="G179" i="5"/>
  <c r="J179" i="5" s="1"/>
  <c r="R179" i="5"/>
  <c r="U179" i="5"/>
  <c r="Z179" i="5"/>
  <c r="AE179" i="5"/>
  <c r="AJ179" i="5"/>
  <c r="AO179" i="5"/>
  <c r="G180" i="5"/>
  <c r="H180" i="5" s="1"/>
  <c r="R180" i="5"/>
  <c r="Z180" i="5"/>
  <c r="AE180" i="5"/>
  <c r="AJ180" i="5"/>
  <c r="AO180" i="5"/>
  <c r="G181" i="5"/>
  <c r="R181" i="5"/>
  <c r="U181" i="5"/>
  <c r="Z181" i="5"/>
  <c r="AE181" i="5"/>
  <c r="AJ181" i="5"/>
  <c r="AO181" i="5"/>
  <c r="G182" i="5"/>
  <c r="J182" i="5" s="1"/>
  <c r="K182" i="5" s="1"/>
  <c r="R182" i="5"/>
  <c r="U182" i="5"/>
  <c r="Z182" i="5"/>
  <c r="AE182" i="5"/>
  <c r="AJ182" i="5"/>
  <c r="AO182" i="5"/>
  <c r="G183" i="5"/>
  <c r="H183" i="5" s="1"/>
  <c r="R183" i="5"/>
  <c r="U183" i="5"/>
  <c r="Z183" i="5"/>
  <c r="AE183" i="5"/>
  <c r="AJ183" i="5"/>
  <c r="AO183" i="5"/>
  <c r="G184" i="5"/>
  <c r="J184" i="5" s="1"/>
  <c r="M184" i="5" s="1"/>
  <c r="N184" i="5" s="1"/>
  <c r="R184" i="5"/>
  <c r="U184" i="5"/>
  <c r="Z184" i="5"/>
  <c r="AE184" i="5"/>
  <c r="AJ184" i="5"/>
  <c r="AO184" i="5"/>
  <c r="G185" i="5"/>
  <c r="R185" i="5"/>
  <c r="U185" i="5"/>
  <c r="Z185" i="5"/>
  <c r="AE185" i="5"/>
  <c r="AJ185" i="5"/>
  <c r="AO185" i="5"/>
  <c r="J186" i="5"/>
  <c r="K186" i="5" s="1"/>
  <c r="R186" i="5"/>
  <c r="U186" i="5"/>
  <c r="Z186" i="5"/>
  <c r="AE186" i="5"/>
  <c r="AJ186" i="5"/>
  <c r="AO186" i="5"/>
  <c r="G187" i="5"/>
  <c r="J187" i="5" s="1"/>
  <c r="R187" i="5"/>
  <c r="U187" i="5"/>
  <c r="Z187" i="5"/>
  <c r="AE187" i="5"/>
  <c r="AJ187" i="5"/>
  <c r="AO187" i="5"/>
  <c r="G188" i="5"/>
  <c r="H188" i="5" s="1"/>
  <c r="R188" i="5"/>
  <c r="U188" i="5"/>
  <c r="Z188" i="5"/>
  <c r="AE188" i="5"/>
  <c r="AJ188" i="5"/>
  <c r="AO188" i="5"/>
  <c r="G189" i="5"/>
  <c r="R189" i="5"/>
  <c r="U189" i="5"/>
  <c r="Z189" i="5"/>
  <c r="AE189" i="5"/>
  <c r="AJ189" i="5"/>
  <c r="AO189" i="5"/>
  <c r="J190" i="5"/>
  <c r="K190" i="5" s="1"/>
  <c r="R190" i="5"/>
  <c r="U190" i="5"/>
  <c r="Z190" i="5"/>
  <c r="AE190" i="5"/>
  <c r="AJ190" i="5"/>
  <c r="AO190" i="5"/>
  <c r="G191" i="5"/>
  <c r="J191" i="5" s="1"/>
  <c r="R191" i="5"/>
  <c r="U191" i="5"/>
  <c r="Z191" i="5"/>
  <c r="AE191" i="5"/>
  <c r="AJ191" i="5"/>
  <c r="AO191" i="5"/>
  <c r="G192" i="5"/>
  <c r="J192" i="5" s="1"/>
  <c r="R192" i="5"/>
  <c r="U192" i="5"/>
  <c r="Z192" i="5"/>
  <c r="AE192" i="5"/>
  <c r="AJ192" i="5"/>
  <c r="AO192" i="5"/>
  <c r="G193" i="5"/>
  <c r="R193" i="5"/>
  <c r="U193" i="5"/>
  <c r="Z193" i="5"/>
  <c r="AE193" i="5"/>
  <c r="AJ193" i="5"/>
  <c r="AO193" i="5"/>
  <c r="G194" i="5"/>
  <c r="J194" i="5" s="1"/>
  <c r="K194" i="5" s="1"/>
  <c r="R194" i="5"/>
  <c r="U194" i="5"/>
  <c r="Z194" i="5"/>
  <c r="AE194" i="5"/>
  <c r="AJ194" i="5"/>
  <c r="AO194" i="5"/>
  <c r="G195" i="5"/>
  <c r="H195" i="5" s="1"/>
  <c r="R195" i="5"/>
  <c r="U195" i="5"/>
  <c r="Z195" i="5"/>
  <c r="AE195" i="5"/>
  <c r="AJ195" i="5"/>
  <c r="AO195" i="5"/>
  <c r="G196" i="5"/>
  <c r="H196" i="5" s="1"/>
  <c r="R196" i="5"/>
  <c r="U196" i="5"/>
  <c r="Z196" i="5"/>
  <c r="AE196" i="5"/>
  <c r="AJ196" i="5"/>
  <c r="AO196" i="5"/>
  <c r="G197" i="5"/>
  <c r="J197" i="5" s="1"/>
  <c r="R197" i="5"/>
  <c r="U197" i="5"/>
  <c r="Z197" i="5"/>
  <c r="AE197" i="5"/>
  <c r="AJ197" i="5"/>
  <c r="AO197" i="5"/>
  <c r="G198" i="5"/>
  <c r="H198" i="5" s="1"/>
  <c r="R198" i="5"/>
  <c r="U198" i="5"/>
  <c r="Z198" i="5"/>
  <c r="AE198" i="5"/>
  <c r="AJ198" i="5"/>
  <c r="AO198" i="5"/>
  <c r="G199" i="5"/>
  <c r="J199" i="5" s="1"/>
  <c r="R199" i="5"/>
  <c r="U199" i="5"/>
  <c r="Z199" i="5"/>
  <c r="AE199" i="5"/>
  <c r="AJ199" i="5"/>
  <c r="AO199" i="5"/>
  <c r="E168" i="5"/>
  <c r="D168" i="5"/>
  <c r="G144" i="5"/>
  <c r="H144" i="5" s="1"/>
  <c r="R144" i="5"/>
  <c r="U144" i="5"/>
  <c r="Z144" i="5"/>
  <c r="AE144" i="5"/>
  <c r="AJ144" i="5"/>
  <c r="AO144" i="5"/>
  <c r="G145" i="5"/>
  <c r="R145" i="5"/>
  <c r="U145" i="5"/>
  <c r="Z145" i="5"/>
  <c r="AE145" i="5"/>
  <c r="AJ145" i="5"/>
  <c r="AO145" i="5"/>
  <c r="G146" i="5"/>
  <c r="J146" i="5" s="1"/>
  <c r="R146" i="5"/>
  <c r="U146" i="5"/>
  <c r="Z146" i="5"/>
  <c r="AE146" i="5"/>
  <c r="AJ146" i="5"/>
  <c r="AO146" i="5"/>
  <c r="G147" i="5"/>
  <c r="J147" i="5" s="1"/>
  <c r="R147" i="5"/>
  <c r="U147" i="5"/>
  <c r="Z147" i="5"/>
  <c r="AE147" i="5"/>
  <c r="AJ147" i="5"/>
  <c r="AO147" i="5"/>
  <c r="G148" i="5"/>
  <c r="H148" i="5" s="1"/>
  <c r="R148" i="5"/>
  <c r="U148" i="5"/>
  <c r="Z148" i="5"/>
  <c r="AE148" i="5"/>
  <c r="AJ148" i="5"/>
  <c r="AO148" i="5"/>
  <c r="G149" i="5"/>
  <c r="R149" i="5"/>
  <c r="U149" i="5"/>
  <c r="Z149" i="5"/>
  <c r="AE149" i="5"/>
  <c r="AJ149" i="5"/>
  <c r="AO149" i="5"/>
  <c r="G150" i="5"/>
  <c r="J150" i="5" s="1"/>
  <c r="R150" i="5"/>
  <c r="U150" i="5"/>
  <c r="Z150" i="5"/>
  <c r="AE150" i="5"/>
  <c r="AJ150" i="5"/>
  <c r="AO150" i="5"/>
  <c r="G151" i="5"/>
  <c r="J151" i="5" s="1"/>
  <c r="R151" i="5"/>
  <c r="U151" i="5"/>
  <c r="Z151" i="5"/>
  <c r="AE151" i="5"/>
  <c r="AJ151" i="5"/>
  <c r="AO151" i="5"/>
  <c r="G152" i="5"/>
  <c r="H152" i="5" s="1"/>
  <c r="R152" i="5"/>
  <c r="U152" i="5"/>
  <c r="Z152" i="5"/>
  <c r="AE152" i="5"/>
  <c r="AJ152" i="5"/>
  <c r="AO152" i="5"/>
  <c r="G153" i="5"/>
  <c r="R153" i="5"/>
  <c r="U153" i="5"/>
  <c r="Z153" i="5"/>
  <c r="AE153" i="5"/>
  <c r="AJ153" i="5"/>
  <c r="AO153" i="5"/>
  <c r="G154" i="5"/>
  <c r="J154" i="5" s="1"/>
  <c r="R154" i="5"/>
  <c r="U154" i="5"/>
  <c r="Z154" i="5"/>
  <c r="AE154" i="5"/>
  <c r="AJ154" i="5"/>
  <c r="AO154" i="5"/>
  <c r="G155" i="5"/>
  <c r="J155" i="5" s="1"/>
  <c r="R155" i="5"/>
  <c r="U155" i="5"/>
  <c r="Z155" i="5"/>
  <c r="AE155" i="5"/>
  <c r="AJ155" i="5"/>
  <c r="AO155" i="5"/>
  <c r="G156" i="5"/>
  <c r="H156" i="5" s="1"/>
  <c r="R156" i="5"/>
  <c r="U156" i="5"/>
  <c r="Z156" i="5"/>
  <c r="AE156" i="5"/>
  <c r="AJ156" i="5"/>
  <c r="AO156" i="5"/>
  <c r="G157" i="5"/>
  <c r="R157" i="5"/>
  <c r="U157" i="5"/>
  <c r="Z157" i="5"/>
  <c r="AE157" i="5"/>
  <c r="AJ157" i="5"/>
  <c r="AO157" i="5"/>
  <c r="G158" i="5"/>
  <c r="J158" i="5" s="1"/>
  <c r="K158" i="5" s="1"/>
  <c r="R158" i="5"/>
  <c r="U158" i="5"/>
  <c r="Z158" i="5"/>
  <c r="AE158" i="5"/>
  <c r="AJ158" i="5"/>
  <c r="AO158" i="5"/>
  <c r="G159" i="5"/>
  <c r="H159" i="5" s="1"/>
  <c r="R159" i="5"/>
  <c r="U159" i="5"/>
  <c r="Z159" i="5"/>
  <c r="AE159" i="5"/>
  <c r="AJ159" i="5"/>
  <c r="AO159" i="5"/>
  <c r="G160" i="5"/>
  <c r="H160" i="5" s="1"/>
  <c r="R160" i="5"/>
  <c r="U160" i="5"/>
  <c r="Z160" i="5"/>
  <c r="AE160" i="5"/>
  <c r="AJ160" i="5"/>
  <c r="AO160" i="5"/>
  <c r="G161" i="5"/>
  <c r="H161" i="5" s="1"/>
  <c r="R161" i="5"/>
  <c r="U161" i="5"/>
  <c r="Z161" i="5"/>
  <c r="AE161" i="5"/>
  <c r="AJ161" i="5"/>
  <c r="AO161" i="5"/>
  <c r="G162" i="5"/>
  <c r="J162" i="5" s="1"/>
  <c r="R162" i="5"/>
  <c r="U162" i="5"/>
  <c r="Z162" i="5"/>
  <c r="AE162" i="5"/>
  <c r="AJ162" i="5"/>
  <c r="AO162" i="5"/>
  <c r="G163" i="5"/>
  <c r="H163" i="5" s="1"/>
  <c r="R163" i="5"/>
  <c r="U163" i="5"/>
  <c r="Z163" i="5"/>
  <c r="AE163" i="5"/>
  <c r="AJ163" i="5"/>
  <c r="AO163" i="5"/>
  <c r="G164" i="5"/>
  <c r="H164" i="5" s="1"/>
  <c r="R164" i="5"/>
  <c r="U164" i="5"/>
  <c r="Z164" i="5"/>
  <c r="AE164" i="5"/>
  <c r="AJ164" i="5"/>
  <c r="AO164" i="5"/>
  <c r="G165" i="5"/>
  <c r="H165" i="5" s="1"/>
  <c r="R165" i="5"/>
  <c r="U165" i="5"/>
  <c r="Z165" i="5"/>
  <c r="AE165" i="5"/>
  <c r="AJ165" i="5"/>
  <c r="AO165" i="5"/>
  <c r="G166" i="5"/>
  <c r="J166" i="5" s="1"/>
  <c r="R166" i="5"/>
  <c r="U166" i="5"/>
  <c r="Z166" i="5"/>
  <c r="AE166" i="5"/>
  <c r="AJ166" i="5"/>
  <c r="AO166" i="5"/>
  <c r="G167" i="5"/>
  <c r="H167" i="5" s="1"/>
  <c r="R167" i="5"/>
  <c r="U167" i="5"/>
  <c r="Z167" i="5"/>
  <c r="AE167" i="5"/>
  <c r="AJ167" i="5"/>
  <c r="AO167" i="5"/>
  <c r="D136" i="5"/>
  <c r="G112" i="5"/>
  <c r="H112" i="5" s="1"/>
  <c r="R112" i="5"/>
  <c r="U112" i="5"/>
  <c r="Z112" i="5"/>
  <c r="AE112" i="5"/>
  <c r="AJ112" i="5"/>
  <c r="AO112" i="5"/>
  <c r="G113" i="5"/>
  <c r="R113" i="5"/>
  <c r="U113" i="5"/>
  <c r="Z113" i="5"/>
  <c r="AE113" i="5"/>
  <c r="AJ113" i="5"/>
  <c r="AO113" i="5"/>
  <c r="G114" i="5"/>
  <c r="J114" i="5" s="1"/>
  <c r="R114" i="5"/>
  <c r="U114" i="5"/>
  <c r="Z114" i="5"/>
  <c r="AE114" i="5"/>
  <c r="AJ114" i="5"/>
  <c r="AO114" i="5"/>
  <c r="G115" i="5"/>
  <c r="H115" i="5" s="1"/>
  <c r="R115" i="5"/>
  <c r="U115" i="5"/>
  <c r="Z115" i="5"/>
  <c r="AE115" i="5"/>
  <c r="AJ115" i="5"/>
  <c r="AO115" i="5"/>
  <c r="G116" i="5"/>
  <c r="J116" i="5" s="1"/>
  <c r="R116" i="5"/>
  <c r="U116" i="5"/>
  <c r="Z116" i="5"/>
  <c r="AE116" i="5"/>
  <c r="AJ116" i="5"/>
  <c r="AO116" i="5"/>
  <c r="G117" i="5"/>
  <c r="R117" i="5"/>
  <c r="U117" i="5"/>
  <c r="Z117" i="5"/>
  <c r="AE117" i="5"/>
  <c r="AJ117" i="5"/>
  <c r="AO117" i="5"/>
  <c r="G118" i="5"/>
  <c r="J118" i="5" s="1"/>
  <c r="R118" i="5"/>
  <c r="U118" i="5"/>
  <c r="Z118" i="5"/>
  <c r="AE118" i="5"/>
  <c r="AJ118" i="5"/>
  <c r="AO118" i="5"/>
  <c r="G119" i="5"/>
  <c r="H119" i="5" s="1"/>
  <c r="R119" i="5"/>
  <c r="U119" i="5"/>
  <c r="Z119" i="5"/>
  <c r="AE119" i="5"/>
  <c r="AJ119" i="5"/>
  <c r="AO119" i="5"/>
  <c r="G120" i="5"/>
  <c r="H120" i="5" s="1"/>
  <c r="R120" i="5"/>
  <c r="U120" i="5"/>
  <c r="Z120" i="5"/>
  <c r="AE120" i="5"/>
  <c r="AJ120" i="5"/>
  <c r="AO120" i="5"/>
  <c r="G121" i="5"/>
  <c r="R121" i="5"/>
  <c r="U121" i="5"/>
  <c r="Z121" i="5"/>
  <c r="AE121" i="5"/>
  <c r="AJ121" i="5"/>
  <c r="AO121" i="5"/>
  <c r="G122" i="5"/>
  <c r="J122" i="5" s="1"/>
  <c r="R122" i="5"/>
  <c r="U122" i="5"/>
  <c r="Z122" i="5"/>
  <c r="AE122" i="5"/>
  <c r="AJ122" i="5"/>
  <c r="AO122" i="5"/>
  <c r="G123" i="5"/>
  <c r="H123" i="5" s="1"/>
  <c r="R123" i="5"/>
  <c r="U123" i="5"/>
  <c r="Z123" i="5"/>
  <c r="AE123" i="5"/>
  <c r="AJ123" i="5"/>
  <c r="AO123" i="5"/>
  <c r="G124" i="5"/>
  <c r="J124" i="5" s="1"/>
  <c r="R124" i="5"/>
  <c r="U124" i="5"/>
  <c r="Z124" i="5"/>
  <c r="AE124" i="5"/>
  <c r="AJ124" i="5"/>
  <c r="AO124" i="5"/>
  <c r="G125" i="5"/>
  <c r="R125" i="5"/>
  <c r="U125" i="5"/>
  <c r="Z125" i="5"/>
  <c r="AE125" i="5"/>
  <c r="AJ125" i="5"/>
  <c r="AO125" i="5"/>
  <c r="G126" i="5"/>
  <c r="J126" i="5" s="1"/>
  <c r="R126" i="5"/>
  <c r="U126" i="5"/>
  <c r="Z126" i="5"/>
  <c r="AE126" i="5"/>
  <c r="AJ126" i="5"/>
  <c r="AO126" i="5"/>
  <c r="G127" i="5"/>
  <c r="H127" i="5" s="1"/>
  <c r="R127" i="5"/>
  <c r="U127" i="5"/>
  <c r="Z127" i="5"/>
  <c r="AE127" i="5"/>
  <c r="AJ127" i="5"/>
  <c r="AO127" i="5"/>
  <c r="G128" i="5"/>
  <c r="H128" i="5" s="1"/>
  <c r="R128" i="5"/>
  <c r="U128" i="5"/>
  <c r="Z128" i="5"/>
  <c r="AE128" i="5"/>
  <c r="AJ128" i="5"/>
  <c r="AO128" i="5"/>
  <c r="G129" i="5"/>
  <c r="R129" i="5"/>
  <c r="U129" i="5"/>
  <c r="Z129" i="5"/>
  <c r="AE129" i="5"/>
  <c r="AJ129" i="5"/>
  <c r="AO129" i="5"/>
  <c r="G130" i="5"/>
  <c r="H130" i="5" s="1"/>
  <c r="R130" i="5"/>
  <c r="U130" i="5"/>
  <c r="Z130" i="5"/>
  <c r="AE130" i="5"/>
  <c r="AJ130" i="5"/>
  <c r="AO130" i="5"/>
  <c r="G131" i="5"/>
  <c r="H131" i="5" s="1"/>
  <c r="R131" i="5"/>
  <c r="U131" i="5"/>
  <c r="Z131" i="5"/>
  <c r="AE131" i="5"/>
  <c r="AJ131" i="5"/>
  <c r="AO131" i="5"/>
  <c r="G132" i="5"/>
  <c r="H132" i="5" s="1"/>
  <c r="R132" i="5"/>
  <c r="U132" i="5"/>
  <c r="Z132" i="5"/>
  <c r="AE132" i="5"/>
  <c r="AJ132" i="5"/>
  <c r="AO132" i="5"/>
  <c r="G133" i="5"/>
  <c r="H133" i="5" s="1"/>
  <c r="R133" i="5"/>
  <c r="U133" i="5"/>
  <c r="Z133" i="5"/>
  <c r="AE133" i="5"/>
  <c r="AJ133" i="5"/>
  <c r="AO133" i="5"/>
  <c r="G134" i="5"/>
  <c r="H134" i="5" s="1"/>
  <c r="R134" i="5"/>
  <c r="U134" i="5"/>
  <c r="Z134" i="5"/>
  <c r="AE134" i="5"/>
  <c r="AJ134" i="5"/>
  <c r="AO134" i="5"/>
  <c r="G135" i="5"/>
  <c r="H135" i="5" s="1"/>
  <c r="R135" i="5"/>
  <c r="U135" i="5"/>
  <c r="Z135" i="5"/>
  <c r="AE135" i="5"/>
  <c r="AJ135" i="5"/>
  <c r="AO135" i="5"/>
  <c r="D104" i="5"/>
  <c r="G80" i="5"/>
  <c r="H80" i="5" s="1"/>
  <c r="R80" i="5"/>
  <c r="U80" i="5"/>
  <c r="Z80" i="5"/>
  <c r="AE80" i="5"/>
  <c r="AJ80" i="5"/>
  <c r="AO80" i="5"/>
  <c r="G81" i="5"/>
  <c r="R81" i="5"/>
  <c r="U81" i="5"/>
  <c r="Z81" i="5"/>
  <c r="AE81" i="5"/>
  <c r="AJ81" i="5"/>
  <c r="AO81" i="5"/>
  <c r="G82" i="5"/>
  <c r="J82" i="5" s="1"/>
  <c r="R82" i="5"/>
  <c r="U82" i="5"/>
  <c r="Z82" i="5"/>
  <c r="AE82" i="5"/>
  <c r="AJ82" i="5"/>
  <c r="AO82" i="5"/>
  <c r="G83" i="5"/>
  <c r="J83" i="5" s="1"/>
  <c r="R83" i="5"/>
  <c r="U83" i="5"/>
  <c r="Z83" i="5"/>
  <c r="AE83" i="5"/>
  <c r="AJ83" i="5"/>
  <c r="AO83" i="5"/>
  <c r="G84" i="5"/>
  <c r="H84" i="5" s="1"/>
  <c r="R84" i="5"/>
  <c r="U84" i="5"/>
  <c r="Z84" i="5"/>
  <c r="AE84" i="5"/>
  <c r="AJ84" i="5"/>
  <c r="AO84" i="5"/>
  <c r="G85" i="5"/>
  <c r="R85" i="5"/>
  <c r="U85" i="5"/>
  <c r="Z85" i="5"/>
  <c r="AE85" i="5"/>
  <c r="AJ85" i="5"/>
  <c r="AO85" i="5"/>
  <c r="G86" i="5"/>
  <c r="J86" i="5" s="1"/>
  <c r="R86" i="5"/>
  <c r="U86" i="5"/>
  <c r="Z86" i="5"/>
  <c r="AE86" i="5"/>
  <c r="AJ86" i="5"/>
  <c r="AO86" i="5"/>
  <c r="G87" i="5"/>
  <c r="H87" i="5" s="1"/>
  <c r="R87" i="5"/>
  <c r="U87" i="5"/>
  <c r="Z87" i="5"/>
  <c r="AE87" i="5"/>
  <c r="AJ87" i="5"/>
  <c r="AO87" i="5"/>
  <c r="G88" i="5"/>
  <c r="J88" i="5" s="1"/>
  <c r="R88" i="5"/>
  <c r="U88" i="5"/>
  <c r="Z88" i="5"/>
  <c r="AE88" i="5"/>
  <c r="AJ88" i="5"/>
  <c r="AO88" i="5"/>
  <c r="G89" i="5"/>
  <c r="R89" i="5"/>
  <c r="U89" i="5"/>
  <c r="Z89" i="5"/>
  <c r="AE89" i="5"/>
  <c r="AJ89" i="5"/>
  <c r="AO89" i="5"/>
  <c r="G90" i="5"/>
  <c r="J90" i="5" s="1"/>
  <c r="K90" i="5" s="1"/>
  <c r="R90" i="5"/>
  <c r="U90" i="5"/>
  <c r="Z90" i="5"/>
  <c r="AE90" i="5"/>
  <c r="AJ90" i="5"/>
  <c r="AO90" i="5"/>
  <c r="G91" i="5"/>
  <c r="H91" i="5" s="1"/>
  <c r="R91" i="5"/>
  <c r="U91" i="5"/>
  <c r="Z91" i="5"/>
  <c r="AE91" i="5"/>
  <c r="AJ91" i="5"/>
  <c r="AO91" i="5"/>
  <c r="G92" i="5"/>
  <c r="J92" i="5" s="1"/>
  <c r="M92" i="5" s="1"/>
  <c r="R92" i="5"/>
  <c r="U92" i="5"/>
  <c r="Z92" i="5"/>
  <c r="AE92" i="5"/>
  <c r="AJ92" i="5"/>
  <c r="AO92" i="5"/>
  <c r="G93" i="5"/>
  <c r="H93" i="5" s="1"/>
  <c r="R93" i="5"/>
  <c r="U93" i="5"/>
  <c r="Z93" i="5"/>
  <c r="AE93" i="5"/>
  <c r="AJ93" i="5"/>
  <c r="AO93" i="5"/>
  <c r="G94" i="5"/>
  <c r="R94" i="5"/>
  <c r="U94" i="5"/>
  <c r="Z94" i="5"/>
  <c r="AE94" i="5"/>
  <c r="AJ94" i="5"/>
  <c r="AO94" i="5"/>
  <c r="G95" i="5"/>
  <c r="H95" i="5" s="1"/>
  <c r="R95" i="5"/>
  <c r="U95" i="5"/>
  <c r="Z95" i="5"/>
  <c r="AE95" i="5"/>
  <c r="AJ95" i="5"/>
  <c r="AO95" i="5"/>
  <c r="G96" i="5"/>
  <c r="H96" i="5" s="1"/>
  <c r="R96" i="5"/>
  <c r="U96" i="5"/>
  <c r="Z96" i="5"/>
  <c r="AE96" i="5"/>
  <c r="AJ96" i="5"/>
  <c r="AO96" i="5"/>
  <c r="G97" i="5"/>
  <c r="H97" i="5" s="1"/>
  <c r="R97" i="5"/>
  <c r="U97" i="5"/>
  <c r="Z97" i="5"/>
  <c r="AE97" i="5"/>
  <c r="AJ97" i="5"/>
  <c r="AO97" i="5"/>
  <c r="G98" i="5"/>
  <c r="J98" i="5" s="1"/>
  <c r="M98" i="5" s="1"/>
  <c r="R98" i="5"/>
  <c r="U98" i="5"/>
  <c r="Z98" i="5"/>
  <c r="AE98" i="5"/>
  <c r="AJ98" i="5"/>
  <c r="AO98" i="5"/>
  <c r="G99" i="5"/>
  <c r="R99" i="5"/>
  <c r="U99" i="5"/>
  <c r="Z99" i="5"/>
  <c r="AE99" i="5"/>
  <c r="AJ99" i="5"/>
  <c r="AO99" i="5"/>
  <c r="G100" i="5"/>
  <c r="J100" i="5" s="1"/>
  <c r="R100" i="5"/>
  <c r="U100" i="5"/>
  <c r="Z100" i="5"/>
  <c r="AE100" i="5"/>
  <c r="AJ100" i="5"/>
  <c r="AO100" i="5"/>
  <c r="G101" i="5"/>
  <c r="H101" i="5" s="1"/>
  <c r="R101" i="5"/>
  <c r="U101" i="5"/>
  <c r="Z101" i="5"/>
  <c r="AE101" i="5"/>
  <c r="AJ101" i="5"/>
  <c r="AO101" i="5"/>
  <c r="G102" i="5"/>
  <c r="J102" i="5" s="1"/>
  <c r="M102" i="5" s="1"/>
  <c r="R102" i="5"/>
  <c r="U102" i="5"/>
  <c r="Z102" i="5"/>
  <c r="AE102" i="5"/>
  <c r="AJ102" i="5"/>
  <c r="AO102" i="5"/>
  <c r="G103" i="5"/>
  <c r="R103" i="5"/>
  <c r="U103" i="5"/>
  <c r="Z103" i="5"/>
  <c r="AE103" i="5"/>
  <c r="AJ103" i="5"/>
  <c r="AO103" i="5"/>
  <c r="F72" i="5"/>
  <c r="F34" i="1" s="1"/>
  <c r="E72" i="5"/>
  <c r="E35" i="1" s="1"/>
  <c r="D72" i="5"/>
  <c r="E34" i="1" s="1"/>
  <c r="G48" i="5"/>
  <c r="H48" i="5" s="1"/>
  <c r="R48" i="5"/>
  <c r="U48" i="5"/>
  <c r="Z48" i="5"/>
  <c r="AE48" i="5"/>
  <c r="AJ48" i="5"/>
  <c r="AO48" i="5"/>
  <c r="G49" i="5"/>
  <c r="R49" i="5"/>
  <c r="U49" i="5"/>
  <c r="Z49" i="5"/>
  <c r="AE49" i="5"/>
  <c r="AJ49" i="5"/>
  <c r="AO49" i="5"/>
  <c r="G50" i="5"/>
  <c r="J50" i="5" s="1"/>
  <c r="K50" i="5" s="1"/>
  <c r="R50" i="5"/>
  <c r="U50" i="5"/>
  <c r="Z50" i="5"/>
  <c r="AE50" i="5"/>
  <c r="AJ50" i="5"/>
  <c r="AO50" i="5"/>
  <c r="G51" i="5"/>
  <c r="H51" i="5" s="1"/>
  <c r="R51" i="5"/>
  <c r="U51" i="5"/>
  <c r="Z51" i="5"/>
  <c r="AE51" i="5"/>
  <c r="AJ51" i="5"/>
  <c r="AO51" i="5"/>
  <c r="G52" i="5"/>
  <c r="H52" i="5" s="1"/>
  <c r="R52" i="5"/>
  <c r="U52" i="5"/>
  <c r="Z52" i="5"/>
  <c r="AE52" i="5"/>
  <c r="AJ52" i="5"/>
  <c r="AO52" i="5"/>
  <c r="G53" i="5"/>
  <c r="R53" i="5"/>
  <c r="U53" i="5"/>
  <c r="Z53" i="5"/>
  <c r="AE53" i="5"/>
  <c r="AJ53" i="5"/>
  <c r="AO53" i="5"/>
  <c r="G54" i="5"/>
  <c r="H54" i="5" s="1"/>
  <c r="R54" i="5"/>
  <c r="U54" i="5"/>
  <c r="Z54" i="5"/>
  <c r="AE54" i="5"/>
  <c r="AJ54" i="5"/>
  <c r="AO54" i="5"/>
  <c r="G55" i="5"/>
  <c r="H55" i="5" s="1"/>
  <c r="R55" i="5"/>
  <c r="U55" i="5"/>
  <c r="Z55" i="5"/>
  <c r="AE55" i="5"/>
  <c r="AJ55" i="5"/>
  <c r="AO55" i="5"/>
  <c r="G56" i="5"/>
  <c r="H56" i="5" s="1"/>
  <c r="R56" i="5"/>
  <c r="U56" i="5"/>
  <c r="Z56" i="5"/>
  <c r="AE56" i="5"/>
  <c r="AJ56" i="5"/>
  <c r="AO56" i="5"/>
  <c r="G57" i="5"/>
  <c r="R57" i="5"/>
  <c r="U57" i="5"/>
  <c r="Z57" i="5"/>
  <c r="AE57" i="5"/>
  <c r="AJ57" i="5"/>
  <c r="AO57" i="5"/>
  <c r="G58" i="5"/>
  <c r="H58" i="5" s="1"/>
  <c r="R58" i="5"/>
  <c r="U58" i="5"/>
  <c r="Z58" i="5"/>
  <c r="AE58" i="5"/>
  <c r="AJ58" i="5"/>
  <c r="AO58" i="5"/>
  <c r="G59" i="5"/>
  <c r="H59" i="5" s="1"/>
  <c r="R59" i="5"/>
  <c r="U59" i="5"/>
  <c r="Z59" i="5"/>
  <c r="AE59" i="5"/>
  <c r="AJ59" i="5"/>
  <c r="AO59" i="5"/>
  <c r="G60" i="5"/>
  <c r="H60" i="5" s="1"/>
  <c r="R60" i="5"/>
  <c r="U60" i="5"/>
  <c r="Z60" i="5"/>
  <c r="AE60" i="5"/>
  <c r="AJ60" i="5"/>
  <c r="AO60" i="5"/>
  <c r="G61" i="5"/>
  <c r="R61" i="5"/>
  <c r="U61" i="5"/>
  <c r="Z61" i="5"/>
  <c r="AE61" i="5"/>
  <c r="AJ61" i="5"/>
  <c r="AO61" i="5"/>
  <c r="G62" i="5"/>
  <c r="H62" i="5" s="1"/>
  <c r="R62" i="5"/>
  <c r="U62" i="5"/>
  <c r="Z62" i="5"/>
  <c r="AE62" i="5"/>
  <c r="AJ62" i="5"/>
  <c r="AO62" i="5"/>
  <c r="G63" i="5"/>
  <c r="H63" i="5" s="1"/>
  <c r="R63" i="5"/>
  <c r="U63" i="5"/>
  <c r="Z63" i="5"/>
  <c r="AE63" i="5"/>
  <c r="AJ63" i="5"/>
  <c r="AO63" i="5"/>
  <c r="G64" i="5"/>
  <c r="H64" i="5" s="1"/>
  <c r="R64" i="5"/>
  <c r="U64" i="5"/>
  <c r="Z64" i="5"/>
  <c r="AE64" i="5"/>
  <c r="AJ64" i="5"/>
  <c r="AO64" i="5"/>
  <c r="G65" i="5"/>
  <c r="H65" i="5" s="1"/>
  <c r="R65" i="5"/>
  <c r="U65" i="5"/>
  <c r="Z65" i="5"/>
  <c r="AE65" i="5"/>
  <c r="AJ65" i="5"/>
  <c r="AO65" i="5"/>
  <c r="G66" i="5"/>
  <c r="H66" i="5" s="1"/>
  <c r="R66" i="5"/>
  <c r="U66" i="5"/>
  <c r="Z66" i="5"/>
  <c r="AE66" i="5"/>
  <c r="AJ66" i="5"/>
  <c r="AO66" i="5"/>
  <c r="G67" i="5"/>
  <c r="H67" i="5" s="1"/>
  <c r="R67" i="5"/>
  <c r="U67" i="5"/>
  <c r="Z67" i="5"/>
  <c r="AE67" i="5"/>
  <c r="AJ67" i="5"/>
  <c r="AO67" i="5"/>
  <c r="G68" i="5"/>
  <c r="H68" i="5" s="1"/>
  <c r="R68" i="5"/>
  <c r="U68" i="5"/>
  <c r="Z68" i="5"/>
  <c r="AE68" i="5"/>
  <c r="AJ68" i="5"/>
  <c r="AO68" i="5"/>
  <c r="G69" i="5"/>
  <c r="H69" i="5" s="1"/>
  <c r="R69" i="5"/>
  <c r="U69" i="5"/>
  <c r="Z69" i="5"/>
  <c r="AE69" i="5"/>
  <c r="AJ69" i="5"/>
  <c r="AO69" i="5"/>
  <c r="G70" i="5"/>
  <c r="H70" i="5" s="1"/>
  <c r="R70" i="5"/>
  <c r="U70" i="5"/>
  <c r="Z70" i="5"/>
  <c r="AE70" i="5"/>
  <c r="AJ70" i="5"/>
  <c r="AO70" i="5"/>
  <c r="G71" i="5"/>
  <c r="H71" i="5" s="1"/>
  <c r="R71" i="5"/>
  <c r="U71" i="5"/>
  <c r="Z71" i="5"/>
  <c r="AE71" i="5"/>
  <c r="AJ71" i="5"/>
  <c r="AO71" i="5"/>
  <c r="E131" i="13"/>
  <c r="E240" i="4"/>
  <c r="G240" i="4" s="1"/>
  <c r="H240" i="4" s="1"/>
  <c r="R240" i="4"/>
  <c r="AJ240" i="4"/>
  <c r="E241" i="4"/>
  <c r="G241" i="4" s="1"/>
  <c r="R241" i="4"/>
  <c r="AJ241" i="4"/>
  <c r="E242" i="4"/>
  <c r="G242" i="4" s="1"/>
  <c r="R242" i="4"/>
  <c r="AJ242" i="4"/>
  <c r="E243" i="4"/>
  <c r="G243" i="4" s="1"/>
  <c r="J243" i="4" s="1"/>
  <c r="R243" i="4"/>
  <c r="AJ243" i="4"/>
  <c r="E244" i="4"/>
  <c r="G244" i="4" s="1"/>
  <c r="H244" i="4" s="1"/>
  <c r="R244" i="4"/>
  <c r="AJ244" i="4"/>
  <c r="E245" i="4"/>
  <c r="G245" i="4" s="1"/>
  <c r="R245" i="4"/>
  <c r="AJ245" i="4"/>
  <c r="E246" i="4"/>
  <c r="G246" i="4" s="1"/>
  <c r="R246" i="4"/>
  <c r="AJ246" i="4"/>
  <c r="E247" i="4"/>
  <c r="G247" i="4" s="1"/>
  <c r="R247" i="4"/>
  <c r="AJ247" i="4"/>
  <c r="E248" i="4"/>
  <c r="G248" i="4" s="1"/>
  <c r="H248" i="4" s="1"/>
  <c r="R248" i="4"/>
  <c r="AJ248" i="4"/>
  <c r="E249" i="4"/>
  <c r="G249" i="4" s="1"/>
  <c r="R249" i="4"/>
  <c r="AJ249" i="4"/>
  <c r="E250" i="4"/>
  <c r="G250" i="4" s="1"/>
  <c r="R250" i="4"/>
  <c r="AJ250" i="4"/>
  <c r="E251" i="4"/>
  <c r="G251" i="4" s="1"/>
  <c r="R251" i="4"/>
  <c r="AJ251" i="4"/>
  <c r="E252" i="4"/>
  <c r="G252" i="4" s="1"/>
  <c r="H252" i="4" s="1"/>
  <c r="R252" i="4"/>
  <c r="AJ252" i="4"/>
  <c r="E253" i="4"/>
  <c r="G253" i="4" s="1"/>
  <c r="R253" i="4"/>
  <c r="AJ253" i="4"/>
  <c r="E254" i="4"/>
  <c r="G254" i="4" s="1"/>
  <c r="R254" i="4"/>
  <c r="AJ254" i="4"/>
  <c r="E255" i="4"/>
  <c r="G255" i="4" s="1"/>
  <c r="J255" i="4" s="1"/>
  <c r="R255" i="4"/>
  <c r="AJ255" i="4"/>
  <c r="E256" i="4"/>
  <c r="G256" i="4" s="1"/>
  <c r="H256" i="4" s="1"/>
  <c r="R256" i="4"/>
  <c r="AJ256" i="4"/>
  <c r="E257" i="4"/>
  <c r="G257" i="4" s="1"/>
  <c r="R257" i="4"/>
  <c r="AJ257" i="4"/>
  <c r="E258" i="4"/>
  <c r="G258" i="4" s="1"/>
  <c r="H258" i="4" s="1"/>
  <c r="R258" i="4"/>
  <c r="AJ258" i="4"/>
  <c r="E259" i="4"/>
  <c r="G259" i="4" s="1"/>
  <c r="R259" i="4"/>
  <c r="AJ259" i="4"/>
  <c r="E260" i="4"/>
  <c r="G260" i="4" s="1"/>
  <c r="R260" i="4"/>
  <c r="AJ260" i="4"/>
  <c r="E261" i="4"/>
  <c r="G261" i="4" s="1"/>
  <c r="R261" i="4"/>
  <c r="AJ261" i="4"/>
  <c r="E262" i="4"/>
  <c r="G262" i="4" s="1"/>
  <c r="H262" i="4" s="1"/>
  <c r="R262" i="4"/>
  <c r="AJ262" i="4"/>
  <c r="E208" i="4"/>
  <c r="G208" i="4" s="1"/>
  <c r="H208" i="4" s="1"/>
  <c r="R208" i="4"/>
  <c r="AJ208" i="4"/>
  <c r="E209" i="4"/>
  <c r="G209" i="4" s="1"/>
  <c r="R209" i="4"/>
  <c r="AJ209" i="4"/>
  <c r="E210" i="4"/>
  <c r="G210" i="4" s="1"/>
  <c r="R210" i="4"/>
  <c r="AJ210" i="4"/>
  <c r="E211" i="4"/>
  <c r="G211" i="4" s="1"/>
  <c r="J211" i="4" s="1"/>
  <c r="R211" i="4"/>
  <c r="AJ211" i="4"/>
  <c r="E212" i="4"/>
  <c r="G212" i="4" s="1"/>
  <c r="H212" i="4" s="1"/>
  <c r="R212" i="4"/>
  <c r="AJ212" i="4"/>
  <c r="E213" i="4"/>
  <c r="G213" i="4" s="1"/>
  <c r="R213" i="4"/>
  <c r="AJ213" i="4"/>
  <c r="E214" i="4"/>
  <c r="G214" i="4" s="1"/>
  <c r="R214" i="4"/>
  <c r="AJ214" i="4"/>
  <c r="E215" i="4"/>
  <c r="G215" i="4" s="1"/>
  <c r="J215" i="4" s="1"/>
  <c r="R215" i="4"/>
  <c r="AJ215" i="4"/>
  <c r="E216" i="4"/>
  <c r="G216" i="4" s="1"/>
  <c r="H216" i="4" s="1"/>
  <c r="R216" i="4"/>
  <c r="AJ216" i="4"/>
  <c r="E217" i="4"/>
  <c r="G217" i="4" s="1"/>
  <c r="R217" i="4"/>
  <c r="AJ217" i="4"/>
  <c r="E218" i="4"/>
  <c r="G218" i="4" s="1"/>
  <c r="R218" i="4"/>
  <c r="AJ218" i="4"/>
  <c r="E219" i="4"/>
  <c r="G219" i="4" s="1"/>
  <c r="J219" i="4" s="1"/>
  <c r="R219" i="4"/>
  <c r="AJ219" i="4"/>
  <c r="E220" i="4"/>
  <c r="G220" i="4" s="1"/>
  <c r="R220" i="4"/>
  <c r="AJ220" i="4"/>
  <c r="E221" i="4"/>
  <c r="G221" i="4" s="1"/>
  <c r="R221" i="4"/>
  <c r="AJ221" i="4"/>
  <c r="E222" i="4"/>
  <c r="G222" i="4" s="1"/>
  <c r="R222" i="4"/>
  <c r="AJ222" i="4"/>
  <c r="E223" i="4"/>
  <c r="G223" i="4" s="1"/>
  <c r="J223" i="4" s="1"/>
  <c r="M223" i="4" s="1"/>
  <c r="P223" i="4" s="1"/>
  <c r="V223" i="4" s="1"/>
  <c r="Y223" i="4" s="1"/>
  <c r="AB223" i="4" s="1"/>
  <c r="AE223" i="4" s="1"/>
  <c r="AH223" i="4" s="1"/>
  <c r="AI223" i="4" s="1"/>
  <c r="R223" i="4"/>
  <c r="AJ223" i="4"/>
  <c r="E224" i="4"/>
  <c r="G224" i="4" s="1"/>
  <c r="R224" i="4"/>
  <c r="AJ224" i="4"/>
  <c r="E225" i="4"/>
  <c r="G225" i="4" s="1"/>
  <c r="H225" i="4" s="1"/>
  <c r="R225" i="4"/>
  <c r="AJ225" i="4"/>
  <c r="E226" i="4"/>
  <c r="G226" i="4" s="1"/>
  <c r="R226" i="4"/>
  <c r="AJ226" i="4"/>
  <c r="E227" i="4"/>
  <c r="G227" i="4" s="1"/>
  <c r="H227" i="4" s="1"/>
  <c r="R227" i="4"/>
  <c r="AJ227" i="4"/>
  <c r="E228" i="4"/>
  <c r="G228" i="4" s="1"/>
  <c r="R228" i="4"/>
  <c r="AJ228" i="4"/>
  <c r="E229" i="4"/>
  <c r="G229" i="4" s="1"/>
  <c r="R229" i="4"/>
  <c r="AJ229" i="4"/>
  <c r="E230" i="4"/>
  <c r="G230" i="4" s="1"/>
  <c r="R230" i="4"/>
  <c r="AJ230" i="4"/>
  <c r="E231" i="4"/>
  <c r="G231" i="4" s="1"/>
  <c r="R231" i="4"/>
  <c r="AJ231" i="4"/>
  <c r="D232" i="4"/>
  <c r="U200" i="4"/>
  <c r="O200" i="4"/>
  <c r="D200" i="4"/>
  <c r="E176" i="4"/>
  <c r="G176" i="4" s="1"/>
  <c r="H176" i="4" s="1"/>
  <c r="R176" i="4"/>
  <c r="AJ176" i="4"/>
  <c r="E177" i="4"/>
  <c r="G177" i="4" s="1"/>
  <c r="R177" i="4"/>
  <c r="AJ177" i="4"/>
  <c r="E178" i="4"/>
  <c r="G178" i="4" s="1"/>
  <c r="R178" i="4"/>
  <c r="AJ178" i="4"/>
  <c r="E179" i="4"/>
  <c r="G179" i="4" s="1"/>
  <c r="J179" i="4" s="1"/>
  <c r="R179" i="4"/>
  <c r="AJ179" i="4"/>
  <c r="E180" i="4"/>
  <c r="G180" i="4" s="1"/>
  <c r="R180" i="4"/>
  <c r="AJ180" i="4"/>
  <c r="E181" i="4"/>
  <c r="G181" i="4" s="1"/>
  <c r="R181" i="4"/>
  <c r="AJ181" i="4"/>
  <c r="E182" i="4"/>
  <c r="G182" i="4" s="1"/>
  <c r="R182" i="4"/>
  <c r="AJ182" i="4"/>
  <c r="E183" i="4"/>
  <c r="G183" i="4" s="1"/>
  <c r="R183" i="4"/>
  <c r="AJ183" i="4"/>
  <c r="E184" i="4"/>
  <c r="G184" i="4" s="1"/>
  <c r="J184" i="4" s="1"/>
  <c r="R184" i="4"/>
  <c r="AJ184" i="4"/>
  <c r="E185" i="4"/>
  <c r="G185" i="4" s="1"/>
  <c r="R185" i="4"/>
  <c r="AJ185" i="4"/>
  <c r="E186" i="4"/>
  <c r="G186" i="4" s="1"/>
  <c r="R186" i="4"/>
  <c r="AJ186" i="4"/>
  <c r="E187" i="4"/>
  <c r="G187" i="4" s="1"/>
  <c r="J187" i="4" s="1"/>
  <c r="R187" i="4"/>
  <c r="AJ187" i="4"/>
  <c r="E188" i="4"/>
  <c r="G188" i="4" s="1"/>
  <c r="R188" i="4"/>
  <c r="AJ188" i="4"/>
  <c r="E189" i="4"/>
  <c r="G189" i="4" s="1"/>
  <c r="R189" i="4"/>
  <c r="AJ189" i="4"/>
  <c r="E190" i="4"/>
  <c r="G190" i="4" s="1"/>
  <c r="R190" i="4"/>
  <c r="AJ190" i="4"/>
  <c r="E191" i="4"/>
  <c r="G191" i="4" s="1"/>
  <c r="R191" i="4"/>
  <c r="AJ191" i="4"/>
  <c r="E192" i="4"/>
  <c r="G192" i="4" s="1"/>
  <c r="J192" i="4" s="1"/>
  <c r="R192" i="4"/>
  <c r="AJ192" i="4"/>
  <c r="E193" i="4"/>
  <c r="G193" i="4" s="1"/>
  <c r="R193" i="4"/>
  <c r="AJ193" i="4"/>
  <c r="E194" i="4"/>
  <c r="G194" i="4" s="1"/>
  <c r="R194" i="4"/>
  <c r="AJ194" i="4"/>
  <c r="E195" i="4"/>
  <c r="G195" i="4" s="1"/>
  <c r="H195" i="4" s="1"/>
  <c r="R195" i="4"/>
  <c r="AJ195" i="4"/>
  <c r="E196" i="4"/>
  <c r="G196" i="4" s="1"/>
  <c r="R196" i="4"/>
  <c r="AJ196" i="4"/>
  <c r="E197" i="4"/>
  <c r="G197" i="4" s="1"/>
  <c r="H197" i="4" s="1"/>
  <c r="R197" i="4"/>
  <c r="AJ197" i="4"/>
  <c r="E198" i="4"/>
  <c r="G198" i="4" s="1"/>
  <c r="R198" i="4"/>
  <c r="AJ198" i="4"/>
  <c r="E199" i="4"/>
  <c r="G199" i="4" s="1"/>
  <c r="R199" i="4"/>
  <c r="AJ199" i="4"/>
  <c r="AJ144" i="4"/>
  <c r="AJ145" i="4"/>
  <c r="AJ146" i="4"/>
  <c r="AJ147" i="4"/>
  <c r="AJ148" i="4"/>
  <c r="AJ149" i="4"/>
  <c r="AJ150" i="4"/>
  <c r="AJ151" i="4"/>
  <c r="AJ152" i="4"/>
  <c r="AJ153" i="4"/>
  <c r="AJ154" i="4"/>
  <c r="AJ155" i="4"/>
  <c r="AJ156" i="4"/>
  <c r="AJ157" i="4"/>
  <c r="AJ158" i="4"/>
  <c r="AJ159" i="4"/>
  <c r="AJ160" i="4"/>
  <c r="AJ161" i="4"/>
  <c r="AJ162" i="4"/>
  <c r="AJ163" i="4"/>
  <c r="AJ164" i="4"/>
  <c r="AJ165" i="4"/>
  <c r="AJ166" i="4"/>
  <c r="AJ167" i="4"/>
  <c r="AG168" i="4"/>
  <c r="AD168" i="4"/>
  <c r="AA168" i="4"/>
  <c r="X168" i="4"/>
  <c r="U168" i="4"/>
  <c r="R144" i="4"/>
  <c r="R145" i="4"/>
  <c r="R146" i="4"/>
  <c r="R147" i="4"/>
  <c r="R148" i="4"/>
  <c r="R149" i="4"/>
  <c r="R150" i="4"/>
  <c r="R151" i="4"/>
  <c r="R152" i="4"/>
  <c r="R153" i="4"/>
  <c r="R154" i="4"/>
  <c r="R155" i="4"/>
  <c r="R156" i="4"/>
  <c r="R157" i="4"/>
  <c r="R158" i="4"/>
  <c r="R159" i="4"/>
  <c r="R160" i="4"/>
  <c r="R161" i="4"/>
  <c r="R162" i="4"/>
  <c r="R163" i="4"/>
  <c r="R164" i="4"/>
  <c r="R165" i="4"/>
  <c r="R166" i="4"/>
  <c r="R167" i="4"/>
  <c r="O168" i="4"/>
  <c r="L168" i="4"/>
  <c r="I168" i="4"/>
  <c r="F168" i="4"/>
  <c r="E144" i="4"/>
  <c r="G144" i="4" s="1"/>
  <c r="J144" i="4" s="1"/>
  <c r="K144" i="4" s="1"/>
  <c r="E145" i="4"/>
  <c r="G145" i="4" s="1"/>
  <c r="J145" i="4" s="1"/>
  <c r="G146" i="4"/>
  <c r="H146" i="4" s="1"/>
  <c r="G147" i="4"/>
  <c r="G148" i="4"/>
  <c r="G149" i="4"/>
  <c r="H149" i="4" s="1"/>
  <c r="G150" i="4"/>
  <c r="H150" i="4" s="1"/>
  <c r="G151" i="4"/>
  <c r="G152" i="4"/>
  <c r="J152" i="4" s="1"/>
  <c r="K152" i="4" s="1"/>
  <c r="G153" i="4"/>
  <c r="J153" i="4" s="1"/>
  <c r="G154" i="4"/>
  <c r="H154" i="4" s="1"/>
  <c r="G155" i="4"/>
  <c r="G156" i="4"/>
  <c r="J156" i="4" s="1"/>
  <c r="K156" i="4" s="1"/>
  <c r="G157" i="4"/>
  <c r="H157" i="4" s="1"/>
  <c r="G158" i="4"/>
  <c r="H158" i="4" s="1"/>
  <c r="G159" i="4"/>
  <c r="G160" i="4"/>
  <c r="J160" i="4" s="1"/>
  <c r="K160" i="4" s="1"/>
  <c r="G161" i="4"/>
  <c r="J161" i="4" s="1"/>
  <c r="G162" i="4"/>
  <c r="H162" i="4" s="1"/>
  <c r="G163" i="4"/>
  <c r="G164" i="4"/>
  <c r="G165" i="4"/>
  <c r="H165" i="4" s="1"/>
  <c r="G166" i="4"/>
  <c r="H166" i="4" s="1"/>
  <c r="G167" i="4"/>
  <c r="D168" i="4"/>
  <c r="AJ112" i="4"/>
  <c r="AJ113" i="4"/>
  <c r="AJ114" i="4"/>
  <c r="AJ115" i="4"/>
  <c r="AJ116" i="4"/>
  <c r="AJ117" i="4"/>
  <c r="AJ118" i="4"/>
  <c r="AJ119" i="4"/>
  <c r="AJ120" i="4"/>
  <c r="AJ121" i="4"/>
  <c r="AJ122" i="4"/>
  <c r="AJ123" i="4"/>
  <c r="AJ124" i="4"/>
  <c r="AJ125" i="4"/>
  <c r="AJ126" i="4"/>
  <c r="AJ127" i="4"/>
  <c r="AJ128" i="4"/>
  <c r="AJ129" i="4"/>
  <c r="AJ130" i="4"/>
  <c r="AJ131" i="4"/>
  <c r="AJ132" i="4"/>
  <c r="AJ133" i="4"/>
  <c r="AJ134" i="4"/>
  <c r="AJ135" i="4"/>
  <c r="AG136" i="4"/>
  <c r="AD136" i="4"/>
  <c r="AA136" i="4"/>
  <c r="X136" i="4"/>
  <c r="U136" i="4"/>
  <c r="R112" i="4"/>
  <c r="R113" i="4"/>
  <c r="R114" i="4"/>
  <c r="R115" i="4"/>
  <c r="R116" i="4"/>
  <c r="R117" i="4"/>
  <c r="R118" i="4"/>
  <c r="R119" i="4"/>
  <c r="R120" i="4"/>
  <c r="R121" i="4"/>
  <c r="R122" i="4"/>
  <c r="R123" i="4"/>
  <c r="R124" i="4"/>
  <c r="R125" i="4"/>
  <c r="R126" i="4"/>
  <c r="R127" i="4"/>
  <c r="R128" i="4"/>
  <c r="R129" i="4"/>
  <c r="R130" i="4"/>
  <c r="R131" i="4"/>
  <c r="R132" i="4"/>
  <c r="R133" i="4"/>
  <c r="R134" i="4"/>
  <c r="R135" i="4"/>
  <c r="O136" i="4"/>
  <c r="L136" i="4"/>
  <c r="I136" i="4"/>
  <c r="F136" i="4"/>
  <c r="G112" i="4"/>
  <c r="J112" i="4" s="1"/>
  <c r="G113" i="4"/>
  <c r="J113" i="4" s="1"/>
  <c r="K113" i="4" s="1"/>
  <c r="G114" i="4"/>
  <c r="H114" i="4" s="1"/>
  <c r="G115" i="4"/>
  <c r="H115" i="4" s="1"/>
  <c r="G116" i="4"/>
  <c r="J116" i="4" s="1"/>
  <c r="M116" i="4" s="1"/>
  <c r="G117" i="4"/>
  <c r="J117" i="4" s="1"/>
  <c r="G118" i="4"/>
  <c r="H118" i="4" s="1"/>
  <c r="G119" i="4"/>
  <c r="G120" i="4"/>
  <c r="J120" i="4" s="1"/>
  <c r="G121" i="4"/>
  <c r="J121" i="4" s="1"/>
  <c r="K121" i="4" s="1"/>
  <c r="G122" i="4"/>
  <c r="H122" i="4" s="1"/>
  <c r="G123" i="4"/>
  <c r="H123" i="4" s="1"/>
  <c r="G124" i="4"/>
  <c r="J124" i="4" s="1"/>
  <c r="M124" i="4" s="1"/>
  <c r="G125" i="4"/>
  <c r="J125" i="4" s="1"/>
  <c r="K125" i="4" s="1"/>
  <c r="G126" i="4"/>
  <c r="H126" i="4" s="1"/>
  <c r="G127" i="4"/>
  <c r="H127" i="4" s="1"/>
  <c r="G128" i="4"/>
  <c r="J128" i="4" s="1"/>
  <c r="M128" i="4" s="1"/>
  <c r="N128" i="4" s="1"/>
  <c r="G129" i="4"/>
  <c r="J129" i="4" s="1"/>
  <c r="K129" i="4" s="1"/>
  <c r="G130" i="4"/>
  <c r="H130" i="4" s="1"/>
  <c r="G131" i="4"/>
  <c r="H131" i="4" s="1"/>
  <c r="G132" i="4"/>
  <c r="J132" i="4" s="1"/>
  <c r="M132" i="4" s="1"/>
  <c r="G133" i="4"/>
  <c r="J133" i="4" s="1"/>
  <c r="K133" i="4" s="1"/>
  <c r="G134" i="4"/>
  <c r="H134" i="4" s="1"/>
  <c r="G135" i="4"/>
  <c r="D136" i="4"/>
  <c r="AJ80" i="4"/>
  <c r="AJ81" i="4"/>
  <c r="AJ82" i="4"/>
  <c r="AJ83" i="4"/>
  <c r="AJ84" i="4"/>
  <c r="AJ85" i="4"/>
  <c r="AJ86" i="4"/>
  <c r="AJ87" i="4"/>
  <c r="AJ88" i="4"/>
  <c r="AJ89" i="4"/>
  <c r="AJ90" i="4"/>
  <c r="AJ91" i="4"/>
  <c r="AJ92" i="4"/>
  <c r="AJ93" i="4"/>
  <c r="AJ94" i="4"/>
  <c r="AJ95" i="4"/>
  <c r="AJ96" i="4"/>
  <c r="AJ97" i="4"/>
  <c r="AJ98" i="4"/>
  <c r="AJ99" i="4"/>
  <c r="AJ100" i="4"/>
  <c r="AJ101" i="4"/>
  <c r="AJ102" i="4"/>
  <c r="AJ103" i="4"/>
  <c r="AG104" i="4"/>
  <c r="AD104" i="4"/>
  <c r="AA104" i="4"/>
  <c r="X104" i="4"/>
  <c r="U104" i="4"/>
  <c r="R80" i="4"/>
  <c r="R81" i="4"/>
  <c r="R82" i="4"/>
  <c r="R83" i="4"/>
  <c r="R84" i="4"/>
  <c r="R85" i="4"/>
  <c r="R86" i="4"/>
  <c r="R87" i="4"/>
  <c r="R88" i="4"/>
  <c r="R89" i="4"/>
  <c r="R90" i="4"/>
  <c r="R91" i="4"/>
  <c r="R92" i="4"/>
  <c r="R93" i="4"/>
  <c r="R94" i="4"/>
  <c r="R95" i="4"/>
  <c r="R96" i="4"/>
  <c r="R97" i="4"/>
  <c r="R98" i="4"/>
  <c r="R99" i="4"/>
  <c r="R100" i="4"/>
  <c r="R101" i="4"/>
  <c r="R102" i="4"/>
  <c r="R103" i="4"/>
  <c r="O104" i="4"/>
  <c r="L104" i="4"/>
  <c r="I104" i="4"/>
  <c r="F104" i="4"/>
  <c r="G80" i="4"/>
  <c r="H80" i="4" s="1"/>
  <c r="G81" i="4"/>
  <c r="H81" i="4" s="1"/>
  <c r="G82" i="4"/>
  <c r="J82" i="4" s="1"/>
  <c r="M82" i="4" s="1"/>
  <c r="G83" i="4"/>
  <c r="J83" i="4" s="1"/>
  <c r="K83" i="4" s="1"/>
  <c r="G84" i="4"/>
  <c r="H84" i="4" s="1"/>
  <c r="G85" i="4"/>
  <c r="G86" i="4"/>
  <c r="J86" i="4" s="1"/>
  <c r="G87" i="4"/>
  <c r="J87" i="4" s="1"/>
  <c r="K87" i="4" s="1"/>
  <c r="G88" i="4"/>
  <c r="H88" i="4" s="1"/>
  <c r="G89" i="4"/>
  <c r="H89" i="4" s="1"/>
  <c r="G90" i="4"/>
  <c r="J90" i="4" s="1"/>
  <c r="M90" i="4" s="1"/>
  <c r="G91" i="4"/>
  <c r="J91" i="4" s="1"/>
  <c r="K91" i="4" s="1"/>
  <c r="G92" i="4"/>
  <c r="H92" i="4" s="1"/>
  <c r="G93" i="4"/>
  <c r="G94" i="4"/>
  <c r="J94" i="4" s="1"/>
  <c r="M94" i="4" s="1"/>
  <c r="N94" i="4" s="1"/>
  <c r="G95" i="4"/>
  <c r="J95" i="4" s="1"/>
  <c r="K95" i="4" s="1"/>
  <c r="G96" i="4"/>
  <c r="H96" i="4" s="1"/>
  <c r="G97" i="4"/>
  <c r="H97" i="4" s="1"/>
  <c r="G98" i="4"/>
  <c r="J98" i="4" s="1"/>
  <c r="M98" i="4" s="1"/>
  <c r="G99" i="4"/>
  <c r="J99" i="4" s="1"/>
  <c r="K99" i="4" s="1"/>
  <c r="G100" i="4"/>
  <c r="H100" i="4" s="1"/>
  <c r="G101" i="4"/>
  <c r="H101" i="4" s="1"/>
  <c r="G102" i="4"/>
  <c r="J102" i="4" s="1"/>
  <c r="G103" i="4"/>
  <c r="J103" i="4" s="1"/>
  <c r="D104" i="4"/>
  <c r="AJ48" i="4"/>
  <c r="AJ49" i="4"/>
  <c r="AJ50" i="4"/>
  <c r="AJ51" i="4"/>
  <c r="AJ52" i="4"/>
  <c r="AJ53" i="4"/>
  <c r="AJ54" i="4"/>
  <c r="AJ55" i="4"/>
  <c r="AJ56" i="4"/>
  <c r="AJ57" i="4"/>
  <c r="AJ58" i="4"/>
  <c r="AJ59" i="4"/>
  <c r="AJ60" i="4"/>
  <c r="AJ61" i="4"/>
  <c r="AJ62" i="4"/>
  <c r="AJ63" i="4"/>
  <c r="AJ64" i="4"/>
  <c r="AJ65" i="4"/>
  <c r="AJ66" i="4"/>
  <c r="AJ67" i="4"/>
  <c r="AJ68" i="4"/>
  <c r="AJ69" i="4"/>
  <c r="AJ70" i="4"/>
  <c r="AJ71" i="4"/>
  <c r="AG72" i="4"/>
  <c r="AD72" i="4"/>
  <c r="AA72" i="4"/>
  <c r="X72" i="4"/>
  <c r="U72" i="4"/>
  <c r="R48" i="4"/>
  <c r="R49" i="4"/>
  <c r="R50" i="4"/>
  <c r="R51" i="4"/>
  <c r="R52" i="4"/>
  <c r="R53" i="4"/>
  <c r="R54" i="4"/>
  <c r="R55" i="4"/>
  <c r="R56" i="4"/>
  <c r="R57" i="4"/>
  <c r="R58" i="4"/>
  <c r="R59" i="4"/>
  <c r="R60" i="4"/>
  <c r="R61" i="4"/>
  <c r="R62" i="4"/>
  <c r="R63" i="4"/>
  <c r="R64" i="4"/>
  <c r="R65" i="4"/>
  <c r="R66" i="4"/>
  <c r="R67" i="4"/>
  <c r="R68" i="4"/>
  <c r="R69" i="4"/>
  <c r="R70" i="4"/>
  <c r="R71" i="4"/>
  <c r="O72" i="4"/>
  <c r="L72" i="4"/>
  <c r="I72" i="4"/>
  <c r="F72" i="4"/>
  <c r="D72" i="4"/>
  <c r="D48" i="13"/>
  <c r="D49" i="13"/>
  <c r="D52" i="13"/>
  <c r="D53" i="13"/>
  <c r="D55" i="13"/>
  <c r="D56" i="13"/>
  <c r="D60" i="13"/>
  <c r="D64" i="13"/>
  <c r="D196" i="13"/>
  <c r="AJ15" i="4"/>
  <c r="AJ16" i="4"/>
  <c r="AJ18" i="4"/>
  <c r="AJ19" i="4"/>
  <c r="AJ20" i="4"/>
  <c r="AJ21" i="4"/>
  <c r="AJ22" i="4"/>
  <c r="AJ23" i="4"/>
  <c r="AJ24" i="4"/>
  <c r="AJ25" i="4"/>
  <c r="AJ26" i="4"/>
  <c r="AJ27" i="4"/>
  <c r="AJ28" i="4"/>
  <c r="AJ29" i="4"/>
  <c r="AJ30" i="4"/>
  <c r="AJ31" i="4"/>
  <c r="AJ32" i="4"/>
  <c r="AJ33" i="4"/>
  <c r="AJ34" i="4"/>
  <c r="AJ35" i="4"/>
  <c r="AJ36" i="4"/>
  <c r="AJ37" i="4"/>
  <c r="AJ38" i="4"/>
  <c r="AG39" i="4"/>
  <c r="AA39" i="4"/>
  <c r="AD39" i="4"/>
  <c r="X39" i="4"/>
  <c r="R15" i="4"/>
  <c r="R16" i="4"/>
  <c r="R17" i="4"/>
  <c r="R18" i="4"/>
  <c r="R19" i="4"/>
  <c r="R20" i="4"/>
  <c r="R21" i="4"/>
  <c r="R22" i="4"/>
  <c r="R23" i="4"/>
  <c r="R24" i="4"/>
  <c r="R25" i="4"/>
  <c r="R26" i="4"/>
  <c r="R27" i="4"/>
  <c r="R28" i="4"/>
  <c r="R29" i="4"/>
  <c r="R30" i="4"/>
  <c r="R31" i="4"/>
  <c r="R32" i="4"/>
  <c r="R33" i="4"/>
  <c r="R34" i="4"/>
  <c r="R35" i="4"/>
  <c r="R36" i="4"/>
  <c r="R37" i="4"/>
  <c r="R38" i="4"/>
  <c r="F39" i="4"/>
  <c r="D39" i="4"/>
  <c r="G16" i="4"/>
  <c r="G17" i="4"/>
  <c r="G18" i="4"/>
  <c r="J18" i="4" s="1"/>
  <c r="G20" i="4"/>
  <c r="G21" i="4"/>
  <c r="G22" i="4"/>
  <c r="G24" i="4"/>
  <c r="G25" i="4"/>
  <c r="G26" i="4"/>
  <c r="J26" i="4" s="1"/>
  <c r="G28" i="4"/>
  <c r="G29" i="4"/>
  <c r="G30" i="4"/>
  <c r="G32" i="4"/>
  <c r="E33" i="4"/>
  <c r="G33" i="4" s="1"/>
  <c r="E34" i="4"/>
  <c r="G34" i="4" s="1"/>
  <c r="J34" i="4" s="1"/>
  <c r="E35" i="4"/>
  <c r="E36" i="4"/>
  <c r="G36" i="4" s="1"/>
  <c r="E37" i="4"/>
  <c r="G37" i="4" s="1"/>
  <c r="E38" i="4"/>
  <c r="G38" i="4" s="1"/>
  <c r="O39" i="4"/>
  <c r="L39" i="4"/>
  <c r="I39" i="4"/>
  <c r="J367" i="26"/>
  <c r="J368" i="26"/>
  <c r="J369" i="26"/>
  <c r="J370" i="26"/>
  <c r="J371" i="26"/>
  <c r="J372" i="26"/>
  <c r="J373" i="26"/>
  <c r="J374" i="26"/>
  <c r="J375" i="26"/>
  <c r="J376" i="26"/>
  <c r="J377" i="26"/>
  <c r="J366" i="26"/>
  <c r="I335" i="26"/>
  <c r="I336" i="26"/>
  <c r="I337" i="26"/>
  <c r="I338" i="26"/>
  <c r="I339" i="26"/>
  <c r="I340" i="26"/>
  <c r="I341" i="26"/>
  <c r="I342" i="26"/>
  <c r="I343" i="26"/>
  <c r="I344" i="26"/>
  <c r="I345" i="26"/>
  <c r="I346" i="26"/>
  <c r="I347" i="26"/>
  <c r="I348" i="26"/>
  <c r="I349" i="26"/>
  <c r="I350" i="26"/>
  <c r="I351" i="26"/>
  <c r="I352" i="26"/>
  <c r="I353" i="26"/>
  <c r="I354" i="26"/>
  <c r="I355" i="26"/>
  <c r="I356" i="26"/>
  <c r="I357" i="26"/>
  <c r="I358" i="26"/>
  <c r="I306" i="26"/>
  <c r="I307" i="26"/>
  <c r="I308" i="26"/>
  <c r="I309" i="26"/>
  <c r="I310" i="26"/>
  <c r="I311" i="26"/>
  <c r="I312" i="26"/>
  <c r="I313" i="26"/>
  <c r="I314" i="26"/>
  <c r="I315" i="26"/>
  <c r="I316" i="26"/>
  <c r="I317" i="26"/>
  <c r="I318" i="26"/>
  <c r="I319" i="26"/>
  <c r="I320" i="26"/>
  <c r="I321" i="26"/>
  <c r="I322" i="26"/>
  <c r="I323" i="26"/>
  <c r="I324" i="26"/>
  <c r="I325" i="26"/>
  <c r="I326" i="26"/>
  <c r="I327" i="26"/>
  <c r="I328" i="26"/>
  <c r="I329" i="26"/>
  <c r="I277" i="26"/>
  <c r="I278" i="26"/>
  <c r="I279" i="26"/>
  <c r="I280" i="26"/>
  <c r="I281" i="26"/>
  <c r="I282" i="26"/>
  <c r="I283" i="26"/>
  <c r="I284" i="26"/>
  <c r="I285" i="26"/>
  <c r="I286" i="26"/>
  <c r="I287" i="26"/>
  <c r="I288" i="26"/>
  <c r="I289" i="26"/>
  <c r="I290" i="26"/>
  <c r="I291" i="26"/>
  <c r="I292" i="26"/>
  <c r="I293" i="26"/>
  <c r="I294" i="26"/>
  <c r="I295" i="26"/>
  <c r="I296" i="26"/>
  <c r="I297" i="26"/>
  <c r="I298" i="26"/>
  <c r="I299" i="26"/>
  <c r="I300" i="26"/>
  <c r="I276" i="26"/>
  <c r="I248" i="26"/>
  <c r="I249" i="26"/>
  <c r="I250" i="26"/>
  <c r="I251" i="26"/>
  <c r="I252" i="26"/>
  <c r="I253" i="26"/>
  <c r="I254" i="26"/>
  <c r="I255" i="26"/>
  <c r="I256" i="26"/>
  <c r="I257" i="26"/>
  <c r="I258" i="26"/>
  <c r="I259" i="26"/>
  <c r="I260" i="26"/>
  <c r="I261" i="26"/>
  <c r="I262" i="26"/>
  <c r="I263" i="26"/>
  <c r="I264" i="26"/>
  <c r="I265" i="26"/>
  <c r="I266" i="26"/>
  <c r="I267" i="26"/>
  <c r="I268" i="26"/>
  <c r="I269" i="26"/>
  <c r="I270" i="26"/>
  <c r="I271" i="26"/>
  <c r="I247" i="26"/>
  <c r="I219" i="26"/>
  <c r="I220" i="26"/>
  <c r="I221" i="26"/>
  <c r="I222" i="26"/>
  <c r="I223" i="26"/>
  <c r="I224" i="26"/>
  <c r="I225" i="26"/>
  <c r="I226" i="26"/>
  <c r="I227" i="26"/>
  <c r="I228" i="26"/>
  <c r="I229" i="26"/>
  <c r="I230" i="26"/>
  <c r="I231" i="26"/>
  <c r="I232" i="26"/>
  <c r="I233" i="26"/>
  <c r="I234" i="26"/>
  <c r="I235" i="26"/>
  <c r="I236" i="26"/>
  <c r="I237" i="26"/>
  <c r="I238" i="26"/>
  <c r="I239" i="26"/>
  <c r="I240" i="26"/>
  <c r="I241" i="26"/>
  <c r="I242" i="26"/>
  <c r="I190" i="26"/>
  <c r="I191" i="26"/>
  <c r="I193" i="26"/>
  <c r="I194" i="26"/>
  <c r="I195" i="26"/>
  <c r="I196" i="26"/>
  <c r="I197" i="26"/>
  <c r="I198" i="26"/>
  <c r="I199" i="26"/>
  <c r="I200" i="26"/>
  <c r="I201" i="26"/>
  <c r="I202" i="26"/>
  <c r="I203" i="26"/>
  <c r="I204" i="26"/>
  <c r="I205" i="26"/>
  <c r="I206" i="26"/>
  <c r="I207" i="26"/>
  <c r="I208" i="26"/>
  <c r="I209" i="26"/>
  <c r="I210" i="26"/>
  <c r="I211" i="26"/>
  <c r="I212" i="26"/>
  <c r="I213" i="26"/>
  <c r="I189" i="26"/>
  <c r="E183" i="26"/>
  <c r="F183" i="26"/>
  <c r="G183" i="26"/>
  <c r="H183" i="26"/>
  <c r="D183" i="26"/>
  <c r="I159" i="26"/>
  <c r="I160" i="26"/>
  <c r="I161" i="26"/>
  <c r="I162" i="26"/>
  <c r="I163" i="26"/>
  <c r="I164" i="26"/>
  <c r="I165" i="26"/>
  <c r="I166" i="26"/>
  <c r="I167" i="26"/>
  <c r="I168" i="26"/>
  <c r="I169" i="26"/>
  <c r="I170" i="26"/>
  <c r="I171" i="26"/>
  <c r="I172" i="26"/>
  <c r="I173" i="26"/>
  <c r="I174" i="26"/>
  <c r="I175" i="26"/>
  <c r="I176" i="26"/>
  <c r="I177" i="26"/>
  <c r="I178" i="26"/>
  <c r="I179" i="26"/>
  <c r="I180" i="26"/>
  <c r="I181" i="26"/>
  <c r="I182" i="26"/>
  <c r="I158" i="26"/>
  <c r="E154" i="26"/>
  <c r="F154" i="26"/>
  <c r="G154" i="26"/>
  <c r="H154" i="26"/>
  <c r="D154" i="26"/>
  <c r="I130" i="26"/>
  <c r="I131" i="26"/>
  <c r="I132" i="26"/>
  <c r="I133" i="26"/>
  <c r="I134" i="26"/>
  <c r="I135" i="26"/>
  <c r="I136" i="26"/>
  <c r="I137" i="26"/>
  <c r="I138" i="26"/>
  <c r="I139" i="26"/>
  <c r="I140" i="26"/>
  <c r="I141" i="26"/>
  <c r="I142" i="26"/>
  <c r="I143" i="26"/>
  <c r="I144" i="26"/>
  <c r="I145" i="26"/>
  <c r="I146" i="26"/>
  <c r="I147" i="26"/>
  <c r="I148" i="26"/>
  <c r="I149" i="26"/>
  <c r="I150" i="26"/>
  <c r="I151" i="26"/>
  <c r="I152" i="26"/>
  <c r="I153" i="26"/>
  <c r="I129" i="26"/>
  <c r="E125" i="26"/>
  <c r="F125" i="26"/>
  <c r="G125" i="26"/>
  <c r="H125" i="26"/>
  <c r="D125" i="26"/>
  <c r="I101" i="26"/>
  <c r="I102" i="26"/>
  <c r="I103" i="26"/>
  <c r="I100" i="26"/>
  <c r="E96" i="26"/>
  <c r="F96" i="26"/>
  <c r="G96" i="26"/>
  <c r="D96" i="26"/>
  <c r="I72" i="26"/>
  <c r="I73" i="26"/>
  <c r="I74" i="26"/>
  <c r="I75" i="26"/>
  <c r="I76" i="26"/>
  <c r="I77" i="26"/>
  <c r="I78" i="26"/>
  <c r="I79" i="26"/>
  <c r="I80" i="26"/>
  <c r="I81" i="26"/>
  <c r="I82" i="26"/>
  <c r="I83" i="26"/>
  <c r="I84" i="26"/>
  <c r="I85" i="26"/>
  <c r="I86" i="26"/>
  <c r="I87" i="26"/>
  <c r="I88" i="26"/>
  <c r="I89" i="26"/>
  <c r="I90" i="26"/>
  <c r="I91" i="26"/>
  <c r="I92" i="26"/>
  <c r="I93" i="26"/>
  <c r="I94" i="26"/>
  <c r="I95" i="26"/>
  <c r="I71" i="26"/>
  <c r="F67" i="26"/>
  <c r="G67" i="26"/>
  <c r="H67" i="26"/>
  <c r="I43" i="26"/>
  <c r="I44" i="26"/>
  <c r="I45" i="26"/>
  <c r="I46" i="26"/>
  <c r="I47" i="26"/>
  <c r="I48" i="26"/>
  <c r="I49" i="26"/>
  <c r="I50" i="26"/>
  <c r="I51" i="26"/>
  <c r="I52" i="26"/>
  <c r="I53" i="26"/>
  <c r="I54" i="26"/>
  <c r="I55" i="26"/>
  <c r="I56" i="26"/>
  <c r="I57" i="26"/>
  <c r="I58" i="26"/>
  <c r="I59" i="26"/>
  <c r="I60" i="26"/>
  <c r="I61" i="26"/>
  <c r="I62" i="26"/>
  <c r="I63" i="26"/>
  <c r="I64" i="26"/>
  <c r="I65" i="26"/>
  <c r="I66" i="26"/>
  <c r="I42" i="26"/>
  <c r="F38" i="26"/>
  <c r="G38" i="26"/>
  <c r="I14" i="26"/>
  <c r="I15" i="26"/>
  <c r="I17" i="26"/>
  <c r="I18" i="26"/>
  <c r="I19" i="26"/>
  <c r="I20" i="26"/>
  <c r="I21" i="26"/>
  <c r="I22" i="26"/>
  <c r="I23" i="26"/>
  <c r="I24" i="26"/>
  <c r="I25" i="26"/>
  <c r="I26" i="26"/>
  <c r="I27" i="26"/>
  <c r="I28" i="26"/>
  <c r="I29" i="26"/>
  <c r="I30" i="26"/>
  <c r="I31" i="26"/>
  <c r="I32" i="26"/>
  <c r="I33" i="26"/>
  <c r="I34" i="26"/>
  <c r="I35" i="26"/>
  <c r="I36" i="26"/>
  <c r="I37" i="26"/>
  <c r="AJ17" i="4"/>
  <c r="R47" i="4"/>
  <c r="D37" i="13" l="1"/>
  <c r="D33" i="13"/>
  <c r="D29" i="13"/>
  <c r="J128" i="5"/>
  <c r="M128" i="5" s="1"/>
  <c r="E23" i="27"/>
  <c r="E15" i="27"/>
  <c r="E20" i="27"/>
  <c r="F15" i="27"/>
  <c r="H15" i="27"/>
  <c r="D15" i="27"/>
  <c r="G32" i="27"/>
  <c r="F29" i="27"/>
  <c r="F29" i="18" s="1"/>
  <c r="H19" i="27"/>
  <c r="G16" i="27"/>
  <c r="F13" i="27"/>
  <c r="F35" i="27"/>
  <c r="H25" i="27"/>
  <c r="G22" i="27"/>
  <c r="G22" i="18" s="1"/>
  <c r="F19" i="27"/>
  <c r="X124" i="29"/>
  <c r="Q124" i="29"/>
  <c r="S124" i="29"/>
  <c r="I170" i="27"/>
  <c r="E32" i="27"/>
  <c r="D14" i="27"/>
  <c r="D32" i="27"/>
  <c r="D28" i="27"/>
  <c r="D16" i="27"/>
  <c r="D35" i="27"/>
  <c r="D31" i="27"/>
  <c r="D31" i="18" s="1"/>
  <c r="D27" i="27"/>
  <c r="D34" i="27"/>
  <c r="D30" i="27"/>
  <c r="D33" i="27"/>
  <c r="D33" i="18" s="1"/>
  <c r="D29" i="27"/>
  <c r="D36" i="27"/>
  <c r="E17" i="27"/>
  <c r="D17" i="27"/>
  <c r="D17" i="18" s="1"/>
  <c r="D13" i="27"/>
  <c r="D13" i="18" s="1"/>
  <c r="D23" i="27"/>
  <c r="D26" i="27"/>
  <c r="D19" i="27"/>
  <c r="D22" i="27"/>
  <c r="D25" i="27"/>
  <c r="D18" i="27"/>
  <c r="D21" i="27"/>
  <c r="D21" i="18" s="1"/>
  <c r="D24" i="27"/>
  <c r="D20" i="27"/>
  <c r="H35" i="27"/>
  <c r="H35" i="18" s="1"/>
  <c r="G35" i="27"/>
  <c r="F32" i="27"/>
  <c r="F32" i="18" s="1"/>
  <c r="H22" i="27"/>
  <c r="G19" i="27"/>
  <c r="F16" i="27"/>
  <c r="E35" i="27"/>
  <c r="H28" i="27"/>
  <c r="G25" i="27"/>
  <c r="F22" i="27"/>
  <c r="F22" i="18" s="1"/>
  <c r="H31" i="27"/>
  <c r="G28" i="27"/>
  <c r="F25" i="27"/>
  <c r="H34" i="27"/>
  <c r="H34" i="18" s="1"/>
  <c r="G31" i="27"/>
  <c r="F28" i="27"/>
  <c r="H18" i="27"/>
  <c r="H18" i="18" s="1"/>
  <c r="G34" i="27"/>
  <c r="G34" i="18" s="1"/>
  <c r="F31" i="27"/>
  <c r="H21" i="27"/>
  <c r="G18" i="27"/>
  <c r="F34" i="27"/>
  <c r="E31" i="27"/>
  <c r="H24" i="27"/>
  <c r="H24" i="18" s="1"/>
  <c r="G21" i="27"/>
  <c r="F18" i="27"/>
  <c r="F18" i="18" s="1"/>
  <c r="E34" i="27"/>
  <c r="H27" i="27"/>
  <c r="G24" i="27"/>
  <c r="G24" i="18" s="1"/>
  <c r="F21" i="27"/>
  <c r="F21" i="18" s="1"/>
  <c r="H30" i="27"/>
  <c r="G27" i="27"/>
  <c r="F24" i="27"/>
  <c r="F24" i="18" s="1"/>
  <c r="H14" i="27"/>
  <c r="H14" i="18" s="1"/>
  <c r="H33" i="27"/>
  <c r="G30" i="27"/>
  <c r="F27" i="27"/>
  <c r="H17" i="27"/>
  <c r="H17" i="18" s="1"/>
  <c r="G14" i="27"/>
  <c r="G14" i="18" s="1"/>
  <c r="G33" i="27"/>
  <c r="F30" i="27"/>
  <c r="F30" i="18" s="1"/>
  <c r="H20" i="27"/>
  <c r="G17" i="27"/>
  <c r="F14" i="27"/>
  <c r="F14" i="18" s="1"/>
  <c r="F33" i="27"/>
  <c r="E30" i="27"/>
  <c r="H23" i="27"/>
  <c r="H23" i="18" s="1"/>
  <c r="G20" i="27"/>
  <c r="G20" i="18" s="1"/>
  <c r="F17" i="27"/>
  <c r="F17" i="18" s="1"/>
  <c r="E14" i="27"/>
  <c r="F36" i="27"/>
  <c r="E33" i="27"/>
  <c r="E33" i="18" s="1"/>
  <c r="H26" i="27"/>
  <c r="G23" i="27"/>
  <c r="F20" i="27"/>
  <c r="H29" i="27"/>
  <c r="G26" i="27"/>
  <c r="F23" i="27"/>
  <c r="H32" i="27"/>
  <c r="H32" i="18" s="1"/>
  <c r="G29" i="27"/>
  <c r="F26" i="27"/>
  <c r="F26" i="18" s="1"/>
  <c r="H16" i="27"/>
  <c r="E13" i="27"/>
  <c r="H13" i="27"/>
  <c r="G13" i="27"/>
  <c r="H179" i="5"/>
  <c r="E36" i="27"/>
  <c r="E27" i="27"/>
  <c r="E26" i="27"/>
  <c r="E16" i="27"/>
  <c r="E28" i="27"/>
  <c r="E19" i="27"/>
  <c r="E18" i="27"/>
  <c r="E21" i="27"/>
  <c r="E21" i="18" s="1"/>
  <c r="E29" i="27"/>
  <c r="E29" i="18" s="1"/>
  <c r="E22" i="27"/>
  <c r="E24" i="27"/>
  <c r="E25" i="27"/>
  <c r="J149" i="13"/>
  <c r="H25" i="18"/>
  <c r="F149" i="13"/>
  <c r="Z34" i="5"/>
  <c r="E17" i="18"/>
  <c r="I75" i="27"/>
  <c r="AE36" i="29"/>
  <c r="AO29" i="5"/>
  <c r="H147" i="18" s="1"/>
  <c r="F13" i="18"/>
  <c r="Z21" i="5"/>
  <c r="E139" i="18" s="1"/>
  <c r="U16" i="5"/>
  <c r="D134" i="18" s="1"/>
  <c r="D25" i="13"/>
  <c r="D35" i="13"/>
  <c r="D31" i="13"/>
  <c r="D27" i="13"/>
  <c r="D23" i="13"/>
  <c r="D19" i="13"/>
  <c r="D15" i="13"/>
  <c r="R152" i="13"/>
  <c r="T164" i="13"/>
  <c r="T162" i="13"/>
  <c r="T160" i="13"/>
  <c r="J160" i="13"/>
  <c r="T152" i="13"/>
  <c r="T148" i="13"/>
  <c r="M165" i="13"/>
  <c r="D38" i="13"/>
  <c r="D34" i="13"/>
  <c r="D30" i="13"/>
  <c r="D26" i="13"/>
  <c r="D22" i="13"/>
  <c r="D18" i="13"/>
  <c r="AO16" i="5"/>
  <c r="H134" i="18" s="1"/>
  <c r="AJ28" i="5"/>
  <c r="G146" i="18" s="1"/>
  <c r="AE27" i="5"/>
  <c r="F145" i="18" s="1"/>
  <c r="I110" i="27"/>
  <c r="P147" i="13"/>
  <c r="R166" i="13"/>
  <c r="R159" i="13"/>
  <c r="V152" i="13"/>
  <c r="T166" i="13"/>
  <c r="T147" i="13"/>
  <c r="J147" i="13"/>
  <c r="R164" i="13"/>
  <c r="H149" i="13"/>
  <c r="J146" i="13"/>
  <c r="H157" i="13"/>
  <c r="R160" i="13"/>
  <c r="L159" i="13"/>
  <c r="L157" i="13"/>
  <c r="H167" i="13"/>
  <c r="V166" i="13"/>
  <c r="V164" i="13"/>
  <c r="V162" i="13"/>
  <c r="V160" i="13"/>
  <c r="J157" i="13"/>
  <c r="T155" i="13"/>
  <c r="J155" i="13"/>
  <c r="J153" i="13"/>
  <c r="X152" i="13"/>
  <c r="F167" i="13"/>
  <c r="R162" i="13"/>
  <c r="P159" i="13"/>
  <c r="X145" i="13"/>
  <c r="P145" i="13"/>
  <c r="P166" i="13"/>
  <c r="X164" i="13"/>
  <c r="P162" i="13"/>
  <c r="X160" i="13"/>
  <c r="F160" i="13"/>
  <c r="V159" i="13"/>
  <c r="T156" i="13"/>
  <c r="P155" i="13"/>
  <c r="T154" i="13"/>
  <c r="P153" i="13"/>
  <c r="F153" i="13"/>
  <c r="L149" i="13"/>
  <c r="R144" i="13"/>
  <c r="X166" i="13"/>
  <c r="J166" i="13"/>
  <c r="X165" i="13"/>
  <c r="P165" i="13"/>
  <c r="F165" i="13"/>
  <c r="X163" i="13"/>
  <c r="F162" i="13"/>
  <c r="T161" i="13"/>
  <c r="J161" i="13"/>
  <c r="H158" i="13"/>
  <c r="V157" i="13"/>
  <c r="Y152" i="13"/>
  <c r="H151" i="13"/>
  <c r="V150" i="13"/>
  <c r="R149" i="13"/>
  <c r="F144" i="13"/>
  <c r="P149" i="13"/>
  <c r="F166" i="13"/>
  <c r="T165" i="13"/>
  <c r="J165" i="13"/>
  <c r="T163" i="13"/>
  <c r="X162" i="13"/>
  <c r="J162" i="13"/>
  <c r="X161" i="13"/>
  <c r="P161" i="13"/>
  <c r="F161" i="13"/>
  <c r="J159" i="13"/>
  <c r="V158" i="13"/>
  <c r="L158" i="13"/>
  <c r="R157" i="13"/>
  <c r="L153" i="13"/>
  <c r="H152" i="13"/>
  <c r="R150" i="13"/>
  <c r="H150" i="13"/>
  <c r="V149" i="13"/>
  <c r="R148" i="13"/>
  <c r="J144" i="13"/>
  <c r="J145" i="13"/>
  <c r="X144" i="13"/>
  <c r="I245" i="27"/>
  <c r="I118" i="27"/>
  <c r="I91" i="27"/>
  <c r="I241" i="27"/>
  <c r="H33" i="18"/>
  <c r="AJ15" i="5"/>
  <c r="G133" i="18" s="1"/>
  <c r="AO15" i="5"/>
  <c r="H133" i="18" s="1"/>
  <c r="AE17" i="5"/>
  <c r="F135" i="18" s="1"/>
  <c r="Z16" i="5"/>
  <c r="E134" i="18" s="1"/>
  <c r="U15" i="5"/>
  <c r="D133" i="18" s="1"/>
  <c r="Z26" i="5"/>
  <c r="E144" i="18" s="1"/>
  <c r="H70" i="29"/>
  <c r="J69" i="29"/>
  <c r="AE35" i="29"/>
  <c r="J224" i="6"/>
  <c r="K224" i="6" s="1"/>
  <c r="P20" i="7"/>
  <c r="D167" i="18" s="1"/>
  <c r="J223" i="6"/>
  <c r="K223" i="6" s="1"/>
  <c r="Z28" i="7"/>
  <c r="P153" i="6"/>
  <c r="Q153" i="6" s="1"/>
  <c r="J232" i="6"/>
  <c r="K232" i="6" s="1"/>
  <c r="P164" i="6"/>
  <c r="J213" i="6"/>
  <c r="AF36" i="7"/>
  <c r="J228" i="6"/>
  <c r="K228" i="6" s="1"/>
  <c r="J217" i="6"/>
  <c r="K217" i="6" s="1"/>
  <c r="AL38" i="7"/>
  <c r="Z27" i="7"/>
  <c r="Z23" i="7"/>
  <c r="AL21" i="7"/>
  <c r="Z34" i="7"/>
  <c r="AL25" i="7"/>
  <c r="P169" i="6"/>
  <c r="S169" i="6" s="1"/>
  <c r="J226" i="6"/>
  <c r="K226" i="6" s="1"/>
  <c r="J211" i="6"/>
  <c r="T28" i="7"/>
  <c r="AF38" i="7"/>
  <c r="Z36" i="7"/>
  <c r="T34" i="7"/>
  <c r="Z29" i="7"/>
  <c r="AF25" i="7"/>
  <c r="T23" i="7"/>
  <c r="AF21" i="7"/>
  <c r="T19" i="7"/>
  <c r="AF17" i="7"/>
  <c r="P147" i="6"/>
  <c r="T39" i="7"/>
  <c r="AL26" i="7"/>
  <c r="Z38" i="7"/>
  <c r="AL34" i="7"/>
  <c r="Z25" i="7"/>
  <c r="AL23" i="7"/>
  <c r="Z21" i="7"/>
  <c r="AL19" i="7"/>
  <c r="Z17" i="7"/>
  <c r="AF29" i="7"/>
  <c r="J230" i="6"/>
  <c r="K230" i="6" s="1"/>
  <c r="J225" i="6"/>
  <c r="J220" i="6"/>
  <c r="J219" i="6"/>
  <c r="K219" i="6" s="1"/>
  <c r="J215" i="6"/>
  <c r="K215" i="6" s="1"/>
  <c r="T38" i="7"/>
  <c r="AF34" i="7"/>
  <c r="Z32" i="7"/>
  <c r="AL29" i="7"/>
  <c r="AF19" i="7"/>
  <c r="T17" i="7"/>
  <c r="H131" i="29"/>
  <c r="J130" i="29"/>
  <c r="K130" i="29" s="1"/>
  <c r="Z33" i="29"/>
  <c r="H68" i="29"/>
  <c r="N60" i="29"/>
  <c r="H60" i="29"/>
  <c r="J59" i="29"/>
  <c r="K59" i="29" s="1"/>
  <c r="AO29" i="29"/>
  <c r="AJ26" i="29"/>
  <c r="AE24" i="29"/>
  <c r="Z23" i="29"/>
  <c r="AO22" i="29"/>
  <c r="AJ21" i="29"/>
  <c r="AO15" i="29"/>
  <c r="J128" i="29"/>
  <c r="Z38" i="29"/>
  <c r="Z31" i="29"/>
  <c r="AO23" i="29"/>
  <c r="AJ22" i="29"/>
  <c r="AE21" i="29"/>
  <c r="J54" i="29"/>
  <c r="M54" i="29" s="1"/>
  <c r="P54" i="29" s="1"/>
  <c r="Q54" i="29" s="1"/>
  <c r="AJ20" i="29"/>
  <c r="Z28" i="29"/>
  <c r="AE22" i="29"/>
  <c r="J53" i="29"/>
  <c r="K53" i="29" s="1"/>
  <c r="H135" i="29"/>
  <c r="H95" i="29"/>
  <c r="H94" i="29"/>
  <c r="J92" i="29"/>
  <c r="J91" i="29"/>
  <c r="K91" i="29" s="1"/>
  <c r="H82" i="29"/>
  <c r="AT210" i="29"/>
  <c r="AT183" i="29"/>
  <c r="J134" i="29"/>
  <c r="K134" i="29" s="1"/>
  <c r="AT197" i="29"/>
  <c r="AT178" i="29"/>
  <c r="Q60" i="29"/>
  <c r="H96" i="29"/>
  <c r="J88" i="29"/>
  <c r="H83" i="29"/>
  <c r="H116" i="29"/>
  <c r="J115" i="29"/>
  <c r="K115" i="29" s="1"/>
  <c r="H114" i="29"/>
  <c r="AT145" i="29"/>
  <c r="AT195" i="29"/>
  <c r="AT194" i="29"/>
  <c r="AT191" i="29"/>
  <c r="AT177" i="29"/>
  <c r="M96" i="29"/>
  <c r="P96" i="29" s="1"/>
  <c r="X96" i="29" s="1"/>
  <c r="K96" i="29"/>
  <c r="M116" i="29"/>
  <c r="P116" i="29" s="1"/>
  <c r="K116" i="29"/>
  <c r="M70" i="29"/>
  <c r="N70" i="29" s="1"/>
  <c r="K70" i="29"/>
  <c r="M68" i="29"/>
  <c r="K68" i="29"/>
  <c r="AT217" i="29"/>
  <c r="AO32" i="29"/>
  <c r="AO30" i="29"/>
  <c r="AE20" i="29"/>
  <c r="Q52" i="29"/>
  <c r="AT231" i="29"/>
  <c r="X64" i="29"/>
  <c r="Y64" i="29" s="1"/>
  <c r="AO27" i="29"/>
  <c r="AJ23" i="29"/>
  <c r="AJ15" i="29"/>
  <c r="AT190" i="29"/>
  <c r="AT186" i="29"/>
  <c r="AT229" i="29"/>
  <c r="AT228" i="29"/>
  <c r="AT226" i="29"/>
  <c r="AT222" i="29"/>
  <c r="AO36" i="29"/>
  <c r="AO35" i="29"/>
  <c r="U35" i="29"/>
  <c r="U34" i="29"/>
  <c r="K64" i="29"/>
  <c r="AJ30" i="29"/>
  <c r="AE29" i="29"/>
  <c r="J62" i="29"/>
  <c r="AJ27" i="29"/>
  <c r="Z26" i="29"/>
  <c r="J58" i="29"/>
  <c r="AE23" i="29"/>
  <c r="H56" i="29"/>
  <c r="N52" i="29"/>
  <c r="AJ18" i="29"/>
  <c r="AJ17" i="29"/>
  <c r="J50" i="29"/>
  <c r="AJ16" i="29"/>
  <c r="AE15" i="29"/>
  <c r="H103" i="29"/>
  <c r="J102" i="29"/>
  <c r="K102" i="29" s="1"/>
  <c r="H101" i="29"/>
  <c r="J100" i="29"/>
  <c r="M100" i="29" s="1"/>
  <c r="P100" i="29" s="1"/>
  <c r="X100" i="29" s="1"/>
  <c r="H99" i="29"/>
  <c r="J98" i="29"/>
  <c r="K98" i="29" s="1"/>
  <c r="J97" i="29"/>
  <c r="M97" i="29" s="1"/>
  <c r="P97" i="29" s="1"/>
  <c r="X97" i="29" s="1"/>
  <c r="H90" i="29"/>
  <c r="J87" i="29"/>
  <c r="K87" i="29" s="1"/>
  <c r="H124" i="29"/>
  <c r="J123" i="29"/>
  <c r="K123" i="29" s="1"/>
  <c r="H122" i="29"/>
  <c r="J120" i="29"/>
  <c r="AT181" i="29"/>
  <c r="AT179" i="29"/>
  <c r="AT227" i="29"/>
  <c r="AT218" i="29"/>
  <c r="U33" i="29"/>
  <c r="Q64" i="29"/>
  <c r="AO28" i="29"/>
  <c r="AO24" i="29"/>
  <c r="U17" i="29"/>
  <c r="H66" i="29"/>
  <c r="J65" i="29"/>
  <c r="H64" i="29"/>
  <c r="Z29" i="29"/>
  <c r="J61" i="29"/>
  <c r="K61" i="29" s="1"/>
  <c r="AO26" i="29"/>
  <c r="U21" i="29"/>
  <c r="U20" i="29"/>
  <c r="H52" i="29"/>
  <c r="AE18" i="29"/>
  <c r="J51" i="29"/>
  <c r="H86" i="29"/>
  <c r="J84" i="29"/>
  <c r="J127" i="29"/>
  <c r="H126" i="29"/>
  <c r="J119" i="29"/>
  <c r="M119" i="29" s="1"/>
  <c r="P119" i="29" s="1"/>
  <c r="H118" i="29"/>
  <c r="AT193" i="29"/>
  <c r="AT225" i="29"/>
  <c r="AT214" i="29"/>
  <c r="AT211" i="29"/>
  <c r="J164" i="5"/>
  <c r="M164" i="5" s="1"/>
  <c r="P164" i="5" s="1"/>
  <c r="J163" i="5"/>
  <c r="K163" i="5" s="1"/>
  <c r="H215" i="5"/>
  <c r="J224" i="5"/>
  <c r="K224" i="5" s="1"/>
  <c r="AT225" i="5"/>
  <c r="AE24" i="5"/>
  <c r="F142" i="18" s="1"/>
  <c r="Z23" i="5"/>
  <c r="E141" i="18" s="1"/>
  <c r="AT183" i="5"/>
  <c r="AT210" i="5"/>
  <c r="AE33" i="5"/>
  <c r="F151" i="18" s="1"/>
  <c r="AO31" i="5"/>
  <c r="H149" i="18" s="1"/>
  <c r="U31" i="5"/>
  <c r="D149" i="18" s="1"/>
  <c r="AJ30" i="5"/>
  <c r="G148" i="18" s="1"/>
  <c r="AE25" i="5"/>
  <c r="F143" i="18" s="1"/>
  <c r="Z20" i="5"/>
  <c r="E138" i="18" s="1"/>
  <c r="AO19" i="5"/>
  <c r="H137" i="18" s="1"/>
  <c r="U19" i="5"/>
  <c r="D137" i="18" s="1"/>
  <c r="AJ18" i="5"/>
  <c r="G136" i="18" s="1"/>
  <c r="J87" i="5"/>
  <c r="M87" i="5" s="1"/>
  <c r="J120" i="5"/>
  <c r="M120" i="5" s="1"/>
  <c r="N120" i="5" s="1"/>
  <c r="J230" i="5"/>
  <c r="H229" i="5"/>
  <c r="Z38" i="5"/>
  <c r="E156" i="18" s="1"/>
  <c r="J68" i="5"/>
  <c r="K68" i="5" s="1"/>
  <c r="AE34" i="5"/>
  <c r="F152" i="18" s="1"/>
  <c r="Z33" i="5"/>
  <c r="AO32" i="5"/>
  <c r="H150" i="18" s="1"/>
  <c r="U32" i="5"/>
  <c r="D150" i="18" s="1"/>
  <c r="AJ31" i="5"/>
  <c r="G149" i="18" s="1"/>
  <c r="AE30" i="5"/>
  <c r="F148" i="18" s="1"/>
  <c r="H166" i="5"/>
  <c r="M224" i="5"/>
  <c r="N224" i="5" s="1"/>
  <c r="M222" i="5"/>
  <c r="AT178" i="5"/>
  <c r="H227" i="5"/>
  <c r="J226" i="5"/>
  <c r="M226" i="5" s="1"/>
  <c r="J220" i="5"/>
  <c r="M220" i="5" s="1"/>
  <c r="N220" i="5" s="1"/>
  <c r="J219" i="5"/>
  <c r="M218" i="5"/>
  <c r="P218" i="5" s="1"/>
  <c r="J225" i="5"/>
  <c r="M225" i="5" s="1"/>
  <c r="P225" i="5" s="1"/>
  <c r="S225" i="5" s="1"/>
  <c r="AT214" i="5"/>
  <c r="AT218" i="5"/>
  <c r="J208" i="5"/>
  <c r="M208" i="5" s="1"/>
  <c r="N208" i="5" s="1"/>
  <c r="AT229" i="5"/>
  <c r="AT227" i="5"/>
  <c r="H211" i="5"/>
  <c r="I268" i="27"/>
  <c r="I264" i="27"/>
  <c r="I260" i="27"/>
  <c r="I256" i="27"/>
  <c r="J248" i="4"/>
  <c r="K248" i="4" s="1"/>
  <c r="I225" i="27"/>
  <c r="I270" i="27"/>
  <c r="Q223" i="4"/>
  <c r="I272" i="27"/>
  <c r="I274" i="27"/>
  <c r="J247" i="4"/>
  <c r="M247" i="4" s="1"/>
  <c r="H247" i="4"/>
  <c r="H260" i="4"/>
  <c r="J260" i="4"/>
  <c r="K260" i="4" s="1"/>
  <c r="J251" i="4"/>
  <c r="K251" i="4" s="1"/>
  <c r="H251" i="4"/>
  <c r="H243" i="4"/>
  <c r="J240" i="4"/>
  <c r="K240" i="4" s="1"/>
  <c r="I122" i="27"/>
  <c r="I184" i="27"/>
  <c r="I246" i="27"/>
  <c r="I242" i="27"/>
  <c r="I238" i="27"/>
  <c r="I234" i="27"/>
  <c r="I230" i="27"/>
  <c r="I226" i="27"/>
  <c r="I275" i="27"/>
  <c r="I269" i="27"/>
  <c r="I265" i="27"/>
  <c r="I261" i="27"/>
  <c r="I257" i="27"/>
  <c r="I253" i="27"/>
  <c r="I243" i="27"/>
  <c r="I239" i="27"/>
  <c r="I235" i="27"/>
  <c r="I231" i="27"/>
  <c r="I227" i="27"/>
  <c r="I223" i="27"/>
  <c r="I271" i="27"/>
  <c r="I266" i="27"/>
  <c r="I262" i="27"/>
  <c r="I258" i="27"/>
  <c r="I254" i="27"/>
  <c r="J256" i="4"/>
  <c r="H255" i="4"/>
  <c r="I214" i="27"/>
  <c r="I206" i="27"/>
  <c r="I202" i="27"/>
  <c r="I244" i="27"/>
  <c r="I240" i="27"/>
  <c r="I236" i="27"/>
  <c r="I232" i="27"/>
  <c r="I228" i="27"/>
  <c r="I224" i="27"/>
  <c r="I273" i="27"/>
  <c r="I267" i="27"/>
  <c r="I263" i="27"/>
  <c r="I259" i="27"/>
  <c r="I255" i="27"/>
  <c r="U22" i="29"/>
  <c r="P32" i="7"/>
  <c r="D179" i="18" s="1"/>
  <c r="P17" i="7"/>
  <c r="D164" i="18" s="1"/>
  <c r="AT216" i="29"/>
  <c r="AT212" i="29"/>
  <c r="AT208" i="29"/>
  <c r="U23" i="29"/>
  <c r="U15" i="29"/>
  <c r="AT207" i="29"/>
  <c r="AT220" i="29"/>
  <c r="U38" i="29"/>
  <c r="AT224" i="29"/>
  <c r="AT209" i="29"/>
  <c r="AL17" i="7"/>
  <c r="AF32" i="7"/>
  <c r="AF27" i="7"/>
  <c r="AF23" i="7"/>
  <c r="Z19" i="7"/>
  <c r="T29" i="7"/>
  <c r="T25" i="7"/>
  <c r="T21" i="7"/>
  <c r="P26" i="7"/>
  <c r="D173" i="18" s="1"/>
  <c r="P166" i="6"/>
  <c r="V166" i="6" s="1"/>
  <c r="U169" i="7" s="1"/>
  <c r="V169" i="7" s="1"/>
  <c r="X169" i="7" s="1"/>
  <c r="Y169" i="7" s="1"/>
  <c r="P160" i="6"/>
  <c r="AT151" i="29"/>
  <c r="AT148" i="29"/>
  <c r="AO38" i="29"/>
  <c r="AO34" i="29"/>
  <c r="AO25" i="29"/>
  <c r="AO19" i="29"/>
  <c r="AJ37" i="29"/>
  <c r="AJ29" i="29"/>
  <c r="AT160" i="29"/>
  <c r="AJ28" i="29"/>
  <c r="AE37" i="29"/>
  <c r="AE38" i="29"/>
  <c r="AE33" i="29"/>
  <c r="AE32" i="29"/>
  <c r="AE31" i="29"/>
  <c r="AE30" i="29"/>
  <c r="AE28" i="29"/>
  <c r="AE27" i="29"/>
  <c r="AE17" i="29"/>
  <c r="AE16" i="29"/>
  <c r="AT154" i="29"/>
  <c r="Z37" i="29"/>
  <c r="Z15" i="29"/>
  <c r="AT163" i="29"/>
  <c r="AT156" i="29"/>
  <c r="AT146" i="29"/>
  <c r="Z32" i="29"/>
  <c r="Z30" i="29"/>
  <c r="Z27" i="29"/>
  <c r="Z24" i="29"/>
  <c r="Z18" i="29"/>
  <c r="Z16" i="29"/>
  <c r="U30" i="29"/>
  <c r="U27" i="29"/>
  <c r="U18" i="29"/>
  <c r="AT153" i="29"/>
  <c r="AT149" i="29"/>
  <c r="AT162" i="29"/>
  <c r="AT159" i="29"/>
  <c r="AT158" i="29"/>
  <c r="AT157" i="29"/>
  <c r="AT150" i="29"/>
  <c r="AF18" i="7"/>
  <c r="P24" i="7"/>
  <c r="D171" i="18" s="1"/>
  <c r="R32" i="7"/>
  <c r="S32" i="7" s="1"/>
  <c r="AT115" i="29"/>
  <c r="AO37" i="29"/>
  <c r="AT130" i="29"/>
  <c r="AT132" i="29"/>
  <c r="AT114" i="29"/>
  <c r="AO33" i="29"/>
  <c r="AO31" i="29"/>
  <c r="AO18" i="29"/>
  <c r="AO17" i="29"/>
  <c r="AO16" i="29"/>
  <c r="AT118" i="29"/>
  <c r="AE34" i="29"/>
  <c r="AE26" i="29"/>
  <c r="AE25" i="29"/>
  <c r="AE19" i="29"/>
  <c r="AT123" i="29"/>
  <c r="AT122" i="29"/>
  <c r="AT121" i="29"/>
  <c r="AT128" i="29"/>
  <c r="AT113" i="29"/>
  <c r="AT135" i="29"/>
  <c r="AT120" i="29"/>
  <c r="AT111" i="29"/>
  <c r="AT126" i="29"/>
  <c r="AT124" i="29"/>
  <c r="U29" i="29"/>
  <c r="U28" i="29"/>
  <c r="U24" i="29"/>
  <c r="AT116" i="29"/>
  <c r="AT129" i="29"/>
  <c r="U25" i="29"/>
  <c r="U19" i="29"/>
  <c r="AT112" i="29"/>
  <c r="AL32" i="7"/>
  <c r="AL27" i="7"/>
  <c r="AL36" i="7"/>
  <c r="T32" i="7"/>
  <c r="T27" i="7"/>
  <c r="T36" i="7"/>
  <c r="R36" i="7"/>
  <c r="S36" i="7" s="1"/>
  <c r="P36" i="7"/>
  <c r="D183" i="18" s="1"/>
  <c r="AO21" i="29"/>
  <c r="AO20" i="29"/>
  <c r="AT85" i="29"/>
  <c r="AT82" i="29"/>
  <c r="AJ38" i="29"/>
  <c r="AJ33" i="29"/>
  <c r="AJ32" i="29"/>
  <c r="AJ31" i="29"/>
  <c r="AJ24" i="29"/>
  <c r="AT101" i="29"/>
  <c r="AJ36" i="29"/>
  <c r="AJ35" i="29"/>
  <c r="AJ34" i="29"/>
  <c r="AT94" i="29"/>
  <c r="AJ25" i="29"/>
  <c r="AJ19" i="29"/>
  <c r="AT103" i="29"/>
  <c r="AT102" i="29"/>
  <c r="Z36" i="29"/>
  <c r="Z35" i="29"/>
  <c r="AT99" i="29"/>
  <c r="AT97" i="29"/>
  <c r="AT96" i="29"/>
  <c r="Z22" i="29"/>
  <c r="AT89" i="29"/>
  <c r="AT81" i="29"/>
  <c r="Z34" i="29"/>
  <c r="AT100" i="29"/>
  <c r="AT98" i="29"/>
  <c r="AT90" i="29"/>
  <c r="Z25" i="29"/>
  <c r="Z21" i="29"/>
  <c r="Z20" i="29"/>
  <c r="Z19" i="29"/>
  <c r="U31" i="29"/>
  <c r="U26" i="29"/>
  <c r="AT93" i="29"/>
  <c r="AT86" i="29"/>
  <c r="U37" i="29"/>
  <c r="I123" i="18"/>
  <c r="I120" i="18"/>
  <c r="I112" i="18"/>
  <c r="AL28" i="7"/>
  <c r="P25" i="7"/>
  <c r="D172" i="18" s="1"/>
  <c r="R59" i="7"/>
  <c r="S59" i="7" s="1"/>
  <c r="R61" i="7"/>
  <c r="R27" i="7" s="1"/>
  <c r="S27" i="7" s="1"/>
  <c r="P27" i="7"/>
  <c r="D174" i="18" s="1"/>
  <c r="P22" i="7"/>
  <c r="I105" i="18"/>
  <c r="P29" i="7"/>
  <c r="D176" i="18" s="1"/>
  <c r="R63" i="7"/>
  <c r="R29" i="7" s="1"/>
  <c r="P21" i="7"/>
  <c r="D168" i="18" s="1"/>
  <c r="R55" i="7"/>
  <c r="S55" i="7" s="1"/>
  <c r="R68" i="7"/>
  <c r="P34" i="7"/>
  <c r="D181" i="18" s="1"/>
  <c r="R57" i="7"/>
  <c r="S57" i="7" s="1"/>
  <c r="P23" i="7"/>
  <c r="D170" i="18" s="1"/>
  <c r="I119" i="18"/>
  <c r="I115" i="18"/>
  <c r="I108" i="18"/>
  <c r="I104" i="18"/>
  <c r="R72" i="7"/>
  <c r="R38" i="7" s="1"/>
  <c r="S38" i="7" s="1"/>
  <c r="P38" i="7"/>
  <c r="D185" i="18" s="1"/>
  <c r="R51" i="7"/>
  <c r="S51" i="7" s="1"/>
  <c r="I122" i="18"/>
  <c r="I118" i="18"/>
  <c r="I114" i="18"/>
  <c r="I111" i="18"/>
  <c r="I107" i="18"/>
  <c r="I103" i="18"/>
  <c r="R53" i="7"/>
  <c r="R19" i="7" s="1"/>
  <c r="S19" i="7" s="1"/>
  <c r="P19" i="7"/>
  <c r="D166" i="18" s="1"/>
  <c r="I125" i="18"/>
  <c r="I121" i="18"/>
  <c r="I117" i="18"/>
  <c r="I113" i="18"/>
  <c r="I110" i="18"/>
  <c r="I106" i="18"/>
  <c r="AT64" i="29"/>
  <c r="AT62" i="29"/>
  <c r="AT52" i="29"/>
  <c r="AT66" i="29"/>
  <c r="AT58" i="29"/>
  <c r="AT50" i="29"/>
  <c r="Z17" i="29"/>
  <c r="AT49" i="29"/>
  <c r="U16" i="29"/>
  <c r="AT48" i="29"/>
  <c r="AT60" i="29"/>
  <c r="X52" i="29"/>
  <c r="Y52" i="29" s="1"/>
  <c r="X60" i="29"/>
  <c r="AC60" i="29" s="1"/>
  <c r="AT56" i="29"/>
  <c r="AT54" i="29"/>
  <c r="AT69" i="29"/>
  <c r="U36" i="29"/>
  <c r="AT68" i="29"/>
  <c r="AT65" i="29"/>
  <c r="U32" i="29"/>
  <c r="I194" i="27"/>
  <c r="P148" i="13"/>
  <c r="Z37" i="7"/>
  <c r="AL35" i="7"/>
  <c r="Z33" i="7"/>
  <c r="AF30" i="7"/>
  <c r="AF22" i="7"/>
  <c r="AL30" i="7"/>
  <c r="AL24" i="7"/>
  <c r="P18" i="7"/>
  <c r="D165" i="18" s="1"/>
  <c r="AF37" i="7"/>
  <c r="P30" i="7"/>
  <c r="D177" i="18" s="1"/>
  <c r="T24" i="7"/>
  <c r="P28" i="7"/>
  <c r="D175" i="18" s="1"/>
  <c r="T20" i="7"/>
  <c r="AL39" i="7"/>
  <c r="AL18" i="7"/>
  <c r="AL31" i="7"/>
  <c r="AF26" i="7"/>
  <c r="Z39" i="7"/>
  <c r="T33" i="7"/>
  <c r="T31" i="7"/>
  <c r="T30" i="7"/>
  <c r="R28" i="7"/>
  <c r="S28" i="7" s="1"/>
  <c r="Z22" i="7"/>
  <c r="AF20" i="7"/>
  <c r="S217" i="7"/>
  <c r="P39" i="7"/>
  <c r="D186" i="18" s="1"/>
  <c r="AL37" i="7"/>
  <c r="AF33" i="7"/>
  <c r="T18" i="7"/>
  <c r="AF35" i="7"/>
  <c r="T35" i="7"/>
  <c r="AL33" i="7"/>
  <c r="P33" i="7"/>
  <c r="D180" i="18" s="1"/>
  <c r="R31" i="7"/>
  <c r="P31" i="7"/>
  <c r="D178" i="18" s="1"/>
  <c r="T26" i="7"/>
  <c r="Z24" i="7"/>
  <c r="AL20" i="7"/>
  <c r="Z18" i="7"/>
  <c r="S236" i="7"/>
  <c r="P37" i="7"/>
  <c r="D184" i="18" s="1"/>
  <c r="Z35" i="7"/>
  <c r="AF31" i="7"/>
  <c r="Z26" i="7"/>
  <c r="AF24" i="7"/>
  <c r="AF39" i="7"/>
  <c r="T37" i="7"/>
  <c r="R35" i="7"/>
  <c r="S35" i="7" s="1"/>
  <c r="P35" i="7"/>
  <c r="D182" i="18" s="1"/>
  <c r="Z31" i="7"/>
  <c r="Z30" i="7"/>
  <c r="AF28" i="7"/>
  <c r="S225" i="7"/>
  <c r="AL22" i="7"/>
  <c r="T22" i="7"/>
  <c r="Z20" i="7"/>
  <c r="R20" i="7"/>
  <c r="T16" i="7"/>
  <c r="P16" i="7"/>
  <c r="D163" i="18" s="1"/>
  <c r="AL16" i="7"/>
  <c r="AF16" i="7"/>
  <c r="Z16" i="7"/>
  <c r="R50" i="7"/>
  <c r="R16" i="7" s="1"/>
  <c r="I216" i="27"/>
  <c r="I212" i="27"/>
  <c r="I208" i="27"/>
  <c r="I204" i="27"/>
  <c r="I200" i="27"/>
  <c r="I196" i="27"/>
  <c r="I213" i="27"/>
  <c r="I209" i="27"/>
  <c r="I210" i="27"/>
  <c r="I198" i="27"/>
  <c r="I215" i="27"/>
  <c r="I211" i="27"/>
  <c r="I205" i="27"/>
  <c r="I201" i="27"/>
  <c r="I197" i="27"/>
  <c r="I207" i="27"/>
  <c r="I203" i="27"/>
  <c r="I199" i="27"/>
  <c r="I195" i="27"/>
  <c r="I185" i="27"/>
  <c r="I178" i="27"/>
  <c r="I166" i="27"/>
  <c r="I180" i="27"/>
  <c r="I176" i="27"/>
  <c r="I172" i="27"/>
  <c r="I169" i="27"/>
  <c r="I165" i="27"/>
  <c r="I186" i="27"/>
  <c r="I183" i="27"/>
  <c r="I182" i="27"/>
  <c r="I179" i="27"/>
  <c r="I66" i="27"/>
  <c r="I62" i="27"/>
  <c r="I50" i="27"/>
  <c r="I46" i="27"/>
  <c r="I64" i="27"/>
  <c r="I60" i="27"/>
  <c r="I52" i="27"/>
  <c r="I48" i="27"/>
  <c r="I88" i="27"/>
  <c r="I84" i="27"/>
  <c r="G18" i="18"/>
  <c r="I86" i="27"/>
  <c r="H26" i="18"/>
  <c r="I193" i="27"/>
  <c r="R24" i="7"/>
  <c r="S24" i="7" s="1"/>
  <c r="S73" i="7"/>
  <c r="R39" i="7"/>
  <c r="S71" i="7"/>
  <c r="S52" i="7"/>
  <c r="R18" i="7"/>
  <c r="S64" i="7"/>
  <c r="R30" i="7"/>
  <c r="S60" i="7"/>
  <c r="R26" i="7"/>
  <c r="S56" i="7"/>
  <c r="R22" i="7"/>
  <c r="AT222" i="5"/>
  <c r="AT221" i="5"/>
  <c r="U29" i="5"/>
  <c r="D147" i="18" s="1"/>
  <c r="U37" i="5"/>
  <c r="D155" i="18" s="1"/>
  <c r="AO37" i="5"/>
  <c r="H155" i="18" s="1"/>
  <c r="AJ36" i="5"/>
  <c r="G154" i="18" s="1"/>
  <c r="AE35" i="5"/>
  <c r="F153" i="18" s="1"/>
  <c r="AO28" i="5"/>
  <c r="H146" i="18" s="1"/>
  <c r="AO24" i="5"/>
  <c r="H142" i="18" s="1"/>
  <c r="Z29" i="5"/>
  <c r="E147" i="18" s="1"/>
  <c r="Z25" i="5"/>
  <c r="E143" i="18" s="1"/>
  <c r="U28" i="5"/>
  <c r="D146" i="18" s="1"/>
  <c r="U24" i="5"/>
  <c r="D142" i="18" s="1"/>
  <c r="AO27" i="5"/>
  <c r="H145" i="18" s="1"/>
  <c r="AO23" i="5"/>
  <c r="H141" i="18" s="1"/>
  <c r="AJ27" i="5"/>
  <c r="G145" i="18" s="1"/>
  <c r="AJ23" i="5"/>
  <c r="G141" i="18" s="1"/>
  <c r="AJ26" i="5"/>
  <c r="G144" i="18" s="1"/>
  <c r="AJ22" i="5"/>
  <c r="G140" i="18" s="1"/>
  <c r="AE26" i="5"/>
  <c r="F144" i="18" s="1"/>
  <c r="AE22" i="5"/>
  <c r="F140" i="18" s="1"/>
  <c r="Z28" i="5"/>
  <c r="E146" i="18" s="1"/>
  <c r="Z24" i="5"/>
  <c r="E142" i="18" s="1"/>
  <c r="U27" i="5"/>
  <c r="M229" i="5"/>
  <c r="P229" i="5" s="1"/>
  <c r="S229" i="5" s="1"/>
  <c r="K229" i="5"/>
  <c r="AT230" i="5"/>
  <c r="AT223" i="5"/>
  <c r="AT181" i="5"/>
  <c r="AO38" i="5"/>
  <c r="H156" i="18" s="1"/>
  <c r="U38" i="5"/>
  <c r="D156" i="18" s="1"/>
  <c r="AJ37" i="5"/>
  <c r="G155" i="18" s="1"/>
  <c r="AE36" i="5"/>
  <c r="F154" i="18" s="1"/>
  <c r="Z35" i="5"/>
  <c r="E153" i="18" s="1"/>
  <c r="AO33" i="5"/>
  <c r="H151" i="18" s="1"/>
  <c r="U33" i="5"/>
  <c r="D151" i="18" s="1"/>
  <c r="AJ32" i="5"/>
  <c r="G150" i="18" s="1"/>
  <c r="AE31" i="5"/>
  <c r="F149" i="18" s="1"/>
  <c r="Z30" i="5"/>
  <c r="E148" i="18" s="1"/>
  <c r="AO25" i="5"/>
  <c r="H143" i="18" s="1"/>
  <c r="U25" i="5"/>
  <c r="D143" i="18" s="1"/>
  <c r="AJ24" i="5"/>
  <c r="G142" i="18" s="1"/>
  <c r="AE23" i="5"/>
  <c r="F141" i="18" s="1"/>
  <c r="Z22" i="5"/>
  <c r="E140" i="18" s="1"/>
  <c r="AO21" i="5"/>
  <c r="H139" i="18" s="1"/>
  <c r="U21" i="5"/>
  <c r="D139" i="18" s="1"/>
  <c r="AO20" i="5"/>
  <c r="H138" i="18" s="1"/>
  <c r="U20" i="5"/>
  <c r="D138" i="18" s="1"/>
  <c r="AJ19" i="5"/>
  <c r="G137" i="18" s="1"/>
  <c r="AE18" i="5"/>
  <c r="F136" i="18" s="1"/>
  <c r="Z17" i="5"/>
  <c r="E135" i="18" s="1"/>
  <c r="H154" i="5"/>
  <c r="AT197" i="5"/>
  <c r="AT196" i="5"/>
  <c r="H194" i="5"/>
  <c r="AT193" i="5"/>
  <c r="AT190" i="5"/>
  <c r="AT231" i="5"/>
  <c r="K227" i="5"/>
  <c r="AT215" i="5"/>
  <c r="M214" i="5"/>
  <c r="AT213" i="5"/>
  <c r="J212" i="5"/>
  <c r="M212" i="5" s="1"/>
  <c r="AJ38" i="5"/>
  <c r="G156" i="18" s="1"/>
  <c r="AE37" i="5"/>
  <c r="F155" i="18" s="1"/>
  <c r="Z36" i="5"/>
  <c r="E154" i="18" s="1"/>
  <c r="AO35" i="5"/>
  <c r="H153" i="18" s="1"/>
  <c r="U35" i="5"/>
  <c r="D153" i="18" s="1"/>
  <c r="AO34" i="5"/>
  <c r="H152" i="18" s="1"/>
  <c r="U34" i="5"/>
  <c r="D152" i="18" s="1"/>
  <c r="AJ33" i="5"/>
  <c r="G151" i="18" s="1"/>
  <c r="AE32" i="5"/>
  <c r="F150" i="18" s="1"/>
  <c r="Z31" i="5"/>
  <c r="E149" i="18" s="1"/>
  <c r="AO30" i="5"/>
  <c r="H148" i="18" s="1"/>
  <c r="U30" i="5"/>
  <c r="D148" i="18" s="1"/>
  <c r="AJ29" i="5"/>
  <c r="G147" i="18" s="1"/>
  <c r="AE28" i="5"/>
  <c r="F146" i="18" s="1"/>
  <c r="Z27" i="5"/>
  <c r="E145" i="18" s="1"/>
  <c r="AO26" i="5"/>
  <c r="H144" i="18" s="1"/>
  <c r="U26" i="5"/>
  <c r="D144" i="18" s="1"/>
  <c r="AJ25" i="5"/>
  <c r="G143" i="18" s="1"/>
  <c r="AO22" i="5"/>
  <c r="H140" i="18" s="1"/>
  <c r="U22" i="5"/>
  <c r="D140" i="18" s="1"/>
  <c r="AJ21" i="5"/>
  <c r="G139" i="18" s="1"/>
  <c r="AJ20" i="5"/>
  <c r="G138" i="18" s="1"/>
  <c r="AE19" i="5"/>
  <c r="F137" i="18" s="1"/>
  <c r="Z18" i="5"/>
  <c r="E136" i="18" s="1"/>
  <c r="AO17" i="5"/>
  <c r="H135" i="18" s="1"/>
  <c r="U17" i="5"/>
  <c r="D135" i="18" s="1"/>
  <c r="AJ16" i="5"/>
  <c r="G134" i="18" s="1"/>
  <c r="AE15" i="5"/>
  <c r="F133" i="18" s="1"/>
  <c r="J131" i="5"/>
  <c r="K131" i="5" s="1"/>
  <c r="H231" i="5"/>
  <c r="J223" i="5"/>
  <c r="AT219" i="5"/>
  <c r="AT217" i="5"/>
  <c r="AE38" i="5"/>
  <c r="F156" i="18" s="1"/>
  <c r="Z37" i="5"/>
  <c r="E155" i="18" s="1"/>
  <c r="AO36" i="5"/>
  <c r="H154" i="18" s="1"/>
  <c r="U36" i="5"/>
  <c r="D154" i="18" s="1"/>
  <c r="AJ35" i="5"/>
  <c r="G153" i="18" s="1"/>
  <c r="AJ34" i="5"/>
  <c r="G152" i="18" s="1"/>
  <c r="Z32" i="5"/>
  <c r="AE29" i="5"/>
  <c r="F147" i="18" s="1"/>
  <c r="U23" i="5"/>
  <c r="D141" i="18" s="1"/>
  <c r="AE21" i="5"/>
  <c r="F139" i="18" s="1"/>
  <c r="J54" i="5"/>
  <c r="K54" i="5" s="1"/>
  <c r="AE20" i="5"/>
  <c r="F138" i="18" s="1"/>
  <c r="Z19" i="5"/>
  <c r="E137" i="18" s="1"/>
  <c r="AO18" i="5"/>
  <c r="H136" i="18" s="1"/>
  <c r="U18" i="5"/>
  <c r="D136" i="18" s="1"/>
  <c r="AJ17" i="5"/>
  <c r="G135" i="18" s="1"/>
  <c r="AE16" i="5"/>
  <c r="F134" i="18" s="1"/>
  <c r="Z15" i="5"/>
  <c r="E133" i="18" s="1"/>
  <c r="AT162" i="5"/>
  <c r="AT145" i="5"/>
  <c r="AT199" i="5"/>
  <c r="H197" i="5"/>
  <c r="H191" i="5"/>
  <c r="AT186" i="5"/>
  <c r="P220" i="5"/>
  <c r="J216" i="5"/>
  <c r="M216" i="5" s="1"/>
  <c r="AT211" i="5"/>
  <c r="M210" i="5"/>
  <c r="AT209" i="5"/>
  <c r="P208" i="5"/>
  <c r="Q208" i="5" s="1"/>
  <c r="E152" i="18"/>
  <c r="M178" i="5"/>
  <c r="P178" i="5" s="1"/>
  <c r="S178" i="5" s="1"/>
  <c r="J176" i="5"/>
  <c r="M176" i="5" s="1"/>
  <c r="N176" i="5" s="1"/>
  <c r="H187" i="5"/>
  <c r="H199" i="5"/>
  <c r="J198" i="5"/>
  <c r="K198" i="5" s="1"/>
  <c r="H192" i="5"/>
  <c r="H184" i="5"/>
  <c r="J183" i="5"/>
  <c r="K183" i="5" s="1"/>
  <c r="H182" i="5"/>
  <c r="I164" i="27"/>
  <c r="I175" i="27"/>
  <c r="I171" i="27"/>
  <c r="I168" i="27"/>
  <c r="I181" i="27"/>
  <c r="I174" i="27"/>
  <c r="I167" i="27"/>
  <c r="I163" i="27"/>
  <c r="I177" i="27"/>
  <c r="I173" i="27"/>
  <c r="I126" i="27"/>
  <c r="I109" i="27"/>
  <c r="I105" i="27"/>
  <c r="I116" i="27"/>
  <c r="H29" i="18"/>
  <c r="I125" i="27"/>
  <c r="I121" i="27"/>
  <c r="I106" i="27"/>
  <c r="I112" i="27"/>
  <c r="I114" i="27"/>
  <c r="I117" i="27"/>
  <c r="I123" i="27"/>
  <c r="I119" i="27"/>
  <c r="I111" i="27"/>
  <c r="I124" i="27"/>
  <c r="I120" i="27"/>
  <c r="I113" i="27"/>
  <c r="I107" i="27"/>
  <c r="I103" i="27"/>
  <c r="I115" i="27"/>
  <c r="I108" i="27"/>
  <c r="I104" i="27"/>
  <c r="I95" i="27"/>
  <c r="E31" i="18"/>
  <c r="I93" i="27"/>
  <c r="I89" i="27"/>
  <c r="I81" i="27"/>
  <c r="I76" i="27"/>
  <c r="I124" i="18"/>
  <c r="I116" i="18"/>
  <c r="I73" i="27"/>
  <c r="I77" i="27"/>
  <c r="I74" i="27"/>
  <c r="I83" i="27"/>
  <c r="I79" i="27"/>
  <c r="I59" i="27"/>
  <c r="I55" i="27"/>
  <c r="I63" i="27"/>
  <c r="I45" i="27"/>
  <c r="I57" i="27"/>
  <c r="I43" i="27"/>
  <c r="I53" i="27"/>
  <c r="I49" i="27"/>
  <c r="I109" i="18"/>
  <c r="I92" i="27"/>
  <c r="I87" i="27"/>
  <c r="I82" i="27"/>
  <c r="I78" i="27"/>
  <c r="I126" i="18"/>
  <c r="I94" i="27"/>
  <c r="I90" i="27"/>
  <c r="I80" i="27"/>
  <c r="I61" i="27"/>
  <c r="I56" i="27"/>
  <c r="I44" i="27"/>
  <c r="I51" i="27"/>
  <c r="I65" i="27"/>
  <c r="I47" i="27"/>
  <c r="D181" i="13"/>
  <c r="G71" i="4"/>
  <c r="E103" i="13" s="1"/>
  <c r="D231" i="13"/>
  <c r="D199" i="13"/>
  <c r="D103" i="13"/>
  <c r="D71" i="13"/>
  <c r="G67" i="4"/>
  <c r="J67" i="4" s="1"/>
  <c r="D227" i="13"/>
  <c r="D195" i="13"/>
  <c r="D67" i="13"/>
  <c r="G63" i="4"/>
  <c r="E95" i="13" s="1"/>
  <c r="D223" i="13"/>
  <c r="D191" i="13"/>
  <c r="D63" i="13"/>
  <c r="G55" i="4"/>
  <c r="H55" i="4" s="1"/>
  <c r="D215" i="13"/>
  <c r="D183" i="13"/>
  <c r="G51" i="4"/>
  <c r="J51" i="4" s="1"/>
  <c r="G83" i="13" s="1"/>
  <c r="D211" i="13"/>
  <c r="D179" i="13"/>
  <c r="G59" i="4"/>
  <c r="J59" i="4" s="1"/>
  <c r="D219" i="13"/>
  <c r="D187" i="13"/>
  <c r="D59" i="13"/>
  <c r="D51" i="13"/>
  <c r="G70" i="4"/>
  <c r="E102" i="13" s="1"/>
  <c r="D230" i="13"/>
  <c r="D198" i="13"/>
  <c r="G66" i="4"/>
  <c r="E98" i="13" s="1"/>
  <c r="D226" i="13"/>
  <c r="D194" i="13"/>
  <c r="G62" i="4"/>
  <c r="D222" i="13"/>
  <c r="D190" i="13"/>
  <c r="G58" i="4"/>
  <c r="H58" i="4" s="1"/>
  <c r="D218" i="13"/>
  <c r="D186" i="13"/>
  <c r="G54" i="4"/>
  <c r="E86" i="13" s="1"/>
  <c r="D214" i="13"/>
  <c r="D182" i="13"/>
  <c r="G50" i="4"/>
  <c r="J50" i="4" s="1"/>
  <c r="D210" i="13"/>
  <c r="D70" i="13"/>
  <c r="D68" i="13"/>
  <c r="D66" i="13"/>
  <c r="D62" i="13"/>
  <c r="D58" i="13"/>
  <c r="G69" i="4"/>
  <c r="J69" i="4" s="1"/>
  <c r="D229" i="13"/>
  <c r="D197" i="13"/>
  <c r="G65" i="4"/>
  <c r="H65" i="4" s="1"/>
  <c r="D225" i="13"/>
  <c r="D193" i="13"/>
  <c r="G61" i="4"/>
  <c r="J61" i="4" s="1"/>
  <c r="D221" i="13"/>
  <c r="D93" i="13"/>
  <c r="G57" i="4"/>
  <c r="D217" i="13"/>
  <c r="D185" i="13"/>
  <c r="G53" i="4"/>
  <c r="J53" i="4" s="1"/>
  <c r="D213" i="13"/>
  <c r="G49" i="4"/>
  <c r="H49" i="4" s="1"/>
  <c r="D177" i="13"/>
  <c r="D209" i="13"/>
  <c r="D54" i="13"/>
  <c r="D189" i="13"/>
  <c r="G68" i="4"/>
  <c r="J68" i="4" s="1"/>
  <c r="D228" i="13"/>
  <c r="G64" i="4"/>
  <c r="H64" i="4" s="1"/>
  <c r="D224" i="13"/>
  <c r="D192" i="13"/>
  <c r="G60" i="4"/>
  <c r="H60" i="4" s="1"/>
  <c r="D188" i="13"/>
  <c r="D220" i="13"/>
  <c r="G56" i="4"/>
  <c r="J56" i="4" s="1"/>
  <c r="D184" i="13"/>
  <c r="D216" i="13"/>
  <c r="G52" i="4"/>
  <c r="H52" i="4" s="1"/>
  <c r="D212" i="13"/>
  <c r="D180" i="13"/>
  <c r="G48" i="4"/>
  <c r="E208" i="13" s="1"/>
  <c r="D208" i="13"/>
  <c r="D176" i="13"/>
  <c r="D69" i="13"/>
  <c r="D65" i="13"/>
  <c r="D61" i="13"/>
  <c r="D57" i="13"/>
  <c r="D50" i="13"/>
  <c r="D178" i="13"/>
  <c r="G35" i="4"/>
  <c r="D100" i="13"/>
  <c r="G31" i="4"/>
  <c r="D96" i="13"/>
  <c r="G27" i="4"/>
  <c r="H27" i="4" s="1"/>
  <c r="D92" i="13"/>
  <c r="G23" i="4"/>
  <c r="H23" i="4" s="1"/>
  <c r="D88" i="13"/>
  <c r="G19" i="4"/>
  <c r="E84" i="13" s="1"/>
  <c r="D84" i="13"/>
  <c r="G15" i="4"/>
  <c r="H15" i="4" s="1"/>
  <c r="D80" i="13"/>
  <c r="D102" i="13"/>
  <c r="D98" i="13"/>
  <c r="D90" i="13"/>
  <c r="D86" i="13"/>
  <c r="D82" i="13"/>
  <c r="D101" i="13"/>
  <c r="D99" i="13"/>
  <c r="D97" i="13"/>
  <c r="D94" i="13"/>
  <c r="D91" i="13"/>
  <c r="D89" i="13"/>
  <c r="D87" i="13"/>
  <c r="D85" i="13"/>
  <c r="D83" i="13"/>
  <c r="D81" i="13"/>
  <c r="D95" i="13"/>
  <c r="Y148" i="13"/>
  <c r="X148" i="13"/>
  <c r="H153" i="13"/>
  <c r="L152" i="13"/>
  <c r="P152" i="13"/>
  <c r="V148" i="13"/>
  <c r="X167" i="13"/>
  <c r="H164" i="13"/>
  <c r="F163" i="13"/>
  <c r="H161" i="13"/>
  <c r="H159" i="13"/>
  <c r="T158" i="13"/>
  <c r="R156" i="13"/>
  <c r="H156" i="13"/>
  <c r="L155" i="13"/>
  <c r="M155" i="13"/>
  <c r="R154" i="13"/>
  <c r="H154" i="13"/>
  <c r="V153" i="13"/>
  <c r="P151" i="13"/>
  <c r="T150" i="13"/>
  <c r="L148" i="13"/>
  <c r="H147" i="13"/>
  <c r="R145" i="13"/>
  <c r="H145" i="13"/>
  <c r="H144" i="13"/>
  <c r="M151" i="13"/>
  <c r="T167" i="13"/>
  <c r="Y164" i="13"/>
  <c r="H163" i="13"/>
  <c r="P158" i="13"/>
  <c r="V156" i="13"/>
  <c r="L156" i="13"/>
  <c r="H155" i="13"/>
  <c r="V154" i="13"/>
  <c r="R153" i="13"/>
  <c r="T151" i="13"/>
  <c r="J151" i="13"/>
  <c r="H148" i="13"/>
  <c r="M147" i="13"/>
  <c r="H146" i="13"/>
  <c r="V145" i="13"/>
  <c r="T144" i="13"/>
  <c r="L150" i="13"/>
  <c r="M150" i="13"/>
  <c r="M163" i="13"/>
  <c r="L163" i="13"/>
  <c r="M157" i="13"/>
  <c r="F157" i="13"/>
  <c r="X151" i="13"/>
  <c r="Y151" i="13"/>
  <c r="V146" i="13"/>
  <c r="X146" i="13"/>
  <c r="L146" i="13"/>
  <c r="M146" i="13"/>
  <c r="P146" i="13"/>
  <c r="X155" i="13"/>
  <c r="Y155" i="13"/>
  <c r="M167" i="13"/>
  <c r="L167" i="13"/>
  <c r="J163" i="13"/>
  <c r="R158" i="13"/>
  <c r="P154" i="13"/>
  <c r="L151" i="13"/>
  <c r="X147" i="13"/>
  <c r="Y147" i="13"/>
  <c r="F145" i="13"/>
  <c r="J167" i="13"/>
  <c r="H165" i="13"/>
  <c r="L164" i="13"/>
  <c r="P164" i="13"/>
  <c r="L161" i="13"/>
  <c r="X158" i="13"/>
  <c r="Y158" i="13"/>
  <c r="L154" i="13"/>
  <c r="M154" i="13"/>
  <c r="P150" i="13"/>
  <c r="L147" i="13"/>
  <c r="R146" i="13"/>
  <c r="T146" i="13"/>
  <c r="Y167" i="13"/>
  <c r="R167" i="13"/>
  <c r="H166" i="13"/>
  <c r="V165" i="13"/>
  <c r="L165" i="13"/>
  <c r="J164" i="13"/>
  <c r="Y163" i="13"/>
  <c r="R163" i="13"/>
  <c r="H162" i="13"/>
  <c r="V161" i="13"/>
  <c r="M161" i="13"/>
  <c r="H160" i="13"/>
  <c r="X159" i="13"/>
  <c r="F159" i="13"/>
  <c r="M158" i="13"/>
  <c r="F158" i="13"/>
  <c r="T157" i="13"/>
  <c r="X156" i="13"/>
  <c r="F156" i="13"/>
  <c r="V155" i="13"/>
  <c r="X154" i="13"/>
  <c r="J154" i="13"/>
  <c r="X153" i="13"/>
  <c r="F152" i="13"/>
  <c r="V151" i="13"/>
  <c r="X150" i="13"/>
  <c r="J150" i="13"/>
  <c r="X149" i="13"/>
  <c r="F148" i="13"/>
  <c r="V147" i="13"/>
  <c r="Y144" i="13"/>
  <c r="P167" i="13"/>
  <c r="P163" i="13"/>
  <c r="L145" i="13"/>
  <c r="V167" i="13"/>
  <c r="L166" i="13"/>
  <c r="R165" i="13"/>
  <c r="F164" i="13"/>
  <c r="V163" i="13"/>
  <c r="L162" i="13"/>
  <c r="R161" i="13"/>
  <c r="Y160" i="13"/>
  <c r="L160" i="13"/>
  <c r="T159" i="13"/>
  <c r="M159" i="13"/>
  <c r="J158" i="13"/>
  <c r="X157" i="13"/>
  <c r="P157" i="13"/>
  <c r="J156" i="13"/>
  <c r="R155" i="13"/>
  <c r="F154" i="13"/>
  <c r="T153" i="13"/>
  <c r="M153" i="13"/>
  <c r="J152" i="13"/>
  <c r="R151" i="13"/>
  <c r="F150" i="13"/>
  <c r="T149" i="13"/>
  <c r="M149" i="13"/>
  <c r="J148" i="13"/>
  <c r="R147" i="13"/>
  <c r="F146" i="13"/>
  <c r="T145" i="13"/>
  <c r="L144" i="13"/>
  <c r="P156" i="13"/>
  <c r="M145" i="13"/>
  <c r="P160" i="13"/>
  <c r="Y165" i="13"/>
  <c r="M164" i="13"/>
  <c r="Y161" i="13"/>
  <c r="M160" i="13"/>
  <c r="Y157" i="13"/>
  <c r="M156" i="13"/>
  <c r="F155" i="13"/>
  <c r="Y153" i="13"/>
  <c r="M152" i="13"/>
  <c r="F151" i="13"/>
  <c r="Y149" i="13"/>
  <c r="M148" i="13"/>
  <c r="F147" i="13"/>
  <c r="Y145" i="13"/>
  <c r="M144" i="13"/>
  <c r="P144" i="13"/>
  <c r="F131" i="13"/>
  <c r="I85" i="27"/>
  <c r="I58" i="27"/>
  <c r="I54" i="27"/>
  <c r="S205" i="7"/>
  <c r="S190" i="7"/>
  <c r="S189" i="7"/>
  <c r="S186" i="7"/>
  <c r="S185" i="7"/>
  <c r="S182" i="7"/>
  <c r="S202" i="7"/>
  <c r="S201" i="7"/>
  <c r="S198" i="7"/>
  <c r="S197" i="7"/>
  <c r="S194" i="7"/>
  <c r="S193" i="7"/>
  <c r="S199" i="7"/>
  <c r="S172" i="7"/>
  <c r="S171" i="7"/>
  <c r="S169" i="7"/>
  <c r="S164" i="7"/>
  <c r="S152" i="7"/>
  <c r="S168" i="7"/>
  <c r="S165" i="7"/>
  <c r="S161" i="7"/>
  <c r="S160" i="7"/>
  <c r="S153" i="7"/>
  <c r="S149" i="7"/>
  <c r="S156" i="7"/>
  <c r="S157" i="7"/>
  <c r="S138" i="7"/>
  <c r="S135" i="7"/>
  <c r="S119" i="7"/>
  <c r="S116" i="7"/>
  <c r="S128" i="7"/>
  <c r="S123" i="7"/>
  <c r="S132" i="7"/>
  <c r="S127" i="7"/>
  <c r="S136" i="7"/>
  <c r="S124" i="7"/>
  <c r="S131" i="7"/>
  <c r="S120" i="7"/>
  <c r="S105" i="7"/>
  <c r="S103" i="7"/>
  <c r="S94" i="7"/>
  <c r="S91" i="7"/>
  <c r="S90" i="7"/>
  <c r="S102" i="7"/>
  <c r="S98" i="7"/>
  <c r="S95" i="7"/>
  <c r="S83" i="7"/>
  <c r="S87" i="7"/>
  <c r="S86" i="7"/>
  <c r="S99" i="7"/>
  <c r="S66" i="7"/>
  <c r="S65" i="7"/>
  <c r="S62" i="7"/>
  <c r="S58" i="7"/>
  <c r="S70" i="7"/>
  <c r="S54" i="7"/>
  <c r="S238" i="7"/>
  <c r="S237" i="7"/>
  <c r="S227" i="7"/>
  <c r="S226" i="7"/>
  <c r="S215" i="7"/>
  <c r="S223" i="7"/>
  <c r="S222" i="7"/>
  <c r="S231" i="7"/>
  <c r="S234" i="7"/>
  <c r="S224" i="7"/>
  <c r="S219" i="7"/>
  <c r="S218" i="7"/>
  <c r="H231" i="6"/>
  <c r="J231" i="6"/>
  <c r="H233" i="6"/>
  <c r="J233" i="6"/>
  <c r="H216" i="6"/>
  <c r="J216" i="6"/>
  <c r="H212" i="6"/>
  <c r="J212" i="6"/>
  <c r="M230" i="6"/>
  <c r="J229" i="6"/>
  <c r="J227" i="6"/>
  <c r="J221" i="6"/>
  <c r="K213" i="6"/>
  <c r="M213" i="6"/>
  <c r="K211" i="6"/>
  <c r="M211" i="6"/>
  <c r="M223" i="6"/>
  <c r="J222" i="6"/>
  <c r="M219" i="6"/>
  <c r="J218" i="6"/>
  <c r="H214" i="6"/>
  <c r="J214" i="6"/>
  <c r="H210" i="6"/>
  <c r="J210" i="6"/>
  <c r="G27" i="6"/>
  <c r="J27" i="6" s="1"/>
  <c r="G27" i="13" s="1"/>
  <c r="G19" i="6"/>
  <c r="P162" i="6"/>
  <c r="V153" i="6"/>
  <c r="U156" i="7" s="1"/>
  <c r="V156" i="7" s="1"/>
  <c r="X156" i="7" s="1"/>
  <c r="Y156" i="7" s="1"/>
  <c r="P148" i="6"/>
  <c r="G38" i="6"/>
  <c r="G35" i="6"/>
  <c r="E35" i="13" s="1"/>
  <c r="G33" i="6"/>
  <c r="J33" i="6" s="1"/>
  <c r="G31" i="6"/>
  <c r="G28" i="6"/>
  <c r="AJ27" i="6"/>
  <c r="G25" i="6"/>
  <c r="G24" i="6"/>
  <c r="G23" i="6"/>
  <c r="AJ22" i="6"/>
  <c r="G22" i="6"/>
  <c r="R27" i="6"/>
  <c r="AJ24" i="6"/>
  <c r="P100" i="6"/>
  <c r="P93" i="6"/>
  <c r="P104" i="6"/>
  <c r="R38" i="6"/>
  <c r="AJ35" i="6"/>
  <c r="G15" i="6"/>
  <c r="AJ38" i="6"/>
  <c r="AJ20" i="6"/>
  <c r="R19" i="6"/>
  <c r="R34" i="6"/>
  <c r="R25" i="6"/>
  <c r="G36" i="6"/>
  <c r="G34" i="6"/>
  <c r="E34" i="13" s="1"/>
  <c r="R33" i="6"/>
  <c r="G32" i="6"/>
  <c r="G17" i="6"/>
  <c r="R17" i="6"/>
  <c r="AJ31" i="6"/>
  <c r="AJ37" i="6"/>
  <c r="G37" i="6"/>
  <c r="R35" i="6"/>
  <c r="AJ32" i="6"/>
  <c r="AJ30" i="6"/>
  <c r="G30" i="6"/>
  <c r="AJ29" i="6"/>
  <c r="G26" i="6"/>
  <c r="R23" i="6"/>
  <c r="G20" i="6"/>
  <c r="AJ16" i="6"/>
  <c r="G16" i="6"/>
  <c r="E16" i="13" s="1"/>
  <c r="F16" i="13" s="1"/>
  <c r="AJ21" i="6"/>
  <c r="G18" i="6"/>
  <c r="R15" i="6"/>
  <c r="P62" i="6"/>
  <c r="AJ18" i="6"/>
  <c r="R18" i="6"/>
  <c r="R36" i="6"/>
  <c r="AJ33" i="6"/>
  <c r="R32" i="6"/>
  <c r="AJ28" i="6"/>
  <c r="G21" i="6"/>
  <c r="E21" i="13" s="1"/>
  <c r="F21" i="13" s="1"/>
  <c r="R21" i="6"/>
  <c r="AJ36" i="6"/>
  <c r="AJ34" i="6"/>
  <c r="R31" i="6"/>
  <c r="G29" i="6"/>
  <c r="E29" i="13" s="1"/>
  <c r="F29" i="13" s="1"/>
  <c r="R29" i="6"/>
  <c r="R37" i="6"/>
  <c r="AJ26" i="6"/>
  <c r="R26" i="6"/>
  <c r="R28" i="6"/>
  <c r="AJ23" i="6"/>
  <c r="R20" i="6"/>
  <c r="AJ15" i="6"/>
  <c r="R30" i="6"/>
  <c r="AJ25" i="6"/>
  <c r="R22" i="6"/>
  <c r="AJ17" i="6"/>
  <c r="R24" i="6"/>
  <c r="AJ19" i="6"/>
  <c r="R16" i="6"/>
  <c r="AT230" i="29"/>
  <c r="AT223" i="29"/>
  <c r="AT215" i="29"/>
  <c r="AT221" i="29"/>
  <c r="AT219" i="29"/>
  <c r="AT213" i="29"/>
  <c r="AT180" i="29"/>
  <c r="AT199" i="29"/>
  <c r="AT198" i="29"/>
  <c r="AT192" i="29"/>
  <c r="AT196" i="29"/>
  <c r="AT187" i="29"/>
  <c r="AT182" i="29"/>
  <c r="AT176" i="29"/>
  <c r="AT189" i="29"/>
  <c r="AT188" i="29"/>
  <c r="AT185" i="29"/>
  <c r="AT184" i="29"/>
  <c r="AT166" i="29"/>
  <c r="AT165" i="29"/>
  <c r="AT164" i="29"/>
  <c r="AT161" i="29"/>
  <c r="AT155" i="29"/>
  <c r="AT147" i="29"/>
  <c r="AT152" i="29"/>
  <c r="AT144" i="29"/>
  <c r="AT134" i="29"/>
  <c r="K135" i="29"/>
  <c r="M135" i="29"/>
  <c r="P135" i="29" s="1"/>
  <c r="AT133" i="29"/>
  <c r="K122" i="29"/>
  <c r="M122" i="29"/>
  <c r="P122" i="29" s="1"/>
  <c r="K119" i="29"/>
  <c r="J132" i="29"/>
  <c r="AT131" i="29"/>
  <c r="AT127" i="29"/>
  <c r="K124" i="29"/>
  <c r="AT119" i="29"/>
  <c r="H117" i="29"/>
  <c r="J117" i="29"/>
  <c r="N116" i="29"/>
  <c r="K114" i="29"/>
  <c r="M114" i="29"/>
  <c r="P114" i="29" s="1"/>
  <c r="J111" i="29"/>
  <c r="J133" i="29"/>
  <c r="M131" i="29"/>
  <c r="P131" i="29" s="1"/>
  <c r="J129" i="29"/>
  <c r="H125" i="29"/>
  <c r="J125" i="29"/>
  <c r="K118" i="29"/>
  <c r="M118" i="29"/>
  <c r="P118" i="29" s="1"/>
  <c r="AT117" i="29"/>
  <c r="K126" i="29"/>
  <c r="M126" i="29"/>
  <c r="P126" i="29" s="1"/>
  <c r="AT125" i="29"/>
  <c r="N124" i="29"/>
  <c r="H121" i="29"/>
  <c r="J121" i="29"/>
  <c r="H113" i="29"/>
  <c r="J113" i="29"/>
  <c r="J112" i="29"/>
  <c r="G14" i="29"/>
  <c r="H14" i="29" s="1"/>
  <c r="K101" i="29"/>
  <c r="M101" i="29"/>
  <c r="K99" i="29"/>
  <c r="M99" i="29"/>
  <c r="N97" i="29"/>
  <c r="K103" i="29"/>
  <c r="M103" i="29"/>
  <c r="N100" i="29"/>
  <c r="H93" i="29"/>
  <c r="J93" i="29"/>
  <c r="AT92" i="29"/>
  <c r="H85" i="29"/>
  <c r="J85" i="29"/>
  <c r="AT84" i="29"/>
  <c r="K83" i="29"/>
  <c r="M83" i="29"/>
  <c r="M102" i="29"/>
  <c r="K94" i="29"/>
  <c r="M94" i="29"/>
  <c r="AT91" i="29"/>
  <c r="K86" i="29"/>
  <c r="M86" i="29"/>
  <c r="AT83" i="29"/>
  <c r="K95" i="29"/>
  <c r="M95" i="29"/>
  <c r="H89" i="29"/>
  <c r="J89" i="29"/>
  <c r="AT88" i="29"/>
  <c r="AT95" i="29"/>
  <c r="K90" i="29"/>
  <c r="M90" i="29"/>
  <c r="AT87" i="29"/>
  <c r="H81" i="29"/>
  <c r="J81" i="29"/>
  <c r="AT80" i="29"/>
  <c r="M82" i="29"/>
  <c r="J80" i="29"/>
  <c r="K66" i="29"/>
  <c r="M61" i="29"/>
  <c r="K51" i="29"/>
  <c r="M51" i="29"/>
  <c r="AL39" i="29"/>
  <c r="H71" i="29"/>
  <c r="J71" i="29"/>
  <c r="AT70" i="29"/>
  <c r="H67" i="29"/>
  <c r="J67" i="29"/>
  <c r="K65" i="29"/>
  <c r="M65" i="29"/>
  <c r="H55" i="29"/>
  <c r="J55" i="29"/>
  <c r="AT71" i="29"/>
  <c r="K69" i="29"/>
  <c r="M69" i="29"/>
  <c r="AT67" i="29"/>
  <c r="N66" i="29"/>
  <c r="P66" i="29"/>
  <c r="AT61" i="29"/>
  <c r="M56" i="29"/>
  <c r="K56" i="29"/>
  <c r="AT63" i="29"/>
  <c r="J63" i="29"/>
  <c r="K60" i="29"/>
  <c r="M59" i="29"/>
  <c r="AT57" i="29"/>
  <c r="J57" i="29"/>
  <c r="AC52" i="29"/>
  <c r="AT51" i="29"/>
  <c r="AT59" i="29"/>
  <c r="AT53" i="29"/>
  <c r="N64" i="29"/>
  <c r="AT55" i="29"/>
  <c r="K52" i="29"/>
  <c r="H49" i="29"/>
  <c r="J49" i="29"/>
  <c r="J48" i="29"/>
  <c r="N231" i="5"/>
  <c r="P231" i="5"/>
  <c r="Q229" i="5"/>
  <c r="X229" i="5"/>
  <c r="AT224" i="5"/>
  <c r="P222" i="5"/>
  <c r="N222" i="5"/>
  <c r="S220" i="5"/>
  <c r="Q220" i="5"/>
  <c r="P214" i="5"/>
  <c r="N214" i="5"/>
  <c r="X225" i="5"/>
  <c r="K231" i="5"/>
  <c r="H228" i="5"/>
  <c r="J228" i="5"/>
  <c r="K226" i="5"/>
  <c r="X220" i="5"/>
  <c r="K230" i="5"/>
  <c r="M230" i="5"/>
  <c r="N229" i="5"/>
  <c r="AT228" i="5"/>
  <c r="N227" i="5"/>
  <c r="P227" i="5"/>
  <c r="AT226" i="5"/>
  <c r="P224" i="5"/>
  <c r="P210" i="5"/>
  <c r="N210" i="5"/>
  <c r="E124" i="13"/>
  <c r="F124" i="13" s="1"/>
  <c r="H222" i="5"/>
  <c r="AT220" i="5"/>
  <c r="K220" i="5"/>
  <c r="H218" i="5"/>
  <c r="AT216" i="5"/>
  <c r="K216" i="5"/>
  <c r="H214" i="5"/>
  <c r="AT212" i="5"/>
  <c r="H210" i="5"/>
  <c r="AT208" i="5"/>
  <c r="H221" i="5"/>
  <c r="J221" i="5"/>
  <c r="H217" i="5"/>
  <c r="J217" i="5"/>
  <c r="H213" i="5"/>
  <c r="J213" i="5"/>
  <c r="H209" i="5"/>
  <c r="J209" i="5"/>
  <c r="K223" i="5"/>
  <c r="M223" i="5"/>
  <c r="K219" i="5"/>
  <c r="M219" i="5"/>
  <c r="K215" i="5"/>
  <c r="M215" i="5"/>
  <c r="K211" i="5"/>
  <c r="M211" i="5"/>
  <c r="M192" i="5"/>
  <c r="K192" i="5"/>
  <c r="M199" i="5"/>
  <c r="N199" i="5" s="1"/>
  <c r="K199" i="5"/>
  <c r="AT159" i="5"/>
  <c r="AT158" i="5"/>
  <c r="J156" i="5"/>
  <c r="M156" i="5" s="1"/>
  <c r="N156" i="5" s="1"/>
  <c r="H155" i="5"/>
  <c r="AT194" i="5"/>
  <c r="AT187" i="5"/>
  <c r="AT179" i="5"/>
  <c r="AT177" i="5"/>
  <c r="H100" i="5"/>
  <c r="AT135" i="5"/>
  <c r="AT126" i="5"/>
  <c r="AT160" i="5"/>
  <c r="J148" i="5"/>
  <c r="M148" i="5" s="1"/>
  <c r="P148" i="5" s="1"/>
  <c r="H147" i="5"/>
  <c r="H146" i="5"/>
  <c r="AT198" i="5"/>
  <c r="J195" i="5"/>
  <c r="AT191" i="5"/>
  <c r="J188" i="5"/>
  <c r="AT182" i="5"/>
  <c r="J180" i="5"/>
  <c r="K120" i="5"/>
  <c r="AT119" i="5"/>
  <c r="AT166" i="5"/>
  <c r="J159" i="5"/>
  <c r="K159" i="5" s="1"/>
  <c r="AT153" i="5"/>
  <c r="H151" i="5"/>
  <c r="H150" i="5"/>
  <c r="AT195" i="5"/>
  <c r="M190" i="5"/>
  <c r="K197" i="5"/>
  <c r="M197" i="5"/>
  <c r="K191" i="5"/>
  <c r="M191" i="5"/>
  <c r="H185" i="5"/>
  <c r="J185" i="5"/>
  <c r="AT180" i="5"/>
  <c r="M198" i="5"/>
  <c r="J196" i="5"/>
  <c r="M194" i="5"/>
  <c r="AT192" i="5"/>
  <c r="K187" i="5"/>
  <c r="M187" i="5"/>
  <c r="H181" i="5"/>
  <c r="J181" i="5"/>
  <c r="H178" i="5"/>
  <c r="AT176" i="5"/>
  <c r="K176" i="5"/>
  <c r="H193" i="5"/>
  <c r="J193" i="5"/>
  <c r="H190" i="5"/>
  <c r="AT189" i="5"/>
  <c r="AT188" i="5"/>
  <c r="M186" i="5"/>
  <c r="P184" i="5"/>
  <c r="H177" i="5"/>
  <c r="J177" i="5"/>
  <c r="H189" i="5"/>
  <c r="J189" i="5"/>
  <c r="H186" i="5"/>
  <c r="AT185" i="5"/>
  <c r="AT184" i="5"/>
  <c r="K184" i="5"/>
  <c r="M182" i="5"/>
  <c r="K179" i="5"/>
  <c r="M179" i="5"/>
  <c r="H50" i="5"/>
  <c r="H102" i="5"/>
  <c r="J101" i="5"/>
  <c r="K101" i="5" s="1"/>
  <c r="AT96" i="5"/>
  <c r="H124" i="5"/>
  <c r="J123" i="5"/>
  <c r="H122" i="5"/>
  <c r="AT116" i="5"/>
  <c r="AT114" i="5"/>
  <c r="AT164" i="5"/>
  <c r="AT161" i="5"/>
  <c r="J161" i="5"/>
  <c r="AT151" i="5"/>
  <c r="AT150" i="5"/>
  <c r="AT90" i="5"/>
  <c r="H88" i="5"/>
  <c r="H86" i="5"/>
  <c r="J135" i="5"/>
  <c r="K135" i="5" s="1"/>
  <c r="AT131" i="5"/>
  <c r="J127" i="5"/>
  <c r="M127" i="5" s="1"/>
  <c r="AT118" i="5"/>
  <c r="J167" i="5"/>
  <c r="M167" i="5" s="1"/>
  <c r="AT165" i="5"/>
  <c r="J160" i="5"/>
  <c r="M160" i="5" s="1"/>
  <c r="N160" i="5" s="1"/>
  <c r="AT155" i="5"/>
  <c r="AT154" i="5"/>
  <c r="J152" i="5"/>
  <c r="J144" i="5"/>
  <c r="AT50" i="5"/>
  <c r="AT134" i="5"/>
  <c r="AT132" i="5"/>
  <c r="AT129" i="5"/>
  <c r="H116" i="5"/>
  <c r="J115" i="5"/>
  <c r="M115" i="5" s="1"/>
  <c r="H114" i="5"/>
  <c r="K164" i="5"/>
  <c r="AT163" i="5"/>
  <c r="H162" i="5"/>
  <c r="K148" i="5"/>
  <c r="AT147" i="5"/>
  <c r="AT146" i="5"/>
  <c r="K167" i="5"/>
  <c r="K166" i="5"/>
  <c r="M166" i="5"/>
  <c r="AT167" i="5"/>
  <c r="K162" i="5"/>
  <c r="M162" i="5"/>
  <c r="H157" i="5"/>
  <c r="J157" i="5"/>
  <c r="K154" i="5"/>
  <c r="M154" i="5"/>
  <c r="P160" i="5"/>
  <c r="H145" i="5"/>
  <c r="J145" i="5"/>
  <c r="AT144" i="5"/>
  <c r="K151" i="5"/>
  <c r="M151" i="5"/>
  <c r="J165" i="5"/>
  <c r="M163" i="5"/>
  <c r="M158" i="5"/>
  <c r="K155" i="5"/>
  <c r="M155" i="5"/>
  <c r="H149" i="5"/>
  <c r="J149" i="5"/>
  <c r="AT148" i="5"/>
  <c r="K146" i="5"/>
  <c r="M146" i="5"/>
  <c r="H158" i="5"/>
  <c r="AT157" i="5"/>
  <c r="AT156" i="5"/>
  <c r="H153" i="5"/>
  <c r="J153" i="5"/>
  <c r="AT152" i="5"/>
  <c r="K150" i="5"/>
  <c r="M150" i="5"/>
  <c r="AT149" i="5"/>
  <c r="K147" i="5"/>
  <c r="M147" i="5"/>
  <c r="M116" i="5"/>
  <c r="K116" i="5"/>
  <c r="M124" i="5"/>
  <c r="P124" i="5" s="1"/>
  <c r="K124" i="5"/>
  <c r="AT100" i="5"/>
  <c r="H98" i="5"/>
  <c r="J97" i="5"/>
  <c r="K97" i="5" s="1"/>
  <c r="AT94" i="5"/>
  <c r="H92" i="5"/>
  <c r="J91" i="5"/>
  <c r="M91" i="5" s="1"/>
  <c r="J80" i="5"/>
  <c r="M80" i="5" s="1"/>
  <c r="N80" i="5" s="1"/>
  <c r="AT130" i="5"/>
  <c r="AT121" i="5"/>
  <c r="AT112" i="5"/>
  <c r="AT60" i="5"/>
  <c r="AT49" i="5"/>
  <c r="AT99" i="5"/>
  <c r="AT86" i="5"/>
  <c r="H83" i="5"/>
  <c r="H82" i="5"/>
  <c r="J132" i="5"/>
  <c r="K132" i="5" s="1"/>
  <c r="AT123" i="5"/>
  <c r="AT122" i="5"/>
  <c r="J119" i="5"/>
  <c r="M119" i="5" s="1"/>
  <c r="AT113" i="5"/>
  <c r="AT62" i="5"/>
  <c r="J62" i="5"/>
  <c r="K62" i="5" s="1"/>
  <c r="AT92" i="5"/>
  <c r="AT133" i="5"/>
  <c r="AT128" i="5"/>
  <c r="K128" i="5"/>
  <c r="H126" i="5"/>
  <c r="AT125" i="5"/>
  <c r="H118" i="5"/>
  <c r="AT117" i="5"/>
  <c r="H117" i="5"/>
  <c r="J117" i="5"/>
  <c r="K114" i="5"/>
  <c r="M114" i="5"/>
  <c r="J133" i="5"/>
  <c r="AT127" i="5"/>
  <c r="H121" i="5"/>
  <c r="J121" i="5"/>
  <c r="AT120" i="5"/>
  <c r="P120" i="5"/>
  <c r="K118" i="5"/>
  <c r="M118" i="5"/>
  <c r="K115" i="5"/>
  <c r="J134" i="5"/>
  <c r="M132" i="5"/>
  <c r="J130" i="5"/>
  <c r="H125" i="5"/>
  <c r="J125" i="5"/>
  <c r="AT124" i="5"/>
  <c r="K122" i="5"/>
  <c r="M122" i="5"/>
  <c r="AT115" i="5"/>
  <c r="N116" i="5"/>
  <c r="P116" i="5"/>
  <c r="H129" i="5"/>
  <c r="J129" i="5"/>
  <c r="N128" i="5"/>
  <c r="P128" i="5"/>
  <c r="K126" i="5"/>
  <c r="M126" i="5"/>
  <c r="K123" i="5"/>
  <c r="M123" i="5"/>
  <c r="H113" i="5"/>
  <c r="J113" i="5"/>
  <c r="J112" i="5"/>
  <c r="M88" i="5"/>
  <c r="P88" i="5" s="1"/>
  <c r="K88" i="5"/>
  <c r="P92" i="5"/>
  <c r="Q92" i="5" s="1"/>
  <c r="N92" i="5"/>
  <c r="M100" i="5"/>
  <c r="P100" i="5" s="1"/>
  <c r="S100" i="5" s="1"/>
  <c r="K100" i="5"/>
  <c r="AT68" i="5"/>
  <c r="AT67" i="5"/>
  <c r="AT65" i="5"/>
  <c r="AT54" i="5"/>
  <c r="AT53" i="5"/>
  <c r="AT103" i="5"/>
  <c r="AT83" i="5"/>
  <c r="AT82" i="5"/>
  <c r="E134" i="13"/>
  <c r="F134" i="13" s="1"/>
  <c r="AT64" i="5"/>
  <c r="AT58" i="5"/>
  <c r="J58" i="5"/>
  <c r="K58" i="5" s="1"/>
  <c r="AT101" i="5"/>
  <c r="AT98" i="5"/>
  <c r="J96" i="5"/>
  <c r="M96" i="5" s="1"/>
  <c r="J84" i="5"/>
  <c r="AT102" i="5"/>
  <c r="K98" i="5"/>
  <c r="J95" i="5"/>
  <c r="M95" i="5" s="1"/>
  <c r="J93" i="5"/>
  <c r="K93" i="5" s="1"/>
  <c r="M90" i="5"/>
  <c r="P90" i="5" s="1"/>
  <c r="AT84" i="5"/>
  <c r="AT91" i="5"/>
  <c r="N102" i="5"/>
  <c r="P102" i="5"/>
  <c r="K102" i="5"/>
  <c r="H99" i="5"/>
  <c r="J99" i="5"/>
  <c r="K95" i="5"/>
  <c r="H103" i="5"/>
  <c r="J103" i="5"/>
  <c r="N98" i="5"/>
  <c r="P98" i="5"/>
  <c r="AT97" i="5"/>
  <c r="AT95" i="5"/>
  <c r="J94" i="5"/>
  <c r="H94" i="5"/>
  <c r="K92" i="5"/>
  <c r="H90" i="5"/>
  <c r="AT89" i="5"/>
  <c r="AT87" i="5"/>
  <c r="H81" i="5"/>
  <c r="J81" i="5"/>
  <c r="AT80" i="5"/>
  <c r="K87" i="5"/>
  <c r="AT93" i="5"/>
  <c r="H89" i="5"/>
  <c r="J89" i="5"/>
  <c r="H85" i="5"/>
  <c r="J85" i="5"/>
  <c r="K82" i="5"/>
  <c r="M82" i="5"/>
  <c r="AT81" i="5"/>
  <c r="AT88" i="5"/>
  <c r="K86" i="5"/>
  <c r="M86" i="5"/>
  <c r="AT85" i="5"/>
  <c r="K83" i="5"/>
  <c r="M83" i="5"/>
  <c r="J69" i="5"/>
  <c r="K69" i="5" s="1"/>
  <c r="AT63" i="5"/>
  <c r="AT61" i="5"/>
  <c r="AT59" i="5"/>
  <c r="AT57" i="5"/>
  <c r="AT55" i="5"/>
  <c r="AT70" i="5"/>
  <c r="J65" i="5"/>
  <c r="K65" i="5" s="1"/>
  <c r="J51" i="5"/>
  <c r="M51" i="5" s="1"/>
  <c r="AT71" i="5"/>
  <c r="AT69" i="5"/>
  <c r="AT66" i="5"/>
  <c r="J63" i="5"/>
  <c r="M63" i="5" s="1"/>
  <c r="J59" i="5"/>
  <c r="M59" i="5" s="1"/>
  <c r="J55" i="5"/>
  <c r="K55" i="5" s="1"/>
  <c r="AT52" i="5"/>
  <c r="AT48" i="5"/>
  <c r="J70" i="5"/>
  <c r="J66" i="5"/>
  <c r="H57" i="5"/>
  <c r="J57" i="5"/>
  <c r="AT56" i="5"/>
  <c r="H61" i="5"/>
  <c r="J61" i="5"/>
  <c r="J71" i="5"/>
  <c r="J67" i="5"/>
  <c r="H53" i="5"/>
  <c r="J53" i="5"/>
  <c r="AT51" i="5"/>
  <c r="H49" i="5"/>
  <c r="J49" i="5"/>
  <c r="J64" i="5"/>
  <c r="J60" i="5"/>
  <c r="J56" i="5"/>
  <c r="M54" i="5"/>
  <c r="J52" i="5"/>
  <c r="M50" i="5"/>
  <c r="J48" i="5"/>
  <c r="G131" i="13"/>
  <c r="H131" i="13" s="1"/>
  <c r="H257" i="4"/>
  <c r="J257" i="4"/>
  <c r="H261" i="4"/>
  <c r="J261" i="4"/>
  <c r="J259" i="4"/>
  <c r="H259" i="4"/>
  <c r="K256" i="4"/>
  <c r="M256" i="4"/>
  <c r="K255" i="4"/>
  <c r="M255" i="4"/>
  <c r="H249" i="4"/>
  <c r="J249" i="4"/>
  <c r="H246" i="4"/>
  <c r="J246" i="4"/>
  <c r="J244" i="4"/>
  <c r="J262" i="4"/>
  <c r="J258" i="4"/>
  <c r="H245" i="4"/>
  <c r="J245" i="4"/>
  <c r="H242" i="4"/>
  <c r="J242" i="4"/>
  <c r="H253" i="4"/>
  <c r="J253" i="4"/>
  <c r="H250" i="4"/>
  <c r="J250" i="4"/>
  <c r="H254" i="4"/>
  <c r="J254" i="4"/>
  <c r="J252" i="4"/>
  <c r="K243" i="4"/>
  <c r="M243" i="4"/>
  <c r="H241" i="4"/>
  <c r="J241" i="4"/>
  <c r="R136" i="4"/>
  <c r="AF223" i="4"/>
  <c r="S223" i="4"/>
  <c r="H215" i="4"/>
  <c r="J164" i="4"/>
  <c r="K164" i="4" s="1"/>
  <c r="H164" i="4"/>
  <c r="J148" i="4"/>
  <c r="K148" i="4" s="1"/>
  <c r="H148" i="4"/>
  <c r="H229" i="4"/>
  <c r="J229" i="4"/>
  <c r="K229" i="4" s="1"/>
  <c r="H220" i="4"/>
  <c r="J220" i="4"/>
  <c r="K220" i="4" s="1"/>
  <c r="H224" i="4"/>
  <c r="J224" i="4"/>
  <c r="K224" i="4" s="1"/>
  <c r="Z223" i="4"/>
  <c r="K223" i="4"/>
  <c r="J134" i="4"/>
  <c r="M134" i="4" s="1"/>
  <c r="J118" i="4"/>
  <c r="K118" i="4" s="1"/>
  <c r="H192" i="4"/>
  <c r="H184" i="4"/>
  <c r="J225" i="4"/>
  <c r="K225" i="4" s="1"/>
  <c r="J216" i="4"/>
  <c r="M216" i="4" s="1"/>
  <c r="J212" i="4"/>
  <c r="K212" i="4" s="1"/>
  <c r="H231" i="4"/>
  <c r="J231" i="4"/>
  <c r="H226" i="4"/>
  <c r="J226" i="4"/>
  <c r="H230" i="4"/>
  <c r="J230" i="4"/>
  <c r="J228" i="4"/>
  <c r="H228" i="4"/>
  <c r="H218" i="4"/>
  <c r="J218" i="4"/>
  <c r="K216" i="4"/>
  <c r="AK223" i="4"/>
  <c r="AC223" i="4"/>
  <c r="H223" i="4"/>
  <c r="H219" i="4"/>
  <c r="H217" i="4"/>
  <c r="J217" i="4"/>
  <c r="H214" i="4"/>
  <c r="J214" i="4"/>
  <c r="H221" i="4"/>
  <c r="J221" i="4"/>
  <c r="J227" i="4"/>
  <c r="K219" i="4"/>
  <c r="M219" i="4"/>
  <c r="H213" i="4"/>
  <c r="J213" i="4"/>
  <c r="H210" i="4"/>
  <c r="J210" i="4"/>
  <c r="J208" i="4"/>
  <c r="K211" i="4"/>
  <c r="M211" i="4"/>
  <c r="W223" i="4"/>
  <c r="N223" i="4"/>
  <c r="H222" i="4"/>
  <c r="J222" i="4"/>
  <c r="K215" i="4"/>
  <c r="M215" i="4"/>
  <c r="H211" i="4"/>
  <c r="H209" i="4"/>
  <c r="J209" i="4"/>
  <c r="H193" i="4"/>
  <c r="J193" i="4"/>
  <c r="K193" i="4" s="1"/>
  <c r="J191" i="4"/>
  <c r="K191" i="4" s="1"/>
  <c r="H191" i="4"/>
  <c r="J183" i="4"/>
  <c r="K183" i="4" s="1"/>
  <c r="H183" i="4"/>
  <c r="H188" i="4"/>
  <c r="J188" i="4"/>
  <c r="K188" i="4" s="1"/>
  <c r="H180" i="4"/>
  <c r="J180" i="4"/>
  <c r="K180" i="4" s="1"/>
  <c r="H161" i="4"/>
  <c r="H145" i="4"/>
  <c r="J158" i="4"/>
  <c r="M158" i="4" s="1"/>
  <c r="P158" i="4" s="1"/>
  <c r="H156" i="4"/>
  <c r="J157" i="4"/>
  <c r="M157" i="4" s="1"/>
  <c r="J101" i="4"/>
  <c r="M101" i="4" s="1"/>
  <c r="P101" i="4" s="1"/>
  <c r="H153" i="4"/>
  <c r="J166" i="4"/>
  <c r="M166" i="4" s="1"/>
  <c r="N166" i="4" s="1"/>
  <c r="J150" i="4"/>
  <c r="M150" i="4" s="1"/>
  <c r="P150" i="4" s="1"/>
  <c r="J165" i="4"/>
  <c r="M165" i="4" s="1"/>
  <c r="J149" i="4"/>
  <c r="K149" i="4" s="1"/>
  <c r="J197" i="4"/>
  <c r="K197" i="4" s="1"/>
  <c r="H187" i="4"/>
  <c r="H199" i="4"/>
  <c r="J199" i="4"/>
  <c r="H194" i="4"/>
  <c r="J194" i="4"/>
  <c r="H198" i="4"/>
  <c r="J198" i="4"/>
  <c r="J196" i="4"/>
  <c r="H196" i="4"/>
  <c r="K192" i="4"/>
  <c r="M192" i="4"/>
  <c r="H186" i="4"/>
  <c r="J186" i="4"/>
  <c r="K184" i="4"/>
  <c r="M184" i="4"/>
  <c r="H181" i="4"/>
  <c r="J181" i="4"/>
  <c r="J195" i="4"/>
  <c r="H190" i="4"/>
  <c r="J190" i="4"/>
  <c r="K187" i="4"/>
  <c r="M187" i="4"/>
  <c r="H185" i="4"/>
  <c r="J185" i="4"/>
  <c r="H178" i="4"/>
  <c r="J178" i="4"/>
  <c r="J176" i="4"/>
  <c r="H182" i="4"/>
  <c r="J182" i="4"/>
  <c r="K179" i="4"/>
  <c r="M179" i="4"/>
  <c r="H189" i="4"/>
  <c r="J189" i="4"/>
  <c r="H179" i="4"/>
  <c r="H177" i="4"/>
  <c r="J177" i="4"/>
  <c r="M120" i="4"/>
  <c r="K120" i="4"/>
  <c r="M161" i="4"/>
  <c r="K161" i="4"/>
  <c r="M153" i="4"/>
  <c r="K153" i="4"/>
  <c r="M145" i="4"/>
  <c r="K145" i="4"/>
  <c r="K117" i="4"/>
  <c r="M117" i="4"/>
  <c r="P117" i="4" s="1"/>
  <c r="S117" i="4" s="1"/>
  <c r="M112" i="4"/>
  <c r="K112" i="4"/>
  <c r="J155" i="4"/>
  <c r="H155" i="4"/>
  <c r="N98" i="4"/>
  <c r="P98" i="4"/>
  <c r="Q98" i="4" s="1"/>
  <c r="K150" i="4"/>
  <c r="M144" i="4"/>
  <c r="H135" i="4"/>
  <c r="J135" i="4"/>
  <c r="M135" i="4" s="1"/>
  <c r="N135" i="4" s="1"/>
  <c r="H119" i="4"/>
  <c r="J119" i="4"/>
  <c r="M119" i="4" s="1"/>
  <c r="P119" i="4" s="1"/>
  <c r="J167" i="4"/>
  <c r="H167" i="4"/>
  <c r="J159" i="4"/>
  <c r="H159" i="4"/>
  <c r="J151" i="4"/>
  <c r="H151" i="4"/>
  <c r="H160" i="4"/>
  <c r="H152" i="4"/>
  <c r="H144" i="4"/>
  <c r="J162" i="4"/>
  <c r="J154" i="4"/>
  <c r="J146" i="4"/>
  <c r="M156" i="4"/>
  <c r="J163" i="4"/>
  <c r="H163" i="4"/>
  <c r="J147" i="4"/>
  <c r="H147" i="4"/>
  <c r="K103" i="4"/>
  <c r="M103" i="4"/>
  <c r="P103" i="4" s="1"/>
  <c r="K128" i="4"/>
  <c r="M160" i="4"/>
  <c r="J127" i="4"/>
  <c r="M127" i="4" s="1"/>
  <c r="P127" i="4" s="1"/>
  <c r="M129" i="4"/>
  <c r="P129" i="4" s="1"/>
  <c r="V129" i="4" s="1"/>
  <c r="M152" i="4"/>
  <c r="J126" i="4"/>
  <c r="M126" i="4" s="1"/>
  <c r="R168" i="4"/>
  <c r="P132" i="4"/>
  <c r="N132" i="4"/>
  <c r="M102" i="4"/>
  <c r="N102" i="4" s="1"/>
  <c r="K102" i="4"/>
  <c r="M86" i="4"/>
  <c r="P86" i="4" s="1"/>
  <c r="K86" i="4"/>
  <c r="P124" i="4"/>
  <c r="V124" i="4" s="1"/>
  <c r="N124" i="4"/>
  <c r="P116" i="4"/>
  <c r="N116" i="4"/>
  <c r="H132" i="4"/>
  <c r="H124" i="4"/>
  <c r="H116" i="4"/>
  <c r="H129" i="4"/>
  <c r="H121" i="4"/>
  <c r="H113" i="4"/>
  <c r="M113" i="4"/>
  <c r="M87" i="4"/>
  <c r="N87" i="4" s="1"/>
  <c r="P94" i="4"/>
  <c r="Q94" i="4" s="1"/>
  <c r="H128" i="4"/>
  <c r="H120" i="4"/>
  <c r="H112" i="4"/>
  <c r="J131" i="4"/>
  <c r="J123" i="4"/>
  <c r="J115" i="4"/>
  <c r="K132" i="4"/>
  <c r="K124" i="4"/>
  <c r="K116" i="4"/>
  <c r="M133" i="4"/>
  <c r="M125" i="4"/>
  <c r="P135" i="4"/>
  <c r="H93" i="4"/>
  <c r="J93" i="4"/>
  <c r="M93" i="4" s="1"/>
  <c r="N93" i="4" s="1"/>
  <c r="H85" i="4"/>
  <c r="J85" i="4"/>
  <c r="M85" i="4" s="1"/>
  <c r="N85" i="4" s="1"/>
  <c r="K94" i="4"/>
  <c r="H133" i="4"/>
  <c r="H125" i="4"/>
  <c r="H117" i="4"/>
  <c r="J130" i="4"/>
  <c r="J122" i="4"/>
  <c r="J114" i="4"/>
  <c r="M121" i="4"/>
  <c r="P128" i="4"/>
  <c r="R104" i="4"/>
  <c r="H99" i="4"/>
  <c r="P90" i="4"/>
  <c r="N90" i="4"/>
  <c r="H98" i="4"/>
  <c r="H82" i="4"/>
  <c r="J92" i="4"/>
  <c r="M83" i="4"/>
  <c r="H103" i="4"/>
  <c r="H95" i="4"/>
  <c r="H87" i="4"/>
  <c r="J97" i="4"/>
  <c r="J89" i="4"/>
  <c r="J81" i="4"/>
  <c r="K98" i="4"/>
  <c r="K90" i="4"/>
  <c r="K82" i="4"/>
  <c r="M95" i="4"/>
  <c r="H91" i="4"/>
  <c r="H83" i="4"/>
  <c r="P82" i="4"/>
  <c r="N82" i="4"/>
  <c r="H90" i="4"/>
  <c r="J100" i="4"/>
  <c r="J84" i="4"/>
  <c r="M99" i="4"/>
  <c r="H102" i="4"/>
  <c r="H94" i="4"/>
  <c r="H86" i="4"/>
  <c r="J96" i="4"/>
  <c r="J88" i="4"/>
  <c r="J80" i="4"/>
  <c r="M91" i="4"/>
  <c r="H50" i="4"/>
  <c r="H18" i="4"/>
  <c r="R72" i="4"/>
  <c r="H34" i="4"/>
  <c r="H57" i="4"/>
  <c r="H38" i="4"/>
  <c r="J38" i="4"/>
  <c r="J30" i="4"/>
  <c r="H30" i="4"/>
  <c r="H22" i="4"/>
  <c r="J22" i="4"/>
  <c r="M34" i="4"/>
  <c r="K34" i="4"/>
  <c r="H37" i="4"/>
  <c r="J37" i="4"/>
  <c r="H33" i="4"/>
  <c r="J33" i="4"/>
  <c r="H29" i="4"/>
  <c r="J29" i="4"/>
  <c r="H25" i="4"/>
  <c r="J25" i="4"/>
  <c r="H21" i="4"/>
  <c r="J21" i="4"/>
  <c r="H17" i="4"/>
  <c r="J17" i="4"/>
  <c r="M26" i="4"/>
  <c r="K26" i="4"/>
  <c r="M18" i="4"/>
  <c r="K18" i="4"/>
  <c r="H31" i="4"/>
  <c r="H26" i="4"/>
  <c r="H36" i="4"/>
  <c r="J36" i="4"/>
  <c r="H32" i="4"/>
  <c r="J32" i="4"/>
  <c r="H28" i="4"/>
  <c r="J28" i="4"/>
  <c r="H24" i="4"/>
  <c r="J24" i="4"/>
  <c r="H20" i="4"/>
  <c r="J20" i="4"/>
  <c r="H16" i="4"/>
  <c r="J16" i="4"/>
  <c r="R39" i="4"/>
  <c r="U39" i="4"/>
  <c r="I183" i="26"/>
  <c r="I214" i="26"/>
  <c r="I154" i="26"/>
  <c r="I125" i="26"/>
  <c r="I96" i="26"/>
  <c r="I67" i="26"/>
  <c r="W124" i="4" l="1"/>
  <c r="Y124" i="4"/>
  <c r="M232" i="6"/>
  <c r="M130" i="29"/>
  <c r="P130" i="29" s="1"/>
  <c r="N54" i="29"/>
  <c r="N96" i="29"/>
  <c r="M123" i="29"/>
  <c r="P123" i="29" s="1"/>
  <c r="S123" i="29" s="1"/>
  <c r="X54" i="29"/>
  <c r="Y54" i="29" s="1"/>
  <c r="M98" i="29"/>
  <c r="Q225" i="5"/>
  <c r="M68" i="5"/>
  <c r="M131" i="5"/>
  <c r="N131" i="5" s="1"/>
  <c r="K160" i="5"/>
  <c r="M159" i="5"/>
  <c r="K212" i="5"/>
  <c r="N218" i="5"/>
  <c r="N225" i="5"/>
  <c r="K208" i="5"/>
  <c r="K225" i="5"/>
  <c r="M188" i="4"/>
  <c r="E91" i="18"/>
  <c r="F34" i="13"/>
  <c r="F35" i="13"/>
  <c r="Q118" i="29"/>
  <c r="S118" i="29"/>
  <c r="X118" i="29"/>
  <c r="X126" i="29"/>
  <c r="S126" i="29"/>
  <c r="Q126" i="29"/>
  <c r="S114" i="29"/>
  <c r="Q114" i="29"/>
  <c r="X114" i="29"/>
  <c r="S130" i="29"/>
  <c r="X130" i="29"/>
  <c r="Q130" i="29"/>
  <c r="X122" i="29"/>
  <c r="S122" i="29"/>
  <c r="Q122" i="29"/>
  <c r="S116" i="29"/>
  <c r="X116" i="29"/>
  <c r="Q116" i="29"/>
  <c r="X119" i="29"/>
  <c r="Q119" i="29"/>
  <c r="S119" i="29"/>
  <c r="X135" i="29"/>
  <c r="Q135" i="29"/>
  <c r="S135" i="29"/>
  <c r="X131" i="29"/>
  <c r="Q131" i="29"/>
  <c r="S131" i="29"/>
  <c r="Y124" i="29"/>
  <c r="AC124" i="29"/>
  <c r="AC100" i="29"/>
  <c r="AH100" i="29" s="1"/>
  <c r="Y100" i="29"/>
  <c r="Y97" i="29"/>
  <c r="AC97" i="29"/>
  <c r="AH97" i="29" s="1"/>
  <c r="AC96" i="29"/>
  <c r="Y96" i="29"/>
  <c r="P176" i="5"/>
  <c r="N124" i="5"/>
  <c r="I134" i="18"/>
  <c r="E151" i="18"/>
  <c r="S92" i="5"/>
  <c r="M97" i="5"/>
  <c r="K91" i="5"/>
  <c r="K134" i="4"/>
  <c r="H56" i="4"/>
  <c r="AH96" i="29"/>
  <c r="AD96" i="29"/>
  <c r="AD100" i="29"/>
  <c r="R23" i="7"/>
  <c r="S23" i="7" s="1"/>
  <c r="X92" i="5"/>
  <c r="Y92" i="5" s="1"/>
  <c r="F85" i="18"/>
  <c r="G88" i="18"/>
  <c r="F84" i="18"/>
  <c r="N164" i="5"/>
  <c r="J64" i="4"/>
  <c r="G64" i="13" s="1"/>
  <c r="H48" i="4"/>
  <c r="J48" i="4"/>
  <c r="G176" i="13" s="1"/>
  <c r="H68" i="4"/>
  <c r="H51" i="4"/>
  <c r="J58" i="4"/>
  <c r="G186" i="13" s="1"/>
  <c r="J66" i="4"/>
  <c r="G98" i="13" s="1"/>
  <c r="H98" i="13" s="1"/>
  <c r="H59" i="4"/>
  <c r="D169" i="18"/>
  <c r="H89" i="18"/>
  <c r="I147" i="18"/>
  <c r="Y60" i="29"/>
  <c r="H90" i="18"/>
  <c r="D91" i="18"/>
  <c r="H95" i="18"/>
  <c r="I148" i="18"/>
  <c r="H87" i="18"/>
  <c r="AT31" i="5"/>
  <c r="F92" i="18"/>
  <c r="I150" i="18"/>
  <c r="I149" i="18"/>
  <c r="G94" i="18"/>
  <c r="H74" i="18"/>
  <c r="D83" i="18"/>
  <c r="G76" i="18"/>
  <c r="G86" i="18"/>
  <c r="F82" i="18"/>
  <c r="E79" i="18"/>
  <c r="R21" i="7"/>
  <c r="S21" i="7" s="1"/>
  <c r="D74" i="18"/>
  <c r="H35" i="6"/>
  <c r="Q169" i="6"/>
  <c r="V169" i="6"/>
  <c r="U172" i="7" s="1"/>
  <c r="V172" i="7" s="1"/>
  <c r="X172" i="7" s="1"/>
  <c r="Y172" i="7" s="1"/>
  <c r="J14" i="29"/>
  <c r="M14" i="29" s="1"/>
  <c r="P14" i="29" s="1"/>
  <c r="N178" i="5"/>
  <c r="X178" i="5"/>
  <c r="AC178" i="5" s="1"/>
  <c r="Q178" i="5"/>
  <c r="D59" i="18"/>
  <c r="AC54" i="29"/>
  <c r="AD54" i="29" s="1"/>
  <c r="H73" i="18"/>
  <c r="E77" i="18"/>
  <c r="F93" i="18"/>
  <c r="H82" i="18"/>
  <c r="H85" i="18"/>
  <c r="AT24" i="5"/>
  <c r="E87" i="18"/>
  <c r="M248" i="4"/>
  <c r="F33" i="18"/>
  <c r="F84" i="13"/>
  <c r="E100" i="13"/>
  <c r="F100" i="13" s="1"/>
  <c r="E19" i="18"/>
  <c r="H92" i="18"/>
  <c r="H22" i="18"/>
  <c r="G26" i="18"/>
  <c r="G74" i="18"/>
  <c r="E81" i="18"/>
  <c r="G16" i="18"/>
  <c r="D61" i="18"/>
  <c r="D65" i="18"/>
  <c r="R17" i="7"/>
  <c r="S17" i="7" s="1"/>
  <c r="S50" i="7"/>
  <c r="F86" i="18"/>
  <c r="E95" i="18"/>
  <c r="I133" i="18"/>
  <c r="D73" i="18"/>
  <c r="I137" i="18"/>
  <c r="AT16" i="5"/>
  <c r="H76" i="18"/>
  <c r="H77" i="18"/>
  <c r="AT29" i="5"/>
  <c r="E73" i="18"/>
  <c r="D86" i="18"/>
  <c r="P183" i="6"/>
  <c r="S153" i="6"/>
  <c r="M228" i="6"/>
  <c r="M224" i="6"/>
  <c r="N224" i="6" s="1"/>
  <c r="K54" i="29"/>
  <c r="S54" i="29"/>
  <c r="M226" i="6"/>
  <c r="D60" i="18"/>
  <c r="M217" i="6"/>
  <c r="P217" i="6" s="1"/>
  <c r="M215" i="6"/>
  <c r="N215" i="6" s="1"/>
  <c r="S72" i="7"/>
  <c r="P224" i="6"/>
  <c r="P121" i="6"/>
  <c r="R25" i="7"/>
  <c r="S25" i="7" s="1"/>
  <c r="K225" i="6"/>
  <c r="M225" i="6"/>
  <c r="K220" i="6"/>
  <c r="M220" i="6"/>
  <c r="P70" i="29"/>
  <c r="Q70" i="29" s="1"/>
  <c r="M87" i="29"/>
  <c r="P87" i="29" s="1"/>
  <c r="X87" i="29" s="1"/>
  <c r="M115" i="29"/>
  <c r="P115" i="29" s="1"/>
  <c r="M134" i="29"/>
  <c r="AT26" i="29"/>
  <c r="AT22" i="29"/>
  <c r="M128" i="29"/>
  <c r="P128" i="29" s="1"/>
  <c r="K128" i="29"/>
  <c r="M53" i="29"/>
  <c r="N53" i="29" s="1"/>
  <c r="M91" i="29"/>
  <c r="N91" i="29" s="1"/>
  <c r="AT23" i="29"/>
  <c r="K97" i="29"/>
  <c r="AT18" i="29"/>
  <c r="AT24" i="29"/>
  <c r="AT15" i="29"/>
  <c r="AT29" i="29"/>
  <c r="M92" i="29"/>
  <c r="K92" i="29"/>
  <c r="M88" i="29"/>
  <c r="K88" i="29"/>
  <c r="K127" i="29"/>
  <c r="M127" i="29"/>
  <c r="P127" i="29" s="1"/>
  <c r="M58" i="29"/>
  <c r="K58" i="29"/>
  <c r="AT33" i="29"/>
  <c r="AT34" i="29"/>
  <c r="M84" i="29"/>
  <c r="K84" i="29"/>
  <c r="P68" i="29"/>
  <c r="N68" i="29"/>
  <c r="AC64" i="29"/>
  <c r="AH64" i="29" s="1"/>
  <c r="K100" i="29"/>
  <c r="AT38" i="29"/>
  <c r="M50" i="29"/>
  <c r="K50" i="29"/>
  <c r="M120" i="29"/>
  <c r="P120" i="29" s="1"/>
  <c r="K120" i="29"/>
  <c r="M62" i="29"/>
  <c r="K62" i="29"/>
  <c r="K59" i="5"/>
  <c r="F94" i="18"/>
  <c r="AT27" i="5"/>
  <c r="H79" i="18"/>
  <c r="H91" i="18"/>
  <c r="H75" i="18"/>
  <c r="E75" i="18"/>
  <c r="G90" i="18"/>
  <c r="M164" i="4"/>
  <c r="P164" i="4" s="1"/>
  <c r="Q164" i="4" s="1"/>
  <c r="K165" i="4"/>
  <c r="N158" i="4"/>
  <c r="E82" i="13"/>
  <c r="F82" i="13" s="1"/>
  <c r="M225" i="4"/>
  <c r="P225" i="4" s="1"/>
  <c r="F25" i="18"/>
  <c r="H63" i="4"/>
  <c r="D26" i="18"/>
  <c r="I26" i="18" s="1"/>
  <c r="H15" i="18"/>
  <c r="I156" i="18"/>
  <c r="H67" i="4"/>
  <c r="J63" i="4"/>
  <c r="G95" i="13" s="1"/>
  <c r="H95" i="13" s="1"/>
  <c r="J55" i="4"/>
  <c r="G87" i="13" s="1"/>
  <c r="K247" i="4"/>
  <c r="E90" i="13"/>
  <c r="F90" i="13" s="1"/>
  <c r="F89" i="18"/>
  <c r="I151" i="18"/>
  <c r="G101" i="13"/>
  <c r="J27" i="4"/>
  <c r="H71" i="4"/>
  <c r="J54" i="4"/>
  <c r="G182" i="13" s="1"/>
  <c r="N150" i="4"/>
  <c r="G30" i="18"/>
  <c r="F102" i="13"/>
  <c r="G86" i="13"/>
  <c r="H86" i="13" s="1"/>
  <c r="J71" i="4"/>
  <c r="G103" i="13" s="1"/>
  <c r="H103" i="13" s="1"/>
  <c r="H54" i="4"/>
  <c r="M251" i="4"/>
  <c r="E80" i="13"/>
  <c r="F80" i="13" s="1"/>
  <c r="E96" i="13"/>
  <c r="F96" i="13" s="1"/>
  <c r="E15" i="18"/>
  <c r="H35" i="4"/>
  <c r="J70" i="4"/>
  <c r="G102" i="13" s="1"/>
  <c r="H102" i="13" s="1"/>
  <c r="I24" i="27"/>
  <c r="H13" i="18"/>
  <c r="I13" i="18" s="1"/>
  <c r="D77" i="18"/>
  <c r="I152" i="18"/>
  <c r="D89" i="18"/>
  <c r="M180" i="4"/>
  <c r="D29" i="18"/>
  <c r="I29" i="18" s="1"/>
  <c r="E27" i="18"/>
  <c r="P166" i="4"/>
  <c r="Q166" i="4" s="1"/>
  <c r="F95" i="13"/>
  <c r="I16" i="27"/>
  <c r="I143" i="18"/>
  <c r="I142" i="18"/>
  <c r="J19" i="4"/>
  <c r="H66" i="4"/>
  <c r="M240" i="4"/>
  <c r="N240" i="4" s="1"/>
  <c r="I28" i="27"/>
  <c r="F103" i="13"/>
  <c r="D35" i="18"/>
  <c r="I35" i="18" s="1"/>
  <c r="F78" i="18"/>
  <c r="G28" i="18"/>
  <c r="H27" i="18"/>
  <c r="I135" i="18"/>
  <c r="H19" i="4"/>
  <c r="M193" i="4"/>
  <c r="P193" i="4" s="1"/>
  <c r="M260" i="4"/>
  <c r="P260" i="4" s="1"/>
  <c r="F98" i="13"/>
  <c r="D95" i="18"/>
  <c r="I155" i="18"/>
  <c r="J35" i="4"/>
  <c r="G100" i="13" s="1"/>
  <c r="M118" i="4"/>
  <c r="N118" i="4" s="1"/>
  <c r="E93" i="18"/>
  <c r="F34" i="18"/>
  <c r="I139" i="18"/>
  <c r="S230" i="7"/>
  <c r="S53" i="7"/>
  <c r="S63" i="7"/>
  <c r="S61" i="7"/>
  <c r="K126" i="4"/>
  <c r="D63" i="18"/>
  <c r="D56" i="18"/>
  <c r="J35" i="6"/>
  <c r="K35" i="6" s="1"/>
  <c r="K27" i="6"/>
  <c r="M27" i="6"/>
  <c r="I27" i="13" s="1"/>
  <c r="J27" i="13" s="1"/>
  <c r="R37" i="7"/>
  <c r="S37" i="7" s="1"/>
  <c r="AT27" i="29"/>
  <c r="AT30" i="29"/>
  <c r="D52" i="18"/>
  <c r="D49" i="18"/>
  <c r="P167" i="6"/>
  <c r="H18" i="6"/>
  <c r="E18" i="13"/>
  <c r="F18" i="13" s="1"/>
  <c r="K33" i="6"/>
  <c r="G33" i="13"/>
  <c r="M33" i="6"/>
  <c r="I33" i="13" s="1"/>
  <c r="J22" i="6"/>
  <c r="G22" i="13" s="1"/>
  <c r="E22" i="13"/>
  <c r="F22" i="13" s="1"/>
  <c r="H25" i="6"/>
  <c r="E25" i="13"/>
  <c r="F25" i="13" s="1"/>
  <c r="H33" i="6"/>
  <c r="E33" i="13"/>
  <c r="F33" i="13" s="1"/>
  <c r="J38" i="6"/>
  <c r="G38" i="13" s="1"/>
  <c r="E38" i="13"/>
  <c r="F38" i="13" s="1"/>
  <c r="P168" i="6"/>
  <c r="J20" i="6"/>
  <c r="G20" i="13" s="1"/>
  <c r="E20" i="13"/>
  <c r="F20" i="13" s="1"/>
  <c r="J30" i="6"/>
  <c r="G30" i="13" s="1"/>
  <c r="E30" i="13"/>
  <c r="F30" i="13" s="1"/>
  <c r="H17" i="6"/>
  <c r="E17" i="13"/>
  <c r="F17" i="13" s="1"/>
  <c r="H36" i="6"/>
  <c r="E36" i="13"/>
  <c r="F36" i="13" s="1"/>
  <c r="P154" i="6"/>
  <c r="V154" i="6" s="1"/>
  <c r="U157" i="7" s="1"/>
  <c r="V157" i="7" s="1"/>
  <c r="X157" i="7" s="1"/>
  <c r="S166" i="6"/>
  <c r="Q166" i="6"/>
  <c r="H32" i="6"/>
  <c r="E32" i="13"/>
  <c r="F32" i="13" s="1"/>
  <c r="H15" i="6"/>
  <c r="E15" i="13"/>
  <c r="F15" i="13" s="1"/>
  <c r="H23" i="6"/>
  <c r="E23" i="13"/>
  <c r="F23" i="13" s="1"/>
  <c r="J28" i="6"/>
  <c r="G28" i="13" s="1"/>
  <c r="E28" i="13"/>
  <c r="F28" i="13" s="1"/>
  <c r="H19" i="6"/>
  <c r="E19" i="13"/>
  <c r="F19" i="13" s="1"/>
  <c r="H26" i="6"/>
  <c r="E26" i="13"/>
  <c r="F26" i="13" s="1"/>
  <c r="J37" i="6"/>
  <c r="G37" i="13" s="1"/>
  <c r="E37" i="13"/>
  <c r="F37" i="13" s="1"/>
  <c r="J24" i="6"/>
  <c r="G24" i="13" s="1"/>
  <c r="E24" i="13"/>
  <c r="F24" i="13" s="1"/>
  <c r="J31" i="6"/>
  <c r="G31" i="13" s="1"/>
  <c r="E31" i="13"/>
  <c r="F31" i="13" s="1"/>
  <c r="H27" i="6"/>
  <c r="E27" i="13"/>
  <c r="F27" i="13" s="1"/>
  <c r="P146" i="6"/>
  <c r="AT21" i="29"/>
  <c r="AT37" i="29"/>
  <c r="AT17" i="29"/>
  <c r="AT28" i="29"/>
  <c r="AT36" i="29"/>
  <c r="AT16" i="29"/>
  <c r="AT31" i="29"/>
  <c r="AT20" i="29"/>
  <c r="AT35" i="29"/>
  <c r="AT25" i="29"/>
  <c r="I33" i="18"/>
  <c r="AT32" i="29"/>
  <c r="AT19" i="29"/>
  <c r="S68" i="7"/>
  <c r="R34" i="7"/>
  <c r="S34" i="7" s="1"/>
  <c r="D45" i="18"/>
  <c r="I32" i="27"/>
  <c r="H30" i="18"/>
  <c r="H19" i="18"/>
  <c r="H84" i="18"/>
  <c r="D57" i="18"/>
  <c r="D43" i="18"/>
  <c r="D62" i="18"/>
  <c r="S20" i="7"/>
  <c r="S31" i="7"/>
  <c r="S232" i="7"/>
  <c r="R33" i="7"/>
  <c r="S16" i="7"/>
  <c r="I17" i="18"/>
  <c r="D23" i="18"/>
  <c r="I23" i="18" s="1"/>
  <c r="D47" i="18"/>
  <c r="I22" i="27"/>
  <c r="E25" i="18"/>
  <c r="F16" i="18"/>
  <c r="H31" i="18"/>
  <c r="I31" i="18" s="1"/>
  <c r="E85" i="18"/>
  <c r="E35" i="18"/>
  <c r="I30" i="27"/>
  <c r="G32" i="18"/>
  <c r="H21" i="18"/>
  <c r="I21" i="18" s="1"/>
  <c r="H81" i="18"/>
  <c r="D51" i="18"/>
  <c r="D81" i="18"/>
  <c r="I34" i="27"/>
  <c r="S29" i="7"/>
  <c r="S39" i="7"/>
  <c r="S26" i="7"/>
  <c r="S30" i="7"/>
  <c r="S22" i="7"/>
  <c r="S18" i="7"/>
  <c r="I146" i="18"/>
  <c r="I144" i="18"/>
  <c r="H83" i="18"/>
  <c r="H86" i="18"/>
  <c r="G78" i="18"/>
  <c r="E83" i="18"/>
  <c r="AT28" i="5"/>
  <c r="I141" i="18"/>
  <c r="D145" i="18"/>
  <c r="I145" i="18" s="1"/>
  <c r="D78" i="18"/>
  <c r="H93" i="18"/>
  <c r="H78" i="18"/>
  <c r="AT20" i="5"/>
  <c r="I136" i="18"/>
  <c r="I140" i="18"/>
  <c r="I138" i="18"/>
  <c r="AT17" i="5"/>
  <c r="AT18" i="5"/>
  <c r="D85" i="18"/>
  <c r="AT36" i="5"/>
  <c r="I153" i="18"/>
  <c r="I154" i="18"/>
  <c r="AT37" i="5"/>
  <c r="D93" i="18"/>
  <c r="AT35" i="5"/>
  <c r="G80" i="18"/>
  <c r="AT25" i="5"/>
  <c r="AT22" i="5"/>
  <c r="G84" i="18"/>
  <c r="AT26" i="5"/>
  <c r="G82" i="18"/>
  <c r="AT21" i="5"/>
  <c r="AT19" i="5"/>
  <c r="AT23" i="5"/>
  <c r="F81" i="18"/>
  <c r="F76" i="18"/>
  <c r="AT15" i="5"/>
  <c r="H94" i="18"/>
  <c r="S208" i="5"/>
  <c r="X208" i="5"/>
  <c r="N216" i="5"/>
  <c r="P216" i="5"/>
  <c r="AT32" i="5"/>
  <c r="E150" i="18"/>
  <c r="E89" i="18"/>
  <c r="G92" i="18"/>
  <c r="AT33" i="5"/>
  <c r="F73" i="18"/>
  <c r="N212" i="5"/>
  <c r="P212" i="5"/>
  <c r="AT30" i="5"/>
  <c r="F90" i="18"/>
  <c r="F77" i="18"/>
  <c r="AT34" i="5"/>
  <c r="AT38" i="5"/>
  <c r="E133" i="13"/>
  <c r="F133" i="13" s="1"/>
  <c r="E129" i="13"/>
  <c r="F129" i="13" s="1"/>
  <c r="G132" i="13"/>
  <c r="E132" i="13"/>
  <c r="F132" i="13" s="1"/>
  <c r="G134" i="13"/>
  <c r="H134" i="13" s="1"/>
  <c r="N148" i="5"/>
  <c r="P156" i="5"/>
  <c r="M183" i="5"/>
  <c r="P183" i="5" s="1"/>
  <c r="E120" i="13"/>
  <c r="F120" i="13" s="1"/>
  <c r="G124" i="13"/>
  <c r="H124" i="13" s="1"/>
  <c r="E123" i="13"/>
  <c r="F123" i="13" s="1"/>
  <c r="E122" i="13"/>
  <c r="F122" i="13" s="1"/>
  <c r="E112" i="13"/>
  <c r="F112" i="13" s="1"/>
  <c r="E118" i="13"/>
  <c r="F118" i="13" s="1"/>
  <c r="E117" i="13"/>
  <c r="F117" i="13" s="1"/>
  <c r="E116" i="13"/>
  <c r="F116" i="13" s="1"/>
  <c r="E126" i="13"/>
  <c r="F126" i="13" s="1"/>
  <c r="G115" i="13"/>
  <c r="E115" i="13"/>
  <c r="F115" i="13" s="1"/>
  <c r="G114" i="13"/>
  <c r="E114" i="13"/>
  <c r="F114" i="13" s="1"/>
  <c r="G127" i="13"/>
  <c r="E127" i="13"/>
  <c r="F127" i="13" s="1"/>
  <c r="E125" i="13"/>
  <c r="F125" i="13" s="1"/>
  <c r="E119" i="13"/>
  <c r="F119" i="13" s="1"/>
  <c r="E121" i="13"/>
  <c r="F121" i="13" s="1"/>
  <c r="E113" i="13"/>
  <c r="F113" i="13" s="1"/>
  <c r="E128" i="13"/>
  <c r="F128" i="13" s="1"/>
  <c r="P199" i="5"/>
  <c r="Q199" i="5" s="1"/>
  <c r="D19" i="18"/>
  <c r="D75" i="18"/>
  <c r="H16" i="18"/>
  <c r="F74" i="18"/>
  <c r="I26" i="27"/>
  <c r="E23" i="18"/>
  <c r="I19" i="27"/>
  <c r="D79" i="18"/>
  <c r="I18" i="27"/>
  <c r="I17" i="27"/>
  <c r="I20" i="27"/>
  <c r="E13" i="18"/>
  <c r="D55" i="18"/>
  <c r="I14" i="27"/>
  <c r="I13" i="27"/>
  <c r="I27" i="27"/>
  <c r="I29" i="27"/>
  <c r="D44" i="18"/>
  <c r="D53" i="18"/>
  <c r="D14" i="18"/>
  <c r="I14" i="18" s="1"/>
  <c r="H88" i="18"/>
  <c r="H28" i="18"/>
  <c r="I15" i="27"/>
  <c r="H80" i="18"/>
  <c r="H20" i="18"/>
  <c r="G95" i="18"/>
  <c r="G35" i="18"/>
  <c r="G93" i="18"/>
  <c r="G33" i="18"/>
  <c r="G79" i="18"/>
  <c r="G19" i="18"/>
  <c r="G83" i="18"/>
  <c r="G23" i="18"/>
  <c r="G87" i="18"/>
  <c r="G27" i="18"/>
  <c r="G85" i="18"/>
  <c r="G25" i="18"/>
  <c r="I35" i="27"/>
  <c r="G75" i="18"/>
  <c r="G15" i="18"/>
  <c r="G89" i="18"/>
  <c r="G29" i="18"/>
  <c r="G91" i="18"/>
  <c r="G31" i="18"/>
  <c r="I25" i="27"/>
  <c r="G73" i="18"/>
  <c r="G13" i="18"/>
  <c r="G77" i="18"/>
  <c r="G17" i="18"/>
  <c r="G81" i="18"/>
  <c r="G21" i="18"/>
  <c r="I21" i="27"/>
  <c r="F91" i="18"/>
  <c r="F31" i="18"/>
  <c r="F79" i="18"/>
  <c r="F19" i="18"/>
  <c r="I31" i="27"/>
  <c r="F75" i="18"/>
  <c r="F15" i="18"/>
  <c r="F88" i="18"/>
  <c r="F28" i="18"/>
  <c r="F87" i="18"/>
  <c r="F27" i="18"/>
  <c r="F83" i="18"/>
  <c r="F23" i="18"/>
  <c r="F95" i="18"/>
  <c r="F35" i="18"/>
  <c r="F80" i="18"/>
  <c r="F20" i="18"/>
  <c r="I33" i="27"/>
  <c r="D25" i="18"/>
  <c r="I25" i="18" s="1"/>
  <c r="I23" i="27"/>
  <c r="D30" i="18"/>
  <c r="E92" i="18"/>
  <c r="E32" i="18"/>
  <c r="E94" i="18"/>
  <c r="E34" i="18"/>
  <c r="D82" i="18"/>
  <c r="D48" i="18"/>
  <c r="E90" i="18"/>
  <c r="E30" i="18"/>
  <c r="E88" i="18"/>
  <c r="E28" i="18"/>
  <c r="E80" i="18"/>
  <c r="E20" i="18"/>
  <c r="E76" i="18"/>
  <c r="E16" i="18"/>
  <c r="E74" i="18"/>
  <c r="E14" i="18"/>
  <c r="E86" i="18"/>
  <c r="E26" i="18"/>
  <c r="E84" i="18"/>
  <c r="E24" i="18"/>
  <c r="E82" i="18"/>
  <c r="E22" i="18"/>
  <c r="E78" i="18"/>
  <c r="E18" i="18"/>
  <c r="D27" i="18"/>
  <c r="D87" i="18"/>
  <c r="D92" i="18"/>
  <c r="D18" i="18"/>
  <c r="I18" i="18" s="1"/>
  <c r="D90" i="18"/>
  <c r="D32" i="18"/>
  <c r="I32" i="18" s="1"/>
  <c r="D22" i="18"/>
  <c r="D15" i="18"/>
  <c r="D64" i="18"/>
  <c r="D94" i="18"/>
  <c r="D34" i="18"/>
  <c r="I34" i="18" s="1"/>
  <c r="D84" i="18"/>
  <c r="D54" i="18"/>
  <c r="D24" i="18"/>
  <c r="I24" i="18" s="1"/>
  <c r="D58" i="18"/>
  <c r="D28" i="18"/>
  <c r="D88" i="18"/>
  <c r="D76" i="18"/>
  <c r="D46" i="18"/>
  <c r="D16" i="18"/>
  <c r="D80" i="18"/>
  <c r="D50" i="18"/>
  <c r="D20" i="18"/>
  <c r="G85" i="13"/>
  <c r="E92" i="13"/>
  <c r="F92" i="13" s="1"/>
  <c r="F86" i="13"/>
  <c r="G189" i="13"/>
  <c r="G61" i="13"/>
  <c r="G187" i="13"/>
  <c r="G59" i="13"/>
  <c r="G91" i="13"/>
  <c r="M50" i="4"/>
  <c r="G178" i="13"/>
  <c r="G50" i="13"/>
  <c r="G58" i="13"/>
  <c r="E212" i="13"/>
  <c r="F212" i="13" s="1"/>
  <c r="E180" i="13"/>
  <c r="F180" i="13" s="1"/>
  <c r="E52" i="13"/>
  <c r="F52" i="13" s="1"/>
  <c r="H62" i="4"/>
  <c r="E222" i="13"/>
  <c r="F222" i="13" s="1"/>
  <c r="E190" i="13"/>
  <c r="F190" i="13" s="1"/>
  <c r="E94" i="13"/>
  <c r="F94" i="13" s="1"/>
  <c r="E62" i="13"/>
  <c r="F62" i="13" s="1"/>
  <c r="G211" i="13"/>
  <c r="G179" i="13"/>
  <c r="G51" i="13"/>
  <c r="G197" i="13"/>
  <c r="G69" i="13"/>
  <c r="J52" i="4"/>
  <c r="G84" i="13" s="1"/>
  <c r="H84" i="13" s="1"/>
  <c r="G192" i="13"/>
  <c r="G228" i="13"/>
  <c r="G196" i="13"/>
  <c r="G68" i="13"/>
  <c r="F208" i="13"/>
  <c r="E176" i="13"/>
  <c r="F176" i="13" s="1"/>
  <c r="E48" i="13"/>
  <c r="F48" i="13" s="1"/>
  <c r="E192" i="13"/>
  <c r="F192" i="13" s="1"/>
  <c r="E224" i="13"/>
  <c r="F224" i="13" s="1"/>
  <c r="E64" i="13"/>
  <c r="F64" i="13" s="1"/>
  <c r="J49" i="4"/>
  <c r="G81" i="13" s="1"/>
  <c r="E177" i="13"/>
  <c r="F177" i="13" s="1"/>
  <c r="E209" i="13"/>
  <c r="F209" i="13" s="1"/>
  <c r="E49" i="13"/>
  <c r="F49" i="13" s="1"/>
  <c r="E81" i="13"/>
  <c r="F81" i="13" s="1"/>
  <c r="H61" i="4"/>
  <c r="E221" i="13"/>
  <c r="F221" i="13" s="1"/>
  <c r="E189" i="13"/>
  <c r="F189" i="13" s="1"/>
  <c r="E61" i="13"/>
  <c r="F61" i="13" s="1"/>
  <c r="E218" i="13"/>
  <c r="F218" i="13" s="1"/>
  <c r="E186" i="13"/>
  <c r="F186" i="13" s="1"/>
  <c r="E58" i="13"/>
  <c r="F58" i="13" s="1"/>
  <c r="E215" i="13"/>
  <c r="F215" i="13" s="1"/>
  <c r="E183" i="13"/>
  <c r="F183" i="13" s="1"/>
  <c r="E87" i="13"/>
  <c r="E55" i="13"/>
  <c r="F55" i="13" s="1"/>
  <c r="E223" i="13"/>
  <c r="F223" i="13" s="1"/>
  <c r="E63" i="13"/>
  <c r="F63" i="13" s="1"/>
  <c r="E191" i="13"/>
  <c r="F191" i="13" s="1"/>
  <c r="E227" i="13"/>
  <c r="F227" i="13" s="1"/>
  <c r="E99" i="13"/>
  <c r="F99" i="13" s="1"/>
  <c r="E195" i="13"/>
  <c r="F195" i="13" s="1"/>
  <c r="E67" i="13"/>
  <c r="F67" i="13" s="1"/>
  <c r="J65" i="4"/>
  <c r="G97" i="13" s="1"/>
  <c r="E225" i="13"/>
  <c r="F225" i="13" s="1"/>
  <c r="E193" i="13"/>
  <c r="F193" i="13" s="1"/>
  <c r="E97" i="13"/>
  <c r="F97" i="13" s="1"/>
  <c r="E65" i="13"/>
  <c r="F65" i="13" s="1"/>
  <c r="J62" i="4"/>
  <c r="G94" i="13" s="1"/>
  <c r="M66" i="4"/>
  <c r="P66" i="4" s="1"/>
  <c r="E88" i="13"/>
  <c r="F88" i="13" s="1"/>
  <c r="J60" i="4"/>
  <c r="E220" i="13"/>
  <c r="F220" i="13" s="1"/>
  <c r="E188" i="13"/>
  <c r="F188" i="13" s="1"/>
  <c r="E60" i="13"/>
  <c r="F60" i="13" s="1"/>
  <c r="J57" i="4"/>
  <c r="E217" i="13"/>
  <c r="F217" i="13" s="1"/>
  <c r="E89" i="13"/>
  <c r="F89" i="13" s="1"/>
  <c r="E57" i="13"/>
  <c r="F57" i="13" s="1"/>
  <c r="E185" i="13"/>
  <c r="F185" i="13" s="1"/>
  <c r="E214" i="13"/>
  <c r="F214" i="13" s="1"/>
  <c r="E182" i="13"/>
  <c r="F182" i="13" s="1"/>
  <c r="E54" i="13"/>
  <c r="F54" i="13" s="1"/>
  <c r="H70" i="4"/>
  <c r="E230" i="13"/>
  <c r="F230" i="13" s="1"/>
  <c r="E198" i="13"/>
  <c r="F198" i="13" s="1"/>
  <c r="E70" i="13"/>
  <c r="F70" i="13" s="1"/>
  <c r="E83" i="13"/>
  <c r="F83" i="13" s="1"/>
  <c r="E211" i="13"/>
  <c r="F211" i="13" s="1"/>
  <c r="E51" i="13"/>
  <c r="F51" i="13" s="1"/>
  <c r="E179" i="13"/>
  <c r="F179" i="13" s="1"/>
  <c r="E199" i="13"/>
  <c r="F199" i="13" s="1"/>
  <c r="E71" i="13"/>
  <c r="F71" i="13" s="1"/>
  <c r="G93" i="13"/>
  <c r="G82" i="13"/>
  <c r="G90" i="13"/>
  <c r="G227" i="13"/>
  <c r="G195" i="13"/>
  <c r="G67" i="13"/>
  <c r="G181" i="13"/>
  <c r="G53" i="13"/>
  <c r="G184" i="13"/>
  <c r="G56" i="13"/>
  <c r="G48" i="13"/>
  <c r="E216" i="13"/>
  <c r="F216" i="13" s="1"/>
  <c r="E184" i="13"/>
  <c r="F184" i="13" s="1"/>
  <c r="E56" i="13"/>
  <c r="F56" i="13" s="1"/>
  <c r="E228" i="13"/>
  <c r="F228" i="13" s="1"/>
  <c r="E196" i="13"/>
  <c r="F196" i="13" s="1"/>
  <c r="E68" i="13"/>
  <c r="F68" i="13" s="1"/>
  <c r="H53" i="4"/>
  <c r="E213" i="13"/>
  <c r="F213" i="13" s="1"/>
  <c r="E181" i="13"/>
  <c r="F181" i="13" s="1"/>
  <c r="E85" i="13"/>
  <c r="F85" i="13" s="1"/>
  <c r="E53" i="13"/>
  <c r="F53" i="13" s="1"/>
  <c r="H69" i="4"/>
  <c r="E229" i="13"/>
  <c r="F229" i="13" s="1"/>
  <c r="E101" i="13"/>
  <c r="F101" i="13" s="1"/>
  <c r="E197" i="13"/>
  <c r="F197" i="13" s="1"/>
  <c r="E69" i="13"/>
  <c r="F69" i="13" s="1"/>
  <c r="G99" i="13"/>
  <c r="E178" i="13"/>
  <c r="F178" i="13" s="1"/>
  <c r="E210" i="13"/>
  <c r="F210" i="13" s="1"/>
  <c r="E50" i="13"/>
  <c r="F50" i="13" s="1"/>
  <c r="E194" i="13"/>
  <c r="F194" i="13" s="1"/>
  <c r="E66" i="13"/>
  <c r="F66" i="13" s="1"/>
  <c r="E91" i="13"/>
  <c r="F91" i="13" s="1"/>
  <c r="E187" i="13"/>
  <c r="F187" i="13" s="1"/>
  <c r="E219" i="13"/>
  <c r="F219" i="13" s="1"/>
  <c r="E59" i="13"/>
  <c r="F59" i="13" s="1"/>
  <c r="E93" i="13"/>
  <c r="F93" i="13" s="1"/>
  <c r="J15" i="4"/>
  <c r="G80" i="13" s="1"/>
  <c r="J23" i="4"/>
  <c r="G88" i="13" s="1"/>
  <c r="J31" i="4"/>
  <c r="K218" i="6"/>
  <c r="M218" i="6"/>
  <c r="N223" i="6"/>
  <c r="P223" i="6"/>
  <c r="N213" i="6"/>
  <c r="P213" i="6"/>
  <c r="M227" i="6"/>
  <c r="K227" i="6"/>
  <c r="K212" i="6"/>
  <c r="M212" i="6"/>
  <c r="K231" i="6"/>
  <c r="M231" i="6"/>
  <c r="N219" i="6"/>
  <c r="P219" i="6"/>
  <c r="S224" i="6"/>
  <c r="Q224" i="6"/>
  <c r="V224" i="6"/>
  <c r="U229" i="7" s="1"/>
  <c r="V229" i="7" s="1"/>
  <c r="X229" i="7" s="1"/>
  <c r="N228" i="6"/>
  <c r="P228" i="6"/>
  <c r="K214" i="6"/>
  <c r="M214" i="6"/>
  <c r="N211" i="6"/>
  <c r="P211" i="6"/>
  <c r="K221" i="6"/>
  <c r="M221" i="6"/>
  <c r="K229" i="6"/>
  <c r="M229" i="6"/>
  <c r="K216" i="6"/>
  <c r="M216" i="6"/>
  <c r="N232" i="6"/>
  <c r="P232" i="6"/>
  <c r="K210" i="6"/>
  <c r="M210" i="6"/>
  <c r="K233" i="6"/>
  <c r="M233" i="6"/>
  <c r="K222" i="6"/>
  <c r="M222" i="6"/>
  <c r="P226" i="6"/>
  <c r="N226" i="6"/>
  <c r="P230" i="6"/>
  <c r="N230" i="6"/>
  <c r="P179" i="6"/>
  <c r="P187" i="6"/>
  <c r="J25" i="6"/>
  <c r="G25" i="13" s="1"/>
  <c r="H20" i="6"/>
  <c r="H38" i="6"/>
  <c r="P194" i="6"/>
  <c r="P189" i="6"/>
  <c r="P181" i="6"/>
  <c r="P185" i="6"/>
  <c r="P200" i="6"/>
  <c r="P198" i="6"/>
  <c r="H22" i="6"/>
  <c r="P196" i="6"/>
  <c r="P150" i="6"/>
  <c r="S160" i="6"/>
  <c r="Q160" i="6"/>
  <c r="V160" i="6"/>
  <c r="U163" i="7" s="1"/>
  <c r="V163" i="7" s="1"/>
  <c r="X163" i="7" s="1"/>
  <c r="J23" i="6"/>
  <c r="H28" i="6"/>
  <c r="J19" i="6"/>
  <c r="G19" i="13" s="1"/>
  <c r="S148" i="6"/>
  <c r="Q148" i="6"/>
  <c r="V148" i="6"/>
  <c r="U151" i="7" s="1"/>
  <c r="V151" i="7" s="1"/>
  <c r="X151" i="7" s="1"/>
  <c r="Y151" i="7" s="1"/>
  <c r="P155" i="6"/>
  <c r="P165" i="6"/>
  <c r="P156" i="6"/>
  <c r="V147" i="6"/>
  <c r="U150" i="7" s="1"/>
  <c r="V150" i="7" s="1"/>
  <c r="X150" i="7" s="1"/>
  <c r="Q147" i="6"/>
  <c r="S147" i="6"/>
  <c r="P149" i="6"/>
  <c r="W153" i="6"/>
  <c r="Y153" i="6"/>
  <c r="AA156" i="7" s="1"/>
  <c r="AB156" i="7" s="1"/>
  <c r="AD156" i="7" s="1"/>
  <c r="AE156" i="7" s="1"/>
  <c r="S162" i="6"/>
  <c r="V162" i="6"/>
  <c r="U165" i="7" s="1"/>
  <c r="V165" i="7" s="1"/>
  <c r="X165" i="7" s="1"/>
  <c r="Q162" i="6"/>
  <c r="S164" i="6"/>
  <c r="Q164" i="6"/>
  <c r="V164" i="6"/>
  <c r="U167" i="7" s="1"/>
  <c r="V167" i="7" s="1"/>
  <c r="X167" i="7" s="1"/>
  <c r="Y166" i="6"/>
  <c r="AA169" i="7" s="1"/>
  <c r="AB169" i="7" s="1"/>
  <c r="AD169" i="7" s="1"/>
  <c r="W166" i="6"/>
  <c r="J26" i="6"/>
  <c r="G26" i="13" s="1"/>
  <c r="P157" i="6"/>
  <c r="P163" i="6"/>
  <c r="P115" i="6"/>
  <c r="P123" i="6"/>
  <c r="P137" i="6"/>
  <c r="P131" i="6"/>
  <c r="P119" i="6"/>
  <c r="P127" i="6"/>
  <c r="J32" i="6"/>
  <c r="H24" i="6"/>
  <c r="H31" i="6"/>
  <c r="P117" i="6"/>
  <c r="P125" i="6"/>
  <c r="P133" i="6"/>
  <c r="P135" i="6"/>
  <c r="P88" i="6"/>
  <c r="S104" i="6"/>
  <c r="V104" i="6"/>
  <c r="U106" i="7" s="1"/>
  <c r="V106" i="7" s="1"/>
  <c r="X106" i="7" s="1"/>
  <c r="Q104" i="6"/>
  <c r="S93" i="6"/>
  <c r="V93" i="6"/>
  <c r="U95" i="7" s="1"/>
  <c r="V95" i="7" s="1"/>
  <c r="X95" i="7" s="1"/>
  <c r="Q93" i="6"/>
  <c r="P97" i="6"/>
  <c r="P99" i="6"/>
  <c r="J17" i="6"/>
  <c r="G17" i="13" s="1"/>
  <c r="J15" i="6"/>
  <c r="H37" i="6"/>
  <c r="P82" i="6"/>
  <c r="P86" i="6"/>
  <c r="P90" i="6"/>
  <c r="P95" i="6"/>
  <c r="P84" i="6"/>
  <c r="J18" i="6"/>
  <c r="K18" i="6" s="1"/>
  <c r="J36" i="6"/>
  <c r="P92" i="6"/>
  <c r="P96" i="6"/>
  <c r="Q100" i="6"/>
  <c r="S100" i="6"/>
  <c r="V100" i="6"/>
  <c r="U102" i="7" s="1"/>
  <c r="V102" i="7" s="1"/>
  <c r="X102" i="7" s="1"/>
  <c r="P103" i="6"/>
  <c r="P101" i="6"/>
  <c r="P64" i="6"/>
  <c r="P51" i="6"/>
  <c r="P55" i="6"/>
  <c r="P59" i="6"/>
  <c r="J16" i="6"/>
  <c r="G16" i="13" s="1"/>
  <c r="H16" i="13" s="1"/>
  <c r="H16" i="6"/>
  <c r="P63" i="6"/>
  <c r="P66" i="6"/>
  <c r="H34" i="6"/>
  <c r="J34" i="6"/>
  <c r="G34" i="13" s="1"/>
  <c r="H34" i="13" s="1"/>
  <c r="P68" i="6"/>
  <c r="H30" i="6"/>
  <c r="P49" i="6"/>
  <c r="P53" i="6"/>
  <c r="P57" i="6"/>
  <c r="S62" i="6"/>
  <c r="V62" i="6"/>
  <c r="U64" i="7" s="1"/>
  <c r="Q62" i="6"/>
  <c r="P70" i="6"/>
  <c r="H29" i="6"/>
  <c r="J29" i="6"/>
  <c r="G29" i="13" s="1"/>
  <c r="H29" i="13" s="1"/>
  <c r="H21" i="6"/>
  <c r="J21" i="6"/>
  <c r="G21" i="13" s="1"/>
  <c r="H21" i="13" s="1"/>
  <c r="N123" i="29"/>
  <c r="N114" i="29"/>
  <c r="N119" i="29"/>
  <c r="N135" i="29"/>
  <c r="M112" i="29"/>
  <c r="P112" i="29" s="1"/>
  <c r="K112" i="29"/>
  <c r="K129" i="29"/>
  <c r="M129" i="29"/>
  <c r="P129" i="29" s="1"/>
  <c r="M132" i="29"/>
  <c r="P132" i="29" s="1"/>
  <c r="K132" i="29"/>
  <c r="K117" i="29"/>
  <c r="M117" i="29"/>
  <c r="P117" i="29" s="1"/>
  <c r="K113" i="29"/>
  <c r="M113" i="29"/>
  <c r="P113" i="29" s="1"/>
  <c r="K121" i="29"/>
  <c r="M121" i="29"/>
  <c r="P121" i="29" s="1"/>
  <c r="N118" i="29"/>
  <c r="K125" i="29"/>
  <c r="M125" i="29"/>
  <c r="P125" i="29" s="1"/>
  <c r="N131" i="29"/>
  <c r="N122" i="29"/>
  <c r="M111" i="29"/>
  <c r="P111" i="29" s="1"/>
  <c r="K111" i="29"/>
  <c r="N126" i="29"/>
  <c r="N115" i="29"/>
  <c r="M133" i="29"/>
  <c r="P133" i="29" s="1"/>
  <c r="K133" i="29"/>
  <c r="N130" i="29"/>
  <c r="P90" i="29"/>
  <c r="X90" i="29" s="1"/>
  <c r="N90" i="29"/>
  <c r="K89" i="29"/>
  <c r="M89" i="29"/>
  <c r="S96" i="29"/>
  <c r="Q96" i="29"/>
  <c r="N83" i="29"/>
  <c r="P83" i="29"/>
  <c r="X83" i="29" s="1"/>
  <c r="K93" i="29"/>
  <c r="M93" i="29"/>
  <c r="N103" i="29"/>
  <c r="P103" i="29"/>
  <c r="X103" i="29" s="1"/>
  <c r="N99" i="29"/>
  <c r="P99" i="29"/>
  <c r="X99" i="29" s="1"/>
  <c r="K81" i="29"/>
  <c r="M81" i="29"/>
  <c r="K85" i="29"/>
  <c r="M85" i="29"/>
  <c r="M80" i="29"/>
  <c r="K80" i="29"/>
  <c r="N95" i="29"/>
  <c r="P95" i="29"/>
  <c r="X95" i="29" s="1"/>
  <c r="P94" i="29"/>
  <c r="X94" i="29" s="1"/>
  <c r="N94" i="29"/>
  <c r="P98" i="29"/>
  <c r="X98" i="29" s="1"/>
  <c r="N98" i="29"/>
  <c r="S100" i="29"/>
  <c r="Q100" i="29"/>
  <c r="S97" i="29"/>
  <c r="Q97" i="29"/>
  <c r="N101" i="29"/>
  <c r="P101" i="29"/>
  <c r="X101" i="29" s="1"/>
  <c r="P82" i="29"/>
  <c r="X82" i="29" s="1"/>
  <c r="N82" i="29"/>
  <c r="N87" i="29"/>
  <c r="P86" i="29"/>
  <c r="X86" i="29" s="1"/>
  <c r="N86" i="29"/>
  <c r="P102" i="29"/>
  <c r="X102" i="29" s="1"/>
  <c r="N102" i="29"/>
  <c r="AD64" i="29"/>
  <c r="K57" i="29"/>
  <c r="M57" i="29"/>
  <c r="K71" i="29"/>
  <c r="M71" i="29"/>
  <c r="AH60" i="29"/>
  <c r="AD60" i="29"/>
  <c r="AD52" i="29"/>
  <c r="AH52" i="29"/>
  <c r="K63" i="29"/>
  <c r="M63" i="29"/>
  <c r="P56" i="29"/>
  <c r="N56" i="29"/>
  <c r="N65" i="29"/>
  <c r="P65" i="29"/>
  <c r="N59" i="29"/>
  <c r="P59" i="29"/>
  <c r="N69" i="29"/>
  <c r="P69" i="29"/>
  <c r="N51" i="29"/>
  <c r="P51" i="29"/>
  <c r="N61" i="29"/>
  <c r="P61" i="29"/>
  <c r="K49" i="29"/>
  <c r="M49" i="29"/>
  <c r="M48" i="29"/>
  <c r="K48" i="29"/>
  <c r="S66" i="29"/>
  <c r="Q66" i="29"/>
  <c r="X66" i="29"/>
  <c r="K55" i="29"/>
  <c r="M55" i="29"/>
  <c r="K67" i="29"/>
  <c r="M67" i="29"/>
  <c r="Y220" i="5"/>
  <c r="AC220" i="5"/>
  <c r="K228" i="5"/>
  <c r="M228" i="5"/>
  <c r="G128" i="13"/>
  <c r="N211" i="5"/>
  <c r="P211" i="5"/>
  <c r="N219" i="5"/>
  <c r="P219" i="5"/>
  <c r="K209" i="5"/>
  <c r="M209" i="5"/>
  <c r="K217" i="5"/>
  <c r="M217" i="5"/>
  <c r="Q214" i="5"/>
  <c r="X214" i="5"/>
  <c r="S214" i="5"/>
  <c r="N226" i="5"/>
  <c r="P226" i="5"/>
  <c r="AC229" i="5"/>
  <c r="Y229" i="5"/>
  <c r="S231" i="5"/>
  <c r="X231" i="5"/>
  <c r="Q231" i="5"/>
  <c r="S224" i="5"/>
  <c r="X224" i="5"/>
  <c r="Q224" i="5"/>
  <c r="Q222" i="5"/>
  <c r="X222" i="5"/>
  <c r="S222" i="5"/>
  <c r="N215" i="5"/>
  <c r="P215" i="5"/>
  <c r="N223" i="5"/>
  <c r="P223" i="5"/>
  <c r="K213" i="5"/>
  <c r="M213" i="5"/>
  <c r="K221" i="5"/>
  <c r="M221" i="5"/>
  <c r="Q210" i="5"/>
  <c r="X210" i="5"/>
  <c r="S210" i="5"/>
  <c r="Q218" i="5"/>
  <c r="X218" i="5"/>
  <c r="S218" i="5"/>
  <c r="S227" i="5"/>
  <c r="Q227" i="5"/>
  <c r="X227" i="5"/>
  <c r="N230" i="5"/>
  <c r="P230" i="5"/>
  <c r="AC225" i="5"/>
  <c r="Y225" i="5"/>
  <c r="K156" i="5"/>
  <c r="M180" i="5"/>
  <c r="K180" i="5"/>
  <c r="M195" i="5"/>
  <c r="K195" i="5"/>
  <c r="M188" i="5"/>
  <c r="K188" i="5"/>
  <c r="P190" i="5"/>
  <c r="N190" i="5"/>
  <c r="M62" i="5"/>
  <c r="N62" i="5" s="1"/>
  <c r="P80" i="5"/>
  <c r="Q80" i="5" s="1"/>
  <c r="M135" i="5"/>
  <c r="P135" i="5" s="1"/>
  <c r="N192" i="5"/>
  <c r="P192" i="5"/>
  <c r="P186" i="5"/>
  <c r="N186" i="5"/>
  <c r="P198" i="5"/>
  <c r="N198" i="5"/>
  <c r="M181" i="5"/>
  <c r="K181" i="5"/>
  <c r="M196" i="5"/>
  <c r="K196" i="5"/>
  <c r="N191" i="5"/>
  <c r="P191" i="5"/>
  <c r="P182" i="5"/>
  <c r="N182" i="5"/>
  <c r="K193" i="5"/>
  <c r="M193" i="5"/>
  <c r="P187" i="5"/>
  <c r="N187" i="5"/>
  <c r="S176" i="5"/>
  <c r="Q176" i="5"/>
  <c r="X176" i="5"/>
  <c r="K185" i="5"/>
  <c r="M185" i="5"/>
  <c r="N197" i="5"/>
  <c r="P197" i="5"/>
  <c r="K189" i="5"/>
  <c r="M189" i="5"/>
  <c r="G122" i="13"/>
  <c r="N179" i="5"/>
  <c r="P179" i="5"/>
  <c r="K177" i="5"/>
  <c r="M177" i="5"/>
  <c r="S184" i="5"/>
  <c r="X184" i="5"/>
  <c r="Q184" i="5"/>
  <c r="P194" i="5"/>
  <c r="N194" i="5"/>
  <c r="Y178" i="5"/>
  <c r="M101" i="5"/>
  <c r="N101" i="5" s="1"/>
  <c r="K127" i="5"/>
  <c r="M144" i="5"/>
  <c r="K144" i="5"/>
  <c r="M161" i="5"/>
  <c r="K161" i="5"/>
  <c r="N88" i="5"/>
  <c r="M152" i="5"/>
  <c r="K152" i="5"/>
  <c r="M93" i="5"/>
  <c r="N93" i="5" s="1"/>
  <c r="K80" i="5"/>
  <c r="K119" i="5"/>
  <c r="K149" i="5"/>
  <c r="M149" i="5"/>
  <c r="M165" i="5"/>
  <c r="K165" i="5"/>
  <c r="P159" i="5"/>
  <c r="N159" i="5"/>
  <c r="P166" i="5"/>
  <c r="N166" i="5"/>
  <c r="G113" i="13"/>
  <c r="S148" i="5"/>
  <c r="Q148" i="5"/>
  <c r="X148" i="5"/>
  <c r="P158" i="5"/>
  <c r="N158" i="5"/>
  <c r="N151" i="5"/>
  <c r="P151" i="5"/>
  <c r="K157" i="5"/>
  <c r="M157" i="5"/>
  <c r="Q164" i="5"/>
  <c r="S164" i="5"/>
  <c r="X164" i="5"/>
  <c r="N147" i="5"/>
  <c r="P147" i="5"/>
  <c r="K153" i="5"/>
  <c r="M153" i="5"/>
  <c r="S156" i="5"/>
  <c r="X156" i="5"/>
  <c r="Q156" i="5"/>
  <c r="N155" i="5"/>
  <c r="P155" i="5"/>
  <c r="K145" i="5"/>
  <c r="M145" i="5"/>
  <c r="S160" i="5"/>
  <c r="Q160" i="5"/>
  <c r="X160" i="5"/>
  <c r="N167" i="5"/>
  <c r="P167" i="5"/>
  <c r="P150" i="5"/>
  <c r="N150" i="5"/>
  <c r="P146" i="5"/>
  <c r="N146" i="5"/>
  <c r="P163" i="5"/>
  <c r="N163" i="5"/>
  <c r="P154" i="5"/>
  <c r="N154" i="5"/>
  <c r="P162" i="5"/>
  <c r="N162" i="5"/>
  <c r="M55" i="5"/>
  <c r="P55" i="5" s="1"/>
  <c r="N100" i="5"/>
  <c r="X100" i="5"/>
  <c r="Y100" i="5" s="1"/>
  <c r="G208" i="13"/>
  <c r="Q100" i="5"/>
  <c r="M58" i="5"/>
  <c r="P58" i="5" s="1"/>
  <c r="P114" i="5"/>
  <c r="N114" i="5"/>
  <c r="N119" i="5"/>
  <c r="P119" i="5"/>
  <c r="S124" i="5"/>
  <c r="X124" i="5"/>
  <c r="Q124" i="5"/>
  <c r="N127" i="5"/>
  <c r="P127" i="5"/>
  <c r="P118" i="5"/>
  <c r="N118" i="5"/>
  <c r="P131" i="5"/>
  <c r="K113" i="5"/>
  <c r="M113" i="5"/>
  <c r="P126" i="5"/>
  <c r="N126" i="5"/>
  <c r="K125" i="5"/>
  <c r="M125" i="5"/>
  <c r="M134" i="5"/>
  <c r="K134" i="5"/>
  <c r="N123" i="5"/>
  <c r="P123" i="5"/>
  <c r="S128" i="5"/>
  <c r="X128" i="5"/>
  <c r="Q128" i="5"/>
  <c r="S116" i="5"/>
  <c r="X116" i="5"/>
  <c r="Q116" i="5"/>
  <c r="K130" i="5"/>
  <c r="M130" i="5"/>
  <c r="K121" i="5"/>
  <c r="M121" i="5"/>
  <c r="M133" i="5"/>
  <c r="K133" i="5"/>
  <c r="K117" i="5"/>
  <c r="M117" i="5"/>
  <c r="K129" i="5"/>
  <c r="M129" i="5"/>
  <c r="M112" i="5"/>
  <c r="K112" i="5"/>
  <c r="P122" i="5"/>
  <c r="N122" i="5"/>
  <c r="P132" i="5"/>
  <c r="N132" i="5"/>
  <c r="N115" i="5"/>
  <c r="P115" i="5"/>
  <c r="S120" i="5"/>
  <c r="Q120" i="5"/>
  <c r="X120" i="5"/>
  <c r="N90" i="5"/>
  <c r="K51" i="5"/>
  <c r="K96" i="5"/>
  <c r="P96" i="5"/>
  <c r="N96" i="5"/>
  <c r="K63" i="5"/>
  <c r="M84" i="5"/>
  <c r="K84" i="5"/>
  <c r="S88" i="5"/>
  <c r="X88" i="5"/>
  <c r="Q88" i="5"/>
  <c r="K85" i="5"/>
  <c r="M85" i="5"/>
  <c r="K94" i="5"/>
  <c r="M94" i="5"/>
  <c r="K103" i="5"/>
  <c r="M103" i="5"/>
  <c r="N95" i="5"/>
  <c r="P95" i="5"/>
  <c r="K99" i="5"/>
  <c r="M99" i="5"/>
  <c r="N87" i="5"/>
  <c r="P87" i="5"/>
  <c r="N91" i="5"/>
  <c r="P91" i="5"/>
  <c r="Q90" i="5"/>
  <c r="X90" i="5"/>
  <c r="S90" i="5"/>
  <c r="G219" i="13"/>
  <c r="P86" i="5"/>
  <c r="N86" i="5"/>
  <c r="M89" i="5"/>
  <c r="K89" i="5"/>
  <c r="K81" i="5"/>
  <c r="M81" i="5"/>
  <c r="N97" i="5"/>
  <c r="P97" i="5"/>
  <c r="P82" i="5"/>
  <c r="N82" i="5"/>
  <c r="N83" i="5"/>
  <c r="P83" i="5"/>
  <c r="S98" i="5"/>
  <c r="Q98" i="5"/>
  <c r="X98" i="5"/>
  <c r="P93" i="5"/>
  <c r="S102" i="5"/>
  <c r="X102" i="5"/>
  <c r="Q102" i="5"/>
  <c r="G221" i="13"/>
  <c r="M65" i="5"/>
  <c r="P65" i="5" s="1"/>
  <c r="M69" i="5"/>
  <c r="P69" i="5" s="1"/>
  <c r="M56" i="5"/>
  <c r="K56" i="5"/>
  <c r="K53" i="5"/>
  <c r="M53" i="5"/>
  <c r="M66" i="5"/>
  <c r="K66" i="5"/>
  <c r="G216" i="13"/>
  <c r="M52" i="5"/>
  <c r="K52" i="5"/>
  <c r="M60" i="5"/>
  <c r="K60" i="5"/>
  <c r="K67" i="5"/>
  <c r="M67" i="5"/>
  <c r="K61" i="5"/>
  <c r="M61" i="5"/>
  <c r="P68" i="5"/>
  <c r="N68" i="5"/>
  <c r="M48" i="5"/>
  <c r="K48" i="5"/>
  <c r="M64" i="5"/>
  <c r="K64" i="5"/>
  <c r="M71" i="5"/>
  <c r="K71" i="5"/>
  <c r="N51" i="5"/>
  <c r="P51" i="5"/>
  <c r="P50" i="5"/>
  <c r="N50" i="5"/>
  <c r="K49" i="5"/>
  <c r="M49" i="5"/>
  <c r="P54" i="5"/>
  <c r="N54" i="5"/>
  <c r="P62" i="5"/>
  <c r="N59" i="5"/>
  <c r="P59" i="5"/>
  <c r="N63" i="5"/>
  <c r="P63" i="5"/>
  <c r="K57" i="5"/>
  <c r="M57" i="5"/>
  <c r="M70" i="5"/>
  <c r="K70" i="5"/>
  <c r="I113" i="13"/>
  <c r="I115" i="13"/>
  <c r="I122" i="13"/>
  <c r="I128" i="13"/>
  <c r="I131" i="13"/>
  <c r="J131" i="13" s="1"/>
  <c r="I132" i="13"/>
  <c r="I124" i="13"/>
  <c r="I127" i="13"/>
  <c r="I129" i="13"/>
  <c r="M241" i="4"/>
  <c r="K241" i="4"/>
  <c r="K252" i="4"/>
  <c r="M252" i="4"/>
  <c r="N260" i="4"/>
  <c r="K244" i="4"/>
  <c r="M244" i="4"/>
  <c r="M258" i="4"/>
  <c r="K258" i="4"/>
  <c r="M249" i="4"/>
  <c r="K249" i="4"/>
  <c r="K254" i="4"/>
  <c r="M254" i="4"/>
  <c r="M253" i="4"/>
  <c r="K253" i="4"/>
  <c r="K242" i="4"/>
  <c r="M242" i="4"/>
  <c r="P247" i="4"/>
  <c r="N247" i="4"/>
  <c r="K262" i="4"/>
  <c r="M262" i="4"/>
  <c r="K246" i="4"/>
  <c r="M246" i="4"/>
  <c r="P251" i="4"/>
  <c r="N251" i="4"/>
  <c r="N256" i="4"/>
  <c r="P256" i="4"/>
  <c r="M257" i="4"/>
  <c r="K257" i="4"/>
  <c r="K250" i="4"/>
  <c r="M250" i="4"/>
  <c r="M245" i="4"/>
  <c r="K245" i="4"/>
  <c r="P255" i="4"/>
  <c r="N255" i="4"/>
  <c r="M261" i="4"/>
  <c r="K261" i="4"/>
  <c r="P243" i="4"/>
  <c r="N243" i="4"/>
  <c r="N248" i="4"/>
  <c r="P248" i="4"/>
  <c r="K259" i="4"/>
  <c r="M259" i="4"/>
  <c r="M148" i="4"/>
  <c r="P148" i="4" s="1"/>
  <c r="S148" i="4" s="1"/>
  <c r="S98" i="4"/>
  <c r="M149" i="4"/>
  <c r="N149" i="4" s="1"/>
  <c r="S94" i="4"/>
  <c r="K157" i="4"/>
  <c r="M191" i="4"/>
  <c r="N191" i="4" s="1"/>
  <c r="M224" i="4"/>
  <c r="P224" i="4" s="1"/>
  <c r="M229" i="4"/>
  <c r="N229" i="4" s="1"/>
  <c r="P93" i="4"/>
  <c r="Q93" i="4" s="1"/>
  <c r="N101" i="4"/>
  <c r="N129" i="4"/>
  <c r="V117" i="4"/>
  <c r="Y117" i="4" s="1"/>
  <c r="M220" i="4"/>
  <c r="P220" i="4" s="1"/>
  <c r="M212" i="4"/>
  <c r="P212" i="4" s="1"/>
  <c r="S129" i="4"/>
  <c r="M209" i="4"/>
  <c r="K209" i="4"/>
  <c r="N216" i="4"/>
  <c r="P216" i="4"/>
  <c r="M226" i="4"/>
  <c r="K226" i="4"/>
  <c r="N220" i="4"/>
  <c r="K208" i="4"/>
  <c r="M208" i="4"/>
  <c r="K227" i="4"/>
  <c r="M227" i="4"/>
  <c r="M217" i="4"/>
  <c r="K217" i="4"/>
  <c r="K228" i="4"/>
  <c r="M228" i="4"/>
  <c r="K210" i="4"/>
  <c r="M210" i="4"/>
  <c r="P219" i="4"/>
  <c r="N219" i="4"/>
  <c r="K218" i="4"/>
  <c r="M218" i="4"/>
  <c r="M230" i="4"/>
  <c r="K230" i="4"/>
  <c r="K231" i="4"/>
  <c r="M231" i="4"/>
  <c r="M213" i="4"/>
  <c r="K213" i="4"/>
  <c r="P215" i="4"/>
  <c r="N215" i="4"/>
  <c r="K222" i="4"/>
  <c r="M222" i="4"/>
  <c r="P211" i="4"/>
  <c r="N211" i="4"/>
  <c r="M221" i="4"/>
  <c r="K221" i="4"/>
  <c r="K214" i="4"/>
  <c r="M214" i="4"/>
  <c r="N224" i="4"/>
  <c r="K101" i="4"/>
  <c r="Q129" i="4"/>
  <c r="N119" i="4"/>
  <c r="N86" i="4"/>
  <c r="K127" i="4"/>
  <c r="Q117" i="4"/>
  <c r="N127" i="4"/>
  <c r="K158" i="4"/>
  <c r="M183" i="4"/>
  <c r="N183" i="4" s="1"/>
  <c r="N117" i="4"/>
  <c r="K135" i="4"/>
  <c r="K166" i="4"/>
  <c r="M197" i="4"/>
  <c r="P197" i="4" s="1"/>
  <c r="K182" i="4"/>
  <c r="M182" i="4"/>
  <c r="N184" i="4"/>
  <c r="P184" i="4"/>
  <c r="M194" i="4"/>
  <c r="K194" i="4"/>
  <c r="M185" i="4"/>
  <c r="K185" i="4"/>
  <c r="N188" i="4"/>
  <c r="P188" i="4"/>
  <c r="K196" i="4"/>
  <c r="M196" i="4"/>
  <c r="P192" i="4"/>
  <c r="N192" i="4"/>
  <c r="M189" i="4"/>
  <c r="K189" i="4"/>
  <c r="P179" i="4"/>
  <c r="N179" i="4"/>
  <c r="K176" i="4"/>
  <c r="M176" i="4"/>
  <c r="K195" i="4"/>
  <c r="M195" i="4"/>
  <c r="K186" i="4"/>
  <c r="M186" i="4"/>
  <c r="N180" i="4"/>
  <c r="P180" i="4"/>
  <c r="M198" i="4"/>
  <c r="K198" i="4"/>
  <c r="K199" i="4"/>
  <c r="M199" i="4"/>
  <c r="P191" i="4"/>
  <c r="M181" i="4"/>
  <c r="K181" i="4"/>
  <c r="M177" i="4"/>
  <c r="K177" i="4"/>
  <c r="K178" i="4"/>
  <c r="M178" i="4"/>
  <c r="P187" i="4"/>
  <c r="N187" i="4"/>
  <c r="K190" i="4"/>
  <c r="M190" i="4"/>
  <c r="P152" i="4"/>
  <c r="N152" i="4"/>
  <c r="S150" i="4"/>
  <c r="Q150" i="4"/>
  <c r="V150" i="4"/>
  <c r="P156" i="4"/>
  <c r="N156" i="4"/>
  <c r="M151" i="4"/>
  <c r="K151" i="4"/>
  <c r="M167" i="4"/>
  <c r="K167" i="4"/>
  <c r="S158" i="4"/>
  <c r="V158" i="4"/>
  <c r="Q158" i="4"/>
  <c r="V98" i="4"/>
  <c r="W98" i="4" s="1"/>
  <c r="M146" i="4"/>
  <c r="K146" i="4"/>
  <c r="P161" i="4"/>
  <c r="N161" i="4"/>
  <c r="N103" i="4"/>
  <c r="P85" i="4"/>
  <c r="V85" i="4" s="1"/>
  <c r="K119" i="4"/>
  <c r="N157" i="4"/>
  <c r="P157" i="4"/>
  <c r="V166" i="4"/>
  <c r="M154" i="4"/>
  <c r="K154" i="4"/>
  <c r="M159" i="4"/>
  <c r="K159" i="4"/>
  <c r="M147" i="4"/>
  <c r="K147" i="4"/>
  <c r="P144" i="4"/>
  <c r="N144" i="4"/>
  <c r="N112" i="4"/>
  <c r="P112" i="4"/>
  <c r="P145" i="4"/>
  <c r="N145" i="4"/>
  <c r="P87" i="4"/>
  <c r="Q87" i="4" s="1"/>
  <c r="P160" i="4"/>
  <c r="N160" i="4"/>
  <c r="M163" i="4"/>
  <c r="K163" i="4"/>
  <c r="M162" i="4"/>
  <c r="K162" i="4"/>
  <c r="N165" i="4"/>
  <c r="P165" i="4"/>
  <c r="V164" i="4"/>
  <c r="M155" i="4"/>
  <c r="K155" i="4"/>
  <c r="P153" i="4"/>
  <c r="N153" i="4"/>
  <c r="N120" i="4"/>
  <c r="P120" i="4"/>
  <c r="Q128" i="4"/>
  <c r="V128" i="4"/>
  <c r="S128" i="4"/>
  <c r="M122" i="4"/>
  <c r="K122" i="4"/>
  <c r="M131" i="4"/>
  <c r="K131" i="4"/>
  <c r="Y129" i="4"/>
  <c r="W129" i="4"/>
  <c r="Q124" i="4"/>
  <c r="S124" i="4"/>
  <c r="K93" i="4"/>
  <c r="V94" i="4"/>
  <c r="W94" i="4" s="1"/>
  <c r="M130" i="4"/>
  <c r="K130" i="4"/>
  <c r="P125" i="4"/>
  <c r="N125" i="4"/>
  <c r="N126" i="4"/>
  <c r="P126" i="4"/>
  <c r="V127" i="4"/>
  <c r="S127" i="4"/>
  <c r="Q127" i="4"/>
  <c r="P102" i="4"/>
  <c r="S102" i="4" s="1"/>
  <c r="P121" i="4"/>
  <c r="N121" i="4"/>
  <c r="P133" i="4"/>
  <c r="N133" i="4"/>
  <c r="M115" i="4"/>
  <c r="K115" i="4"/>
  <c r="P113" i="4"/>
  <c r="N113" i="4"/>
  <c r="Q116" i="4"/>
  <c r="V116" i="4"/>
  <c r="S116" i="4"/>
  <c r="Q132" i="4"/>
  <c r="V132" i="4"/>
  <c r="S132" i="4"/>
  <c r="K85" i="4"/>
  <c r="M114" i="4"/>
  <c r="K114" i="4"/>
  <c r="V135" i="4"/>
  <c r="S135" i="4"/>
  <c r="Q135" i="4"/>
  <c r="M123" i="4"/>
  <c r="K123" i="4"/>
  <c r="P118" i="4"/>
  <c r="N134" i="4"/>
  <c r="P134" i="4"/>
  <c r="V119" i="4"/>
  <c r="S119" i="4"/>
  <c r="Q119" i="4"/>
  <c r="P91" i="4"/>
  <c r="N91" i="4"/>
  <c r="V86" i="4"/>
  <c r="S86" i="4"/>
  <c r="Q86" i="4"/>
  <c r="M100" i="4"/>
  <c r="K100" i="4"/>
  <c r="Q103" i="4"/>
  <c r="V103" i="4"/>
  <c r="S103" i="4"/>
  <c r="M80" i="4"/>
  <c r="K80" i="4"/>
  <c r="P99" i="4"/>
  <c r="N99" i="4"/>
  <c r="V101" i="4"/>
  <c r="S101" i="4"/>
  <c r="Q101" i="4"/>
  <c r="K66" i="4"/>
  <c r="M88" i="4"/>
  <c r="K88" i="4"/>
  <c r="P95" i="4"/>
  <c r="N95" i="4"/>
  <c r="M81" i="4"/>
  <c r="K81" i="4"/>
  <c r="M92" i="4"/>
  <c r="K92" i="4"/>
  <c r="V90" i="4"/>
  <c r="S90" i="4"/>
  <c r="Q90" i="4"/>
  <c r="M97" i="4"/>
  <c r="K97" i="4"/>
  <c r="M96" i="4"/>
  <c r="K96" i="4"/>
  <c r="M84" i="4"/>
  <c r="K84" i="4"/>
  <c r="V82" i="4"/>
  <c r="S82" i="4"/>
  <c r="Q82" i="4"/>
  <c r="M89" i="4"/>
  <c r="K89" i="4"/>
  <c r="N83" i="4"/>
  <c r="P83" i="4"/>
  <c r="K50" i="4"/>
  <c r="K67" i="4"/>
  <c r="M67" i="4"/>
  <c r="I99" i="13" s="1"/>
  <c r="M61" i="4"/>
  <c r="K61" i="4"/>
  <c r="K59" i="4"/>
  <c r="M59" i="4"/>
  <c r="K56" i="4"/>
  <c r="M56" i="4"/>
  <c r="M48" i="4"/>
  <c r="M69" i="4"/>
  <c r="K69" i="4"/>
  <c r="M53" i="4"/>
  <c r="K53" i="4"/>
  <c r="K51" i="4"/>
  <c r="M51" i="4"/>
  <c r="K68" i="4"/>
  <c r="M68" i="4"/>
  <c r="K23" i="4"/>
  <c r="M17" i="4"/>
  <c r="K17" i="4"/>
  <c r="M25" i="4"/>
  <c r="K25" i="4"/>
  <c r="M33" i="4"/>
  <c r="K33" i="4"/>
  <c r="M20" i="4"/>
  <c r="K20" i="4"/>
  <c r="M28" i="4"/>
  <c r="K28" i="4"/>
  <c r="M36" i="4"/>
  <c r="K36" i="4"/>
  <c r="P18" i="4"/>
  <c r="N18" i="4"/>
  <c r="P34" i="4"/>
  <c r="N34" i="4"/>
  <c r="M30" i="4"/>
  <c r="K30" i="4"/>
  <c r="M19" i="4"/>
  <c r="K19" i="4"/>
  <c r="M27" i="4"/>
  <c r="K27" i="4"/>
  <c r="M21" i="4"/>
  <c r="K21" i="4"/>
  <c r="M29" i="4"/>
  <c r="K29" i="4"/>
  <c r="M37" i="4"/>
  <c r="K37" i="4"/>
  <c r="M22" i="4"/>
  <c r="K22" i="4"/>
  <c r="M38" i="4"/>
  <c r="K38" i="4"/>
  <c r="M16" i="4"/>
  <c r="K16" i="4"/>
  <c r="M24" i="4"/>
  <c r="K24" i="4"/>
  <c r="M32" i="4"/>
  <c r="K32" i="4"/>
  <c r="P26" i="4"/>
  <c r="N26" i="4"/>
  <c r="Z124" i="4" l="1"/>
  <c r="AB124" i="4"/>
  <c r="P215" i="6"/>
  <c r="N217" i="6"/>
  <c r="X123" i="29"/>
  <c r="X70" i="29"/>
  <c r="Q123" i="29"/>
  <c r="N58" i="5"/>
  <c r="P101" i="5"/>
  <c r="S166" i="4"/>
  <c r="K48" i="4"/>
  <c r="G66" i="13"/>
  <c r="K58" i="4"/>
  <c r="N212" i="4"/>
  <c r="G194" i="13"/>
  <c r="H194" i="13" s="1"/>
  <c r="M58" i="4"/>
  <c r="N58" i="4" s="1"/>
  <c r="M35" i="6"/>
  <c r="P35" i="6" s="1"/>
  <c r="K35" i="13" s="1"/>
  <c r="M35" i="13" s="1"/>
  <c r="Q132" i="29"/>
  <c r="S132" i="29"/>
  <c r="X132" i="29"/>
  <c r="X121" i="29"/>
  <c r="S121" i="29"/>
  <c r="Q121" i="29"/>
  <c r="Q117" i="29"/>
  <c r="S117" i="29"/>
  <c r="X117" i="29"/>
  <c r="X129" i="29"/>
  <c r="S129" i="29"/>
  <c r="Q129" i="29"/>
  <c r="Q120" i="29"/>
  <c r="X120" i="29"/>
  <c r="S120" i="29"/>
  <c r="N134" i="29"/>
  <c r="P134" i="29"/>
  <c r="AC123" i="29"/>
  <c r="Y123" i="29"/>
  <c r="AC119" i="29"/>
  <c r="Y119" i="29"/>
  <c r="Y130" i="29"/>
  <c r="AC130" i="29"/>
  <c r="Y118" i="29"/>
  <c r="AC118" i="29"/>
  <c r="X112" i="29"/>
  <c r="Q112" i="29"/>
  <c r="S112" i="29"/>
  <c r="AH124" i="29"/>
  <c r="AD124" i="29"/>
  <c r="Y131" i="29"/>
  <c r="AC131" i="29"/>
  <c r="Y126" i="29"/>
  <c r="AC126" i="29"/>
  <c r="X125" i="29"/>
  <c r="Q125" i="29"/>
  <c r="S125" i="29"/>
  <c r="X128" i="29"/>
  <c r="Q128" i="29"/>
  <c r="S128" i="29"/>
  <c r="S115" i="29"/>
  <c r="X115" i="29"/>
  <c r="Q115" i="29"/>
  <c r="AC135" i="29"/>
  <c r="Y135" i="29"/>
  <c r="S133" i="29"/>
  <c r="Q133" i="29"/>
  <c r="X133" i="29"/>
  <c r="S111" i="29"/>
  <c r="Q111" i="29"/>
  <c r="X111" i="29"/>
  <c r="S113" i="29"/>
  <c r="X113" i="29"/>
  <c r="Q113" i="29"/>
  <c r="S127" i="29"/>
  <c r="Q127" i="29"/>
  <c r="X127" i="29"/>
  <c r="AC116" i="29"/>
  <c r="Y116" i="29"/>
  <c r="AC122" i="29"/>
  <c r="Y122" i="29"/>
  <c r="AC114" i="29"/>
  <c r="Y114" i="29"/>
  <c r="AD97" i="29"/>
  <c r="AC101" i="29"/>
  <c r="Y101" i="29"/>
  <c r="AC103" i="29"/>
  <c r="Y103" i="29"/>
  <c r="Y102" i="29"/>
  <c r="AC102" i="29"/>
  <c r="Y94" i="29"/>
  <c r="AC94" i="29"/>
  <c r="AC95" i="29"/>
  <c r="Y95" i="29"/>
  <c r="Y99" i="29"/>
  <c r="AC99" i="29"/>
  <c r="Y87" i="29"/>
  <c r="AC87" i="29"/>
  <c r="Y83" i="29"/>
  <c r="AC83" i="29"/>
  <c r="AC86" i="29"/>
  <c r="Y86" i="29"/>
  <c r="Y82" i="29"/>
  <c r="AC82" i="29"/>
  <c r="AC98" i="29"/>
  <c r="Y98" i="29"/>
  <c r="AC90" i="29"/>
  <c r="Y90" i="29"/>
  <c r="AH54" i="29"/>
  <c r="AM54" i="29" s="1"/>
  <c r="S199" i="5"/>
  <c r="N183" i="5"/>
  <c r="AC92" i="5"/>
  <c r="I90" i="18"/>
  <c r="S87" i="4"/>
  <c r="M64" i="4"/>
  <c r="I192" i="13" s="1"/>
  <c r="J192" i="13" s="1"/>
  <c r="G96" i="13"/>
  <c r="K64" i="4"/>
  <c r="I91" i="18"/>
  <c r="N33" i="6"/>
  <c r="P33" i="6"/>
  <c r="K33" i="13" s="1"/>
  <c r="M33" i="13" s="1"/>
  <c r="S154" i="6"/>
  <c r="K20" i="6"/>
  <c r="AM96" i="29"/>
  <c r="AN96" i="29" s="1"/>
  <c r="AI96" i="29"/>
  <c r="AM97" i="29"/>
  <c r="AN97" i="29" s="1"/>
  <c r="AI97" i="29"/>
  <c r="AM100" i="29"/>
  <c r="AN100" i="29" s="1"/>
  <c r="AI100" i="29"/>
  <c r="H128" i="13"/>
  <c r="N148" i="4"/>
  <c r="I89" i="18"/>
  <c r="I77" i="18"/>
  <c r="G63" i="13"/>
  <c r="H63" i="13" s="1"/>
  <c r="G191" i="13"/>
  <c r="H191" i="13" s="1"/>
  <c r="H88" i="13"/>
  <c r="H216" i="13"/>
  <c r="I101" i="13"/>
  <c r="J101" i="13" s="1"/>
  <c r="M71" i="4"/>
  <c r="I71" i="13" s="1"/>
  <c r="M63" i="4"/>
  <c r="I63" i="13" s="1"/>
  <c r="K63" i="4"/>
  <c r="G55" i="13"/>
  <c r="H55" i="13" s="1"/>
  <c r="I93" i="13"/>
  <c r="J93" i="13" s="1"/>
  <c r="I90" i="13"/>
  <c r="J90" i="13" s="1"/>
  <c r="M55" i="4"/>
  <c r="I183" i="13" s="1"/>
  <c r="G71" i="13"/>
  <c r="H71" i="13" s="1"/>
  <c r="G92" i="13"/>
  <c r="H92" i="13" s="1"/>
  <c r="H81" i="13"/>
  <c r="I74" i="18"/>
  <c r="I95" i="18"/>
  <c r="J132" i="13"/>
  <c r="H82" i="13"/>
  <c r="H96" i="13"/>
  <c r="I87" i="18"/>
  <c r="I92" i="18"/>
  <c r="I28" i="18"/>
  <c r="Y169" i="6"/>
  <c r="AA172" i="7" s="1"/>
  <c r="AB172" i="7" s="1"/>
  <c r="AD172" i="7" s="1"/>
  <c r="AE172" i="7" s="1"/>
  <c r="W169" i="6"/>
  <c r="I83" i="18"/>
  <c r="M28" i="6"/>
  <c r="I28" i="13" s="1"/>
  <c r="J28" i="13" s="1"/>
  <c r="K22" i="6"/>
  <c r="K31" i="6"/>
  <c r="K14" i="29"/>
  <c r="J124" i="13"/>
  <c r="I73" i="18"/>
  <c r="I85" i="18"/>
  <c r="H90" i="13"/>
  <c r="I82" i="18"/>
  <c r="J115" i="13"/>
  <c r="H19" i="13"/>
  <c r="J113" i="13"/>
  <c r="J122" i="13"/>
  <c r="K55" i="4"/>
  <c r="S164" i="4"/>
  <c r="H67" i="13"/>
  <c r="G183" i="13"/>
  <c r="H183" i="13" s="1"/>
  <c r="N225" i="4"/>
  <c r="N164" i="4"/>
  <c r="H80" i="13"/>
  <c r="G70" i="13"/>
  <c r="H70" i="13" s="1"/>
  <c r="M54" i="4"/>
  <c r="I182" i="13" s="1"/>
  <c r="J182" i="13" s="1"/>
  <c r="H94" i="13"/>
  <c r="I15" i="18"/>
  <c r="H100" i="13"/>
  <c r="I22" i="18"/>
  <c r="I79" i="18"/>
  <c r="I93" i="18"/>
  <c r="I76" i="18"/>
  <c r="I84" i="18"/>
  <c r="I86" i="18"/>
  <c r="K17" i="6"/>
  <c r="N27" i="6"/>
  <c r="K28" i="6"/>
  <c r="K25" i="6"/>
  <c r="P94" i="6"/>
  <c r="Q94" i="6" s="1"/>
  <c r="G35" i="13"/>
  <c r="H35" i="13" s="1"/>
  <c r="M17" i="6"/>
  <c r="I17" i="13" s="1"/>
  <c r="J17" i="13" s="1"/>
  <c r="P27" i="6"/>
  <c r="K27" i="13" s="1"/>
  <c r="M27" i="13" s="1"/>
  <c r="K26" i="6"/>
  <c r="M24" i="6"/>
  <c r="I24" i="13" s="1"/>
  <c r="J24" i="13" s="1"/>
  <c r="K24" i="6"/>
  <c r="S70" i="29"/>
  <c r="M22" i="6"/>
  <c r="I22" i="13" s="1"/>
  <c r="J22" i="13" s="1"/>
  <c r="P193" i="6"/>
  <c r="S193" i="6" s="1"/>
  <c r="H17" i="13"/>
  <c r="H30" i="13"/>
  <c r="K38" i="6"/>
  <c r="M38" i="6"/>
  <c r="I38" i="13" s="1"/>
  <c r="J38" i="13" s="1"/>
  <c r="M25" i="6"/>
  <c r="I25" i="13" s="1"/>
  <c r="J25" i="13" s="1"/>
  <c r="H20" i="13"/>
  <c r="P161" i="6"/>
  <c r="N225" i="6"/>
  <c r="P225" i="6"/>
  <c r="P102" i="6"/>
  <c r="P98" i="6"/>
  <c r="H25" i="13"/>
  <c r="N220" i="6"/>
  <c r="P220" i="6"/>
  <c r="V217" i="6"/>
  <c r="Q217" i="6"/>
  <c r="S217" i="6"/>
  <c r="P152" i="6"/>
  <c r="P53" i="29"/>
  <c r="X53" i="29" s="1"/>
  <c r="P91" i="29"/>
  <c r="N128" i="29"/>
  <c r="N88" i="29"/>
  <c r="P88" i="29"/>
  <c r="X88" i="29" s="1"/>
  <c r="N92" i="29"/>
  <c r="P92" i="29"/>
  <c r="X92" i="29" s="1"/>
  <c r="P62" i="29"/>
  <c r="N62" i="29"/>
  <c r="N84" i="29"/>
  <c r="P84" i="29"/>
  <c r="X84" i="29" s="1"/>
  <c r="P58" i="29"/>
  <c r="N58" i="29"/>
  <c r="N120" i="29"/>
  <c r="S68" i="29"/>
  <c r="Q68" i="29"/>
  <c r="X68" i="29"/>
  <c r="N127" i="29"/>
  <c r="P50" i="29"/>
  <c r="N50" i="29"/>
  <c r="AC100" i="5"/>
  <c r="AD100" i="5" s="1"/>
  <c r="N55" i="5"/>
  <c r="S80" i="5"/>
  <c r="X199" i="5"/>
  <c r="Y199" i="5" s="1"/>
  <c r="I75" i="18"/>
  <c r="J128" i="13"/>
  <c r="H122" i="13"/>
  <c r="K71" i="4"/>
  <c r="G199" i="13"/>
  <c r="H199" i="13" s="1"/>
  <c r="M31" i="4"/>
  <c r="N31" i="4" s="1"/>
  <c r="K35" i="4"/>
  <c r="M35" i="4"/>
  <c r="N35" i="4" s="1"/>
  <c r="K70" i="4"/>
  <c r="K54" i="4"/>
  <c r="V148" i="4"/>
  <c r="W148" i="4" s="1"/>
  <c r="G198" i="13"/>
  <c r="H198" i="13" s="1"/>
  <c r="I27" i="18"/>
  <c r="Q148" i="4"/>
  <c r="G214" i="13"/>
  <c r="H214" i="13" s="1"/>
  <c r="M70" i="4"/>
  <c r="N70" i="4" s="1"/>
  <c r="G54" i="13"/>
  <c r="H54" i="13" s="1"/>
  <c r="N193" i="4"/>
  <c r="S93" i="4"/>
  <c r="P229" i="4"/>
  <c r="Q229" i="4" s="1"/>
  <c r="H227" i="13"/>
  <c r="I87" i="13"/>
  <c r="J87" i="13" s="1"/>
  <c r="K62" i="4"/>
  <c r="P240" i="4"/>
  <c r="S240" i="4" s="1"/>
  <c r="P50" i="4"/>
  <c r="V50" i="4" s="1"/>
  <c r="I103" i="13"/>
  <c r="J103" i="13" s="1"/>
  <c r="I98" i="13"/>
  <c r="J98" i="13" s="1"/>
  <c r="S85" i="4"/>
  <c r="V102" i="4"/>
  <c r="Y102" i="4" s="1"/>
  <c r="Y98" i="4"/>
  <c r="Z98" i="4" s="1"/>
  <c r="Q85" i="4"/>
  <c r="M30" i="6"/>
  <c r="I30" i="13" s="1"/>
  <c r="J30" i="13" s="1"/>
  <c r="M26" i="6"/>
  <c r="I26" i="13" s="1"/>
  <c r="J26" i="13" s="1"/>
  <c r="K30" i="6"/>
  <c r="H24" i="13"/>
  <c r="H26" i="13"/>
  <c r="P192" i="6"/>
  <c r="H31" i="13"/>
  <c r="H37" i="13"/>
  <c r="I30" i="18"/>
  <c r="J33" i="13"/>
  <c r="Q167" i="6"/>
  <c r="S167" i="6"/>
  <c r="V167" i="6"/>
  <c r="Y157" i="7"/>
  <c r="M37" i="6"/>
  <c r="I37" i="13" s="1"/>
  <c r="J37" i="13" s="1"/>
  <c r="M15" i="6"/>
  <c r="I15" i="13" s="1"/>
  <c r="G15" i="13"/>
  <c r="H15" i="13" s="1"/>
  <c r="K32" i="6"/>
  <c r="G32" i="13"/>
  <c r="H32" i="13" s="1"/>
  <c r="M31" i="6"/>
  <c r="Y167" i="7"/>
  <c r="Y150" i="7"/>
  <c r="M23" i="6"/>
  <c r="I23" i="13" s="1"/>
  <c r="G23" i="13"/>
  <c r="H23" i="13" s="1"/>
  <c r="H28" i="13"/>
  <c r="S168" i="6"/>
  <c r="V168" i="6"/>
  <c r="Q168" i="6"/>
  <c r="H27" i="13"/>
  <c r="H22" i="13"/>
  <c r="K37" i="6"/>
  <c r="K36" i="6"/>
  <c r="G36" i="13"/>
  <c r="H36" i="13" s="1"/>
  <c r="I35" i="13"/>
  <c r="Q154" i="6"/>
  <c r="Y163" i="7"/>
  <c r="M20" i="6"/>
  <c r="I20" i="13" s="1"/>
  <c r="J20" i="13" s="1"/>
  <c r="M18" i="6"/>
  <c r="I18" i="13" s="1"/>
  <c r="G18" i="13"/>
  <c r="H18" i="13" s="1"/>
  <c r="AE169" i="7"/>
  <c r="Y165" i="7"/>
  <c r="S146" i="6"/>
  <c r="Q146" i="6"/>
  <c r="V146" i="6"/>
  <c r="H38" i="13"/>
  <c r="H33" i="13"/>
  <c r="Y95" i="7"/>
  <c r="Y102" i="7"/>
  <c r="Y106" i="7"/>
  <c r="I19" i="18"/>
  <c r="V64" i="7"/>
  <c r="Y229" i="7"/>
  <c r="S33" i="7"/>
  <c r="I81" i="18"/>
  <c r="I94" i="18"/>
  <c r="H176" i="13"/>
  <c r="H195" i="13"/>
  <c r="H187" i="13"/>
  <c r="H182" i="13"/>
  <c r="I78" i="18"/>
  <c r="Q212" i="5"/>
  <c r="X212" i="5"/>
  <c r="S212" i="5"/>
  <c r="X216" i="5"/>
  <c r="S216" i="5"/>
  <c r="Q216" i="5"/>
  <c r="AC208" i="5"/>
  <c r="Y208" i="5"/>
  <c r="I88" i="18"/>
  <c r="G133" i="13"/>
  <c r="H133" i="13" s="1"/>
  <c r="G230" i="13"/>
  <c r="H230" i="13" s="1"/>
  <c r="H132" i="13"/>
  <c r="G229" i="13"/>
  <c r="H229" i="13" s="1"/>
  <c r="I134" i="13"/>
  <c r="J134" i="13" s="1"/>
  <c r="G129" i="13"/>
  <c r="H129" i="13" s="1"/>
  <c r="I118" i="13"/>
  <c r="H115" i="13"/>
  <c r="H114" i="13"/>
  <c r="G223" i="13"/>
  <c r="H223" i="13" s="1"/>
  <c r="I120" i="13"/>
  <c r="G120" i="13"/>
  <c r="H120" i="13" s="1"/>
  <c r="G118" i="13"/>
  <c r="H118" i="13" s="1"/>
  <c r="H113" i="13"/>
  <c r="G224" i="13"/>
  <c r="H224" i="13" s="1"/>
  <c r="J127" i="13"/>
  <c r="H127" i="13"/>
  <c r="I114" i="13"/>
  <c r="J114" i="13" s="1"/>
  <c r="I123" i="13"/>
  <c r="G123" i="13"/>
  <c r="H123" i="13" s="1"/>
  <c r="I121" i="13"/>
  <c r="G121" i="13"/>
  <c r="H121" i="13" s="1"/>
  <c r="I126" i="13"/>
  <c r="G126" i="13"/>
  <c r="H126" i="13" s="1"/>
  <c r="I119" i="13"/>
  <c r="G119" i="13"/>
  <c r="H119" i="13" s="1"/>
  <c r="I112" i="13"/>
  <c r="G112" i="13"/>
  <c r="H112" i="13" s="1"/>
  <c r="I117" i="13"/>
  <c r="G117" i="13"/>
  <c r="H117" i="13" s="1"/>
  <c r="G215" i="13"/>
  <c r="H215" i="13" s="1"/>
  <c r="G210" i="13"/>
  <c r="H210" i="13" s="1"/>
  <c r="I125" i="13"/>
  <c r="G125" i="13"/>
  <c r="H125" i="13" s="1"/>
  <c r="I116" i="13"/>
  <c r="G116" i="13"/>
  <c r="H116" i="13" s="1"/>
  <c r="G213" i="13"/>
  <c r="H213" i="13" s="1"/>
  <c r="G218" i="13"/>
  <c r="H218" i="13" s="1"/>
  <c r="I80" i="18"/>
  <c r="I16" i="18"/>
  <c r="I20" i="18"/>
  <c r="H192" i="13"/>
  <c r="H228" i="13"/>
  <c r="H197" i="13"/>
  <c r="H189" i="13"/>
  <c r="J99" i="13"/>
  <c r="H53" i="13"/>
  <c r="I82" i="13"/>
  <c r="J82" i="13" s="1"/>
  <c r="H48" i="13"/>
  <c r="H211" i="13"/>
  <c r="H97" i="13"/>
  <c r="H93" i="13"/>
  <c r="K15" i="4"/>
  <c r="M23" i="4"/>
  <c r="I88" i="13" s="1"/>
  <c r="J88" i="13" s="1"/>
  <c r="M15" i="4"/>
  <c r="I80" i="13" s="1"/>
  <c r="J80" i="13" s="1"/>
  <c r="I224" i="13"/>
  <c r="I181" i="13"/>
  <c r="J181" i="13" s="1"/>
  <c r="I53" i="13"/>
  <c r="J53" i="13" s="1"/>
  <c r="I187" i="13"/>
  <c r="J187" i="13" s="1"/>
  <c r="I59" i="13"/>
  <c r="J59" i="13" s="1"/>
  <c r="I223" i="13"/>
  <c r="I194" i="13"/>
  <c r="J194" i="13" s="1"/>
  <c r="I66" i="13"/>
  <c r="G212" i="13"/>
  <c r="H212" i="13" s="1"/>
  <c r="G180" i="13"/>
  <c r="H180" i="13" s="1"/>
  <c r="G52" i="13"/>
  <c r="H52" i="13" s="1"/>
  <c r="I211" i="13"/>
  <c r="J211" i="13" s="1"/>
  <c r="I179" i="13"/>
  <c r="J179" i="13" s="1"/>
  <c r="I51" i="13"/>
  <c r="J51" i="13" s="1"/>
  <c r="I216" i="13"/>
  <c r="J216" i="13" s="1"/>
  <c r="I184" i="13"/>
  <c r="J184" i="13" s="1"/>
  <c r="I56" i="13"/>
  <c r="J56" i="13" s="1"/>
  <c r="N66" i="4"/>
  <c r="H99" i="13"/>
  <c r="H56" i="13"/>
  <c r="H181" i="13"/>
  <c r="H101" i="13"/>
  <c r="H66" i="13"/>
  <c r="M62" i="4"/>
  <c r="I94" i="13" s="1"/>
  <c r="J94" i="13" s="1"/>
  <c r="G222" i="13"/>
  <c r="H222" i="13" s="1"/>
  <c r="G190" i="13"/>
  <c r="H190" i="13" s="1"/>
  <c r="G62" i="13"/>
  <c r="H62" i="13" s="1"/>
  <c r="I91" i="13"/>
  <c r="J91" i="13" s="1"/>
  <c r="G209" i="13"/>
  <c r="H209" i="13" s="1"/>
  <c r="G177" i="13"/>
  <c r="H177" i="13" s="1"/>
  <c r="G49" i="13"/>
  <c r="H49" i="13" s="1"/>
  <c r="M49" i="4"/>
  <c r="I81" i="13" s="1"/>
  <c r="J81" i="13" s="1"/>
  <c r="K49" i="4"/>
  <c r="H64" i="13"/>
  <c r="P58" i="4"/>
  <c r="I58" i="13"/>
  <c r="J58" i="13" s="1"/>
  <c r="N50" i="4"/>
  <c r="I178" i="13"/>
  <c r="J178" i="13" s="1"/>
  <c r="I50" i="13"/>
  <c r="J50" i="13" s="1"/>
  <c r="H219" i="13"/>
  <c r="H178" i="13"/>
  <c r="I85" i="13"/>
  <c r="J85" i="13" s="1"/>
  <c r="I228" i="13"/>
  <c r="J228" i="13" s="1"/>
  <c r="I196" i="13"/>
  <c r="J196" i="13" s="1"/>
  <c r="I68" i="13"/>
  <c r="J68" i="13" s="1"/>
  <c r="I197" i="13"/>
  <c r="J197" i="13" s="1"/>
  <c r="I69" i="13"/>
  <c r="J69" i="13" s="1"/>
  <c r="H184" i="13"/>
  <c r="F87" i="13"/>
  <c r="H87" i="13"/>
  <c r="H68" i="13"/>
  <c r="H51" i="13"/>
  <c r="H83" i="13"/>
  <c r="H186" i="13"/>
  <c r="H50" i="13"/>
  <c r="H91" i="13"/>
  <c r="H61" i="13"/>
  <c r="I227" i="13"/>
  <c r="J227" i="13" s="1"/>
  <c r="I195" i="13"/>
  <c r="J195" i="13" s="1"/>
  <c r="I67" i="13"/>
  <c r="J67" i="13" s="1"/>
  <c r="K194" i="13"/>
  <c r="K66" i="13"/>
  <c r="G193" i="13"/>
  <c r="H193" i="13" s="1"/>
  <c r="G225" i="13"/>
  <c r="H225" i="13" s="1"/>
  <c r="G65" i="13"/>
  <c r="H65" i="13" s="1"/>
  <c r="M65" i="4"/>
  <c r="K65" i="4"/>
  <c r="M52" i="4"/>
  <c r="K52" i="4"/>
  <c r="I176" i="13"/>
  <c r="J176" i="13" s="1"/>
  <c r="I48" i="13"/>
  <c r="J48" i="13" s="1"/>
  <c r="I189" i="13"/>
  <c r="J189" i="13" s="1"/>
  <c r="I61" i="13"/>
  <c r="J61" i="13" s="1"/>
  <c r="K50" i="13"/>
  <c r="H208" i="13"/>
  <c r="H85" i="13"/>
  <c r="G217" i="13"/>
  <c r="H217" i="13" s="1"/>
  <c r="G185" i="13"/>
  <c r="H185" i="13" s="1"/>
  <c r="G57" i="13"/>
  <c r="H57" i="13" s="1"/>
  <c r="M57" i="4"/>
  <c r="I89" i="13" s="1"/>
  <c r="K57" i="4"/>
  <c r="K60" i="4"/>
  <c r="G220" i="13"/>
  <c r="H220" i="13" s="1"/>
  <c r="G188" i="13"/>
  <c r="H188" i="13" s="1"/>
  <c r="G60" i="13"/>
  <c r="H60" i="13" s="1"/>
  <c r="M60" i="4"/>
  <c r="H196" i="13"/>
  <c r="H69" i="13"/>
  <c r="H179" i="13"/>
  <c r="G89" i="13"/>
  <c r="H89" i="13" s="1"/>
  <c r="H58" i="13"/>
  <c r="H59" i="13"/>
  <c r="H221" i="13"/>
  <c r="I83" i="13"/>
  <c r="J83" i="13" s="1"/>
  <c r="K31" i="4"/>
  <c r="N229" i="6"/>
  <c r="P229" i="6"/>
  <c r="Q211" i="6"/>
  <c r="S211" i="6"/>
  <c r="V211" i="6"/>
  <c r="U216" i="7" s="1"/>
  <c r="V216" i="7" s="1"/>
  <c r="X216" i="7" s="1"/>
  <c r="Y216" i="7" s="1"/>
  <c r="Q226" i="6"/>
  <c r="S226" i="6"/>
  <c r="V226" i="6"/>
  <c r="U231" i="7" s="1"/>
  <c r="V231" i="7" s="1"/>
  <c r="X231" i="7" s="1"/>
  <c r="N214" i="6"/>
  <c r="P214" i="6"/>
  <c r="Q228" i="6"/>
  <c r="V228" i="6"/>
  <c r="U233" i="7" s="1"/>
  <c r="V233" i="7" s="1"/>
  <c r="X233" i="7" s="1"/>
  <c r="Y233" i="7" s="1"/>
  <c r="S228" i="6"/>
  <c r="N227" i="6"/>
  <c r="P227" i="6"/>
  <c r="N233" i="6"/>
  <c r="P233" i="6"/>
  <c r="Q223" i="6"/>
  <c r="S223" i="6"/>
  <c r="V223" i="6"/>
  <c r="U228" i="7" s="1"/>
  <c r="V228" i="7" s="1"/>
  <c r="X228" i="7" s="1"/>
  <c r="Y228" i="7" s="1"/>
  <c r="M36" i="6"/>
  <c r="I36" i="13" s="1"/>
  <c r="N222" i="6"/>
  <c r="P222" i="6"/>
  <c r="N210" i="6"/>
  <c r="P210" i="6"/>
  <c r="Q232" i="6"/>
  <c r="S232" i="6"/>
  <c r="V232" i="6"/>
  <c r="U237" i="7" s="1"/>
  <c r="V237" i="7" s="1"/>
  <c r="X237" i="7" s="1"/>
  <c r="Y237" i="7" s="1"/>
  <c r="N216" i="6"/>
  <c r="P216" i="6"/>
  <c r="N221" i="6"/>
  <c r="P221" i="6"/>
  <c r="Q219" i="6"/>
  <c r="S219" i="6"/>
  <c r="V219" i="6"/>
  <c r="U224" i="7" s="1"/>
  <c r="V224" i="7" s="1"/>
  <c r="X224" i="7" s="1"/>
  <c r="Y224" i="7" s="1"/>
  <c r="N212" i="6"/>
  <c r="P212" i="6"/>
  <c r="Q213" i="6"/>
  <c r="S213" i="6"/>
  <c r="V213" i="6"/>
  <c r="U218" i="7" s="1"/>
  <c r="V218" i="7" s="1"/>
  <c r="X218" i="7" s="1"/>
  <c r="N218" i="6"/>
  <c r="P218" i="6"/>
  <c r="N231" i="6"/>
  <c r="P231" i="6"/>
  <c r="Q230" i="6"/>
  <c r="V230" i="6"/>
  <c r="U235" i="7" s="1"/>
  <c r="V235" i="7" s="1"/>
  <c r="X235" i="7" s="1"/>
  <c r="Y235" i="7" s="1"/>
  <c r="S230" i="6"/>
  <c r="Q215" i="6"/>
  <c r="S215" i="6"/>
  <c r="V215" i="6"/>
  <c r="U220" i="7" s="1"/>
  <c r="V220" i="7" s="1"/>
  <c r="X220" i="7" s="1"/>
  <c r="Y220" i="7" s="1"/>
  <c r="W224" i="6"/>
  <c r="Y224" i="6"/>
  <c r="AA229" i="7" s="1"/>
  <c r="AB229" i="7" s="1"/>
  <c r="AD229" i="7" s="1"/>
  <c r="AE229" i="7" s="1"/>
  <c r="P190" i="6"/>
  <c r="P182" i="6"/>
  <c r="Q200" i="6"/>
  <c r="S200" i="6"/>
  <c r="V200" i="6"/>
  <c r="V183" i="6"/>
  <c r="Q183" i="6"/>
  <c r="S183" i="6"/>
  <c r="P197" i="6"/>
  <c r="V181" i="6"/>
  <c r="Q181" i="6"/>
  <c r="S181" i="6"/>
  <c r="V187" i="6"/>
  <c r="Q187" i="6"/>
  <c r="S187" i="6"/>
  <c r="Q194" i="6"/>
  <c r="V194" i="6"/>
  <c r="S194" i="6"/>
  <c r="Q196" i="6"/>
  <c r="V196" i="6"/>
  <c r="S196" i="6"/>
  <c r="P186" i="6"/>
  <c r="P178" i="6"/>
  <c r="Q198" i="6"/>
  <c r="S198" i="6"/>
  <c r="V198" i="6"/>
  <c r="P195" i="6"/>
  <c r="P201" i="6"/>
  <c r="Q189" i="6"/>
  <c r="S189" i="6"/>
  <c r="V189" i="6"/>
  <c r="P188" i="6"/>
  <c r="P180" i="6"/>
  <c r="P199" i="6"/>
  <c r="P184" i="6"/>
  <c r="P191" i="6"/>
  <c r="V185" i="6"/>
  <c r="Q185" i="6"/>
  <c r="S185" i="6"/>
  <c r="V179" i="6"/>
  <c r="U183" i="7" s="1"/>
  <c r="V183" i="7" s="1"/>
  <c r="X183" i="7" s="1"/>
  <c r="Q179" i="6"/>
  <c r="S179" i="6"/>
  <c r="P177" i="6"/>
  <c r="W147" i="6"/>
  <c r="Y147" i="6"/>
  <c r="AA150" i="7" s="1"/>
  <c r="AB150" i="7" s="1"/>
  <c r="AD150" i="7" s="1"/>
  <c r="AE150" i="7" s="1"/>
  <c r="V165" i="6"/>
  <c r="U168" i="7" s="1"/>
  <c r="V168" i="7" s="1"/>
  <c r="X168" i="7" s="1"/>
  <c r="Q165" i="6"/>
  <c r="S165" i="6"/>
  <c r="V149" i="6"/>
  <c r="U152" i="7" s="1"/>
  <c r="V152" i="7" s="1"/>
  <c r="X152" i="7" s="1"/>
  <c r="Q149" i="6"/>
  <c r="S149" i="6"/>
  <c r="P159" i="6"/>
  <c r="Q155" i="6"/>
  <c r="S155" i="6"/>
  <c r="V155" i="6"/>
  <c r="U158" i="7" s="1"/>
  <c r="V158" i="7" s="1"/>
  <c r="X158" i="7" s="1"/>
  <c r="W160" i="6"/>
  <c r="Y160" i="6"/>
  <c r="AA163" i="7" s="1"/>
  <c r="AB163" i="7" s="1"/>
  <c r="AD163" i="7" s="1"/>
  <c r="AE163" i="7" s="1"/>
  <c r="K23" i="6"/>
  <c r="M32" i="6"/>
  <c r="I32" i="13" s="1"/>
  <c r="V163" i="6"/>
  <c r="U166" i="7" s="1"/>
  <c r="V166" i="7" s="1"/>
  <c r="X166" i="7" s="1"/>
  <c r="Q163" i="6"/>
  <c r="S163" i="6"/>
  <c r="W154" i="6"/>
  <c r="Y154" i="6"/>
  <c r="AA157" i="7" s="1"/>
  <c r="AB157" i="7" s="1"/>
  <c r="AD157" i="7" s="1"/>
  <c r="AE157" i="7" s="1"/>
  <c r="Z166" i="6"/>
  <c r="AB166" i="6"/>
  <c r="P158" i="6"/>
  <c r="Y162" i="6"/>
  <c r="AA165" i="7" s="1"/>
  <c r="AB165" i="7" s="1"/>
  <c r="AD165" i="7" s="1"/>
  <c r="AE165" i="7" s="1"/>
  <c r="W162" i="6"/>
  <c r="AB153" i="6"/>
  <c r="Z153" i="6"/>
  <c r="M19" i="6"/>
  <c r="I19" i="13" s="1"/>
  <c r="J19" i="13" s="1"/>
  <c r="K19" i="6"/>
  <c r="S150" i="6"/>
  <c r="V150" i="6"/>
  <c r="U153" i="7" s="1"/>
  <c r="V153" i="7" s="1"/>
  <c r="X153" i="7" s="1"/>
  <c r="Q150" i="6"/>
  <c r="Y164" i="6"/>
  <c r="AA167" i="7" s="1"/>
  <c r="AB167" i="7" s="1"/>
  <c r="AD167" i="7" s="1"/>
  <c r="AE167" i="7" s="1"/>
  <c r="W164" i="6"/>
  <c r="P151" i="6"/>
  <c r="Q157" i="6"/>
  <c r="S157" i="6"/>
  <c r="V157" i="6"/>
  <c r="U160" i="7" s="1"/>
  <c r="V160" i="7" s="1"/>
  <c r="X160" i="7" s="1"/>
  <c r="S156" i="6"/>
  <c r="V156" i="6"/>
  <c r="U159" i="7" s="1"/>
  <c r="V159" i="7" s="1"/>
  <c r="X159" i="7" s="1"/>
  <c r="Y159" i="7" s="1"/>
  <c r="Q156" i="6"/>
  <c r="Y148" i="6"/>
  <c r="AA151" i="7" s="1"/>
  <c r="AB151" i="7" s="1"/>
  <c r="AD151" i="7" s="1"/>
  <c r="AE151" i="7" s="1"/>
  <c r="W148" i="6"/>
  <c r="Q127" i="6"/>
  <c r="S127" i="6"/>
  <c r="V127" i="6"/>
  <c r="U129" i="7" s="1"/>
  <c r="V129" i="7" s="1"/>
  <c r="X129" i="7" s="1"/>
  <c r="Q137" i="6"/>
  <c r="S137" i="6"/>
  <c r="V137" i="6"/>
  <c r="U139" i="7" s="1"/>
  <c r="V139" i="7" s="1"/>
  <c r="X139" i="7" s="1"/>
  <c r="P128" i="6"/>
  <c r="Q133" i="6"/>
  <c r="S133" i="6"/>
  <c r="V133" i="6"/>
  <c r="U135" i="7" s="1"/>
  <c r="V135" i="7" s="1"/>
  <c r="X135" i="7" s="1"/>
  <c r="P134" i="6"/>
  <c r="Q123" i="6"/>
  <c r="S123" i="6"/>
  <c r="V123" i="6"/>
  <c r="U125" i="7" s="1"/>
  <c r="V125" i="7" s="1"/>
  <c r="X125" i="7" s="1"/>
  <c r="P116" i="6"/>
  <c r="V115" i="6"/>
  <c r="U117" i="7" s="1"/>
  <c r="V117" i="7" s="1"/>
  <c r="X117" i="7" s="1"/>
  <c r="Q115" i="6"/>
  <c r="S115" i="6"/>
  <c r="P122" i="6"/>
  <c r="P114" i="6"/>
  <c r="V117" i="6"/>
  <c r="U119" i="7" s="1"/>
  <c r="V119" i="7" s="1"/>
  <c r="X119" i="7" s="1"/>
  <c r="Q117" i="6"/>
  <c r="S117" i="6"/>
  <c r="Q131" i="6"/>
  <c r="S131" i="6"/>
  <c r="V131" i="6"/>
  <c r="U133" i="7" s="1"/>
  <c r="V133" i="7" s="1"/>
  <c r="X133" i="7" s="1"/>
  <c r="N35" i="6"/>
  <c r="P124" i="6"/>
  <c r="P118" i="6"/>
  <c r="V121" i="6"/>
  <c r="U123" i="7" s="1"/>
  <c r="V123" i="7" s="1"/>
  <c r="X123" i="7" s="1"/>
  <c r="Q121" i="6"/>
  <c r="S121" i="6"/>
  <c r="P136" i="6"/>
  <c r="P129" i="6"/>
  <c r="P130" i="6"/>
  <c r="Q135" i="6"/>
  <c r="S135" i="6"/>
  <c r="V135" i="6"/>
  <c r="U137" i="7" s="1"/>
  <c r="V137" i="7" s="1"/>
  <c r="X137" i="7" s="1"/>
  <c r="P132" i="6"/>
  <c r="P126" i="6"/>
  <c r="Q125" i="6"/>
  <c r="V125" i="6"/>
  <c r="U127" i="7" s="1"/>
  <c r="V127" i="7" s="1"/>
  <c r="X127" i="7" s="1"/>
  <c r="S125" i="6"/>
  <c r="V119" i="6"/>
  <c r="U121" i="7" s="1"/>
  <c r="V121" i="7" s="1"/>
  <c r="X121" i="7" s="1"/>
  <c r="Q119" i="6"/>
  <c r="S119" i="6"/>
  <c r="P120" i="6"/>
  <c r="V103" i="6"/>
  <c r="U105" i="7" s="1"/>
  <c r="V105" i="7" s="1"/>
  <c r="X105" i="7" s="1"/>
  <c r="Q103" i="6"/>
  <c r="S103" i="6"/>
  <c r="Q96" i="6"/>
  <c r="S96" i="6"/>
  <c r="V96" i="6"/>
  <c r="U98" i="7" s="1"/>
  <c r="V98" i="7" s="1"/>
  <c r="X98" i="7" s="1"/>
  <c r="V84" i="6"/>
  <c r="U86" i="7" s="1"/>
  <c r="V86" i="7" s="1"/>
  <c r="X86" i="7" s="1"/>
  <c r="Q84" i="6"/>
  <c r="S84" i="6"/>
  <c r="V86" i="6"/>
  <c r="U88" i="7" s="1"/>
  <c r="V88" i="7" s="1"/>
  <c r="X88" i="7" s="1"/>
  <c r="Q86" i="6"/>
  <c r="S86" i="6"/>
  <c r="V99" i="6"/>
  <c r="U101" i="7" s="1"/>
  <c r="V101" i="7" s="1"/>
  <c r="X101" i="7" s="1"/>
  <c r="S99" i="6"/>
  <c r="Q99" i="6"/>
  <c r="K15" i="6"/>
  <c r="Y100" i="6"/>
  <c r="AA102" i="7" s="1"/>
  <c r="AB102" i="7" s="1"/>
  <c r="AD102" i="7" s="1"/>
  <c r="AE102" i="7" s="1"/>
  <c r="W100" i="6"/>
  <c r="Q92" i="6"/>
  <c r="V92" i="6"/>
  <c r="U94" i="7" s="1"/>
  <c r="V94" i="7" s="1"/>
  <c r="X94" i="7" s="1"/>
  <c r="S92" i="6"/>
  <c r="V97" i="6"/>
  <c r="U99" i="7" s="1"/>
  <c r="V99" i="7" s="1"/>
  <c r="X99" i="7" s="1"/>
  <c r="Q97" i="6"/>
  <c r="S97" i="6"/>
  <c r="P89" i="6"/>
  <c r="P81" i="6"/>
  <c r="V101" i="6"/>
  <c r="U103" i="7" s="1"/>
  <c r="V103" i="7" s="1"/>
  <c r="X103" i="7" s="1"/>
  <c r="Q101" i="6"/>
  <c r="S101" i="6"/>
  <c r="P87" i="6"/>
  <c r="P91" i="6"/>
  <c r="V90" i="6"/>
  <c r="U92" i="7" s="1"/>
  <c r="V92" i="7" s="1"/>
  <c r="X92" i="7" s="1"/>
  <c r="Q90" i="6"/>
  <c r="S90" i="6"/>
  <c r="V82" i="6"/>
  <c r="U84" i="7" s="1"/>
  <c r="V84" i="7" s="1"/>
  <c r="X84" i="7" s="1"/>
  <c r="Q82" i="6"/>
  <c r="S82" i="6"/>
  <c r="Y104" i="6"/>
  <c r="AA106" i="7" s="1"/>
  <c r="AB106" i="7" s="1"/>
  <c r="AD106" i="7" s="1"/>
  <c r="AE106" i="7" s="1"/>
  <c r="W104" i="6"/>
  <c r="P83" i="6"/>
  <c r="V94" i="6"/>
  <c r="U96" i="7" s="1"/>
  <c r="V96" i="7" s="1"/>
  <c r="X96" i="7" s="1"/>
  <c r="S95" i="6"/>
  <c r="V95" i="6"/>
  <c r="U97" i="7" s="1"/>
  <c r="V97" i="7" s="1"/>
  <c r="X97" i="7" s="1"/>
  <c r="Q95" i="6"/>
  <c r="W93" i="6"/>
  <c r="Y93" i="6"/>
  <c r="AA95" i="7" s="1"/>
  <c r="AB95" i="7" s="1"/>
  <c r="AD95" i="7" s="1"/>
  <c r="AE95" i="7" s="1"/>
  <c r="P85" i="6"/>
  <c r="V88" i="6"/>
  <c r="U90" i="7" s="1"/>
  <c r="V90" i="7" s="1"/>
  <c r="X90" i="7" s="1"/>
  <c r="Q88" i="6"/>
  <c r="S88" i="6"/>
  <c r="P65" i="6"/>
  <c r="P67" i="6"/>
  <c r="V57" i="6"/>
  <c r="U59" i="7" s="1"/>
  <c r="Q57" i="6"/>
  <c r="S57" i="6"/>
  <c r="N24" i="6"/>
  <c r="Q63" i="6"/>
  <c r="S63" i="6"/>
  <c r="V63" i="6"/>
  <c r="U65" i="7" s="1"/>
  <c r="W62" i="6"/>
  <c r="Y62" i="6"/>
  <c r="AA64" i="7" s="1"/>
  <c r="P56" i="6"/>
  <c r="P48" i="6"/>
  <c r="P54" i="6"/>
  <c r="V51" i="6"/>
  <c r="U53" i="7" s="1"/>
  <c r="Q51" i="6"/>
  <c r="S51" i="6"/>
  <c r="P58" i="6"/>
  <c r="V49" i="6"/>
  <c r="U51" i="7" s="1"/>
  <c r="Q49" i="6"/>
  <c r="S49" i="6"/>
  <c r="Q66" i="6"/>
  <c r="S66" i="6"/>
  <c r="V66" i="6"/>
  <c r="U68" i="7" s="1"/>
  <c r="Q70" i="6"/>
  <c r="S70" i="6"/>
  <c r="V70" i="6"/>
  <c r="U72" i="7" s="1"/>
  <c r="V53" i="6"/>
  <c r="U55" i="7" s="1"/>
  <c r="Q53" i="6"/>
  <c r="S53" i="6"/>
  <c r="P60" i="6"/>
  <c r="Q68" i="6"/>
  <c r="S68" i="6"/>
  <c r="V68" i="6"/>
  <c r="U70" i="7" s="1"/>
  <c r="P61" i="6"/>
  <c r="K34" i="6"/>
  <c r="M34" i="6"/>
  <c r="I34" i="13" s="1"/>
  <c r="J34" i="13" s="1"/>
  <c r="P69" i="6"/>
  <c r="P71" i="6"/>
  <c r="Q64" i="6"/>
  <c r="S64" i="6"/>
  <c r="V64" i="6"/>
  <c r="U66" i="7" s="1"/>
  <c r="Q59" i="6"/>
  <c r="S59" i="6"/>
  <c r="V59" i="6"/>
  <c r="U61" i="7" s="1"/>
  <c r="P52" i="6"/>
  <c r="K16" i="6"/>
  <c r="M16" i="6"/>
  <c r="I16" i="13" s="1"/>
  <c r="J16" i="13" s="1"/>
  <c r="V55" i="6"/>
  <c r="U57" i="7" s="1"/>
  <c r="Q55" i="6"/>
  <c r="S55" i="6"/>
  <c r="P50" i="6"/>
  <c r="M29" i="6"/>
  <c r="I29" i="13" s="1"/>
  <c r="J29" i="13" s="1"/>
  <c r="K29" i="6"/>
  <c r="M21" i="6"/>
  <c r="I21" i="13" s="1"/>
  <c r="J21" i="13" s="1"/>
  <c r="K21" i="6"/>
  <c r="N111" i="29"/>
  <c r="N121" i="29"/>
  <c r="N132" i="29"/>
  <c r="N117" i="29"/>
  <c r="N129" i="29"/>
  <c r="N133" i="29"/>
  <c r="N125" i="29"/>
  <c r="N113" i="29"/>
  <c r="N112" i="29"/>
  <c r="Q94" i="29"/>
  <c r="S94" i="29"/>
  <c r="N80" i="29"/>
  <c r="P80" i="29"/>
  <c r="X80" i="29" s="1"/>
  <c r="N85" i="29"/>
  <c r="P85" i="29"/>
  <c r="X85" i="29" s="1"/>
  <c r="Q86" i="29"/>
  <c r="S86" i="29"/>
  <c r="N81" i="29"/>
  <c r="P81" i="29"/>
  <c r="X81" i="29" s="1"/>
  <c r="Q87" i="29"/>
  <c r="S87" i="29"/>
  <c r="S101" i="29"/>
  <c r="Q101" i="29"/>
  <c r="Q98" i="29"/>
  <c r="S98" i="29"/>
  <c r="N89" i="29"/>
  <c r="P89" i="29"/>
  <c r="X89" i="29" s="1"/>
  <c r="Q82" i="29"/>
  <c r="S82" i="29"/>
  <c r="Q95" i="29"/>
  <c r="S95" i="29"/>
  <c r="Q103" i="29"/>
  <c r="S103" i="29"/>
  <c r="Q83" i="29"/>
  <c r="S83" i="29"/>
  <c r="Q90" i="29"/>
  <c r="S90" i="29"/>
  <c r="Q102" i="29"/>
  <c r="S102" i="29"/>
  <c r="Q99" i="29"/>
  <c r="S99" i="29"/>
  <c r="N93" i="29"/>
  <c r="P93" i="29"/>
  <c r="X93" i="29" s="1"/>
  <c r="Q53" i="29"/>
  <c r="N67" i="29"/>
  <c r="P67" i="29"/>
  <c r="Y66" i="29"/>
  <c r="AC66" i="29"/>
  <c r="S61" i="29"/>
  <c r="Q61" i="29"/>
  <c r="X61" i="29"/>
  <c r="Q69" i="29"/>
  <c r="X69" i="29"/>
  <c r="S69" i="29"/>
  <c r="N71" i="29"/>
  <c r="P71" i="29"/>
  <c r="N63" i="29"/>
  <c r="P63" i="29"/>
  <c r="Y70" i="29"/>
  <c r="AC70" i="29"/>
  <c r="AM52" i="29"/>
  <c r="AI52" i="29"/>
  <c r="Q65" i="29"/>
  <c r="X65" i="29"/>
  <c r="S65" i="29"/>
  <c r="N55" i="29"/>
  <c r="P55" i="29"/>
  <c r="N48" i="29"/>
  <c r="P48" i="29"/>
  <c r="N49" i="29"/>
  <c r="P49" i="29"/>
  <c r="Q51" i="29"/>
  <c r="X51" i="29"/>
  <c r="S51" i="29"/>
  <c r="Q59" i="29"/>
  <c r="X59" i="29"/>
  <c r="S59" i="29"/>
  <c r="AI54" i="29"/>
  <c r="S56" i="29"/>
  <c r="X56" i="29"/>
  <c r="Q56" i="29"/>
  <c r="AM60" i="29"/>
  <c r="AI60" i="29"/>
  <c r="N57" i="29"/>
  <c r="P57" i="29"/>
  <c r="AI64" i="29"/>
  <c r="AM64" i="29"/>
  <c r="N14" i="29"/>
  <c r="N228" i="5"/>
  <c r="P228" i="5"/>
  <c r="AD225" i="5"/>
  <c r="AH225" i="5"/>
  <c r="AC210" i="5"/>
  <c r="Y210" i="5"/>
  <c r="N213" i="5"/>
  <c r="P213" i="5"/>
  <c r="Q215" i="5"/>
  <c r="X215" i="5"/>
  <c r="S215" i="5"/>
  <c r="AD229" i="5"/>
  <c r="AH229" i="5"/>
  <c r="AC214" i="5"/>
  <c r="Y214" i="5"/>
  <c r="N217" i="5"/>
  <c r="P217" i="5"/>
  <c r="Q219" i="5"/>
  <c r="X219" i="5"/>
  <c r="S219" i="5"/>
  <c r="Y227" i="5"/>
  <c r="AC227" i="5"/>
  <c r="AC218" i="5"/>
  <c r="Y218" i="5"/>
  <c r="Y231" i="5"/>
  <c r="AC231" i="5"/>
  <c r="Q226" i="5"/>
  <c r="X226" i="5"/>
  <c r="S226" i="5"/>
  <c r="AH220" i="5"/>
  <c r="AD220" i="5"/>
  <c r="Q230" i="5"/>
  <c r="X230" i="5"/>
  <c r="S230" i="5"/>
  <c r="AC222" i="5"/>
  <c r="Y222" i="5"/>
  <c r="N221" i="5"/>
  <c r="P221" i="5"/>
  <c r="Q223" i="5"/>
  <c r="X223" i="5"/>
  <c r="S223" i="5"/>
  <c r="Y224" i="5"/>
  <c r="AC224" i="5"/>
  <c r="N209" i="5"/>
  <c r="P209" i="5"/>
  <c r="Q211" i="5"/>
  <c r="X211" i="5"/>
  <c r="S211" i="5"/>
  <c r="X190" i="5"/>
  <c r="Q190" i="5"/>
  <c r="S190" i="5"/>
  <c r="P195" i="5"/>
  <c r="N195" i="5"/>
  <c r="I133" i="13"/>
  <c r="N135" i="5"/>
  <c r="X80" i="5"/>
  <c r="AC80" i="5" s="1"/>
  <c r="S192" i="5"/>
  <c r="X192" i="5"/>
  <c r="Q192" i="5"/>
  <c r="N188" i="5"/>
  <c r="P188" i="5"/>
  <c r="N180" i="5"/>
  <c r="P180" i="5"/>
  <c r="Q194" i="5"/>
  <c r="X194" i="5"/>
  <c r="S194" i="5"/>
  <c r="N177" i="5"/>
  <c r="P177" i="5"/>
  <c r="Q179" i="5"/>
  <c r="X179" i="5"/>
  <c r="S179" i="5"/>
  <c r="S197" i="5"/>
  <c r="Q197" i="5"/>
  <c r="X197" i="5"/>
  <c r="Y176" i="5"/>
  <c r="AC176" i="5"/>
  <c r="Q187" i="5"/>
  <c r="X187" i="5"/>
  <c r="S187" i="5"/>
  <c r="Q182" i="5"/>
  <c r="X182" i="5"/>
  <c r="S182" i="5"/>
  <c r="N196" i="5"/>
  <c r="P196" i="5"/>
  <c r="Q198" i="5"/>
  <c r="X198" i="5"/>
  <c r="S198" i="5"/>
  <c r="N193" i="5"/>
  <c r="P193" i="5"/>
  <c r="Q191" i="5"/>
  <c r="X191" i="5"/>
  <c r="S191" i="5"/>
  <c r="N189" i="5"/>
  <c r="P189" i="5"/>
  <c r="Q183" i="5"/>
  <c r="X183" i="5"/>
  <c r="S183" i="5"/>
  <c r="AD178" i="5"/>
  <c r="AH178" i="5"/>
  <c r="Y184" i="5"/>
  <c r="AC184" i="5"/>
  <c r="N185" i="5"/>
  <c r="P185" i="5"/>
  <c r="N181" i="5"/>
  <c r="P181" i="5"/>
  <c r="Q186" i="5"/>
  <c r="X186" i="5"/>
  <c r="S186" i="5"/>
  <c r="N144" i="5"/>
  <c r="P144" i="5"/>
  <c r="N69" i="5"/>
  <c r="P152" i="5"/>
  <c r="N152" i="5"/>
  <c r="N161" i="5"/>
  <c r="P161" i="5"/>
  <c r="Q163" i="5"/>
  <c r="X163" i="5"/>
  <c r="S163" i="5"/>
  <c r="Q150" i="5"/>
  <c r="X150" i="5"/>
  <c r="S150" i="5"/>
  <c r="N153" i="5"/>
  <c r="P153" i="5"/>
  <c r="S162" i="5"/>
  <c r="Q162" i="5"/>
  <c r="X162" i="5"/>
  <c r="Q167" i="5"/>
  <c r="X167" i="5"/>
  <c r="S167" i="5"/>
  <c r="Q151" i="5"/>
  <c r="X151" i="5"/>
  <c r="S151" i="5"/>
  <c r="Y148" i="5"/>
  <c r="AC148" i="5"/>
  <c r="Q166" i="5"/>
  <c r="X166" i="5"/>
  <c r="S166" i="5"/>
  <c r="N165" i="5"/>
  <c r="P165" i="5"/>
  <c r="Y164" i="5"/>
  <c r="AC164" i="5"/>
  <c r="Q158" i="5"/>
  <c r="X158" i="5"/>
  <c r="S158" i="5"/>
  <c r="Q146" i="5"/>
  <c r="X146" i="5"/>
  <c r="S146" i="5"/>
  <c r="N145" i="5"/>
  <c r="P145" i="5"/>
  <c r="Y156" i="5"/>
  <c r="AC156" i="5"/>
  <c r="Q147" i="5"/>
  <c r="X147" i="5"/>
  <c r="S147" i="5"/>
  <c r="N149" i="5"/>
  <c r="P149" i="5"/>
  <c r="Q154" i="5"/>
  <c r="X154" i="5"/>
  <c r="S154" i="5"/>
  <c r="Y160" i="5"/>
  <c r="AC160" i="5"/>
  <c r="Q155" i="5"/>
  <c r="X155" i="5"/>
  <c r="S155" i="5"/>
  <c r="N157" i="5"/>
  <c r="P157" i="5"/>
  <c r="Q159" i="5"/>
  <c r="X159" i="5"/>
  <c r="S159" i="5"/>
  <c r="N65" i="5"/>
  <c r="Y120" i="5"/>
  <c r="AC120" i="5"/>
  <c r="N125" i="5"/>
  <c r="P125" i="5"/>
  <c r="N117" i="5"/>
  <c r="P117" i="5"/>
  <c r="N121" i="5"/>
  <c r="P121" i="5"/>
  <c r="Y128" i="5"/>
  <c r="AC128" i="5"/>
  <c r="Q118" i="5"/>
  <c r="X118" i="5"/>
  <c r="S118" i="5"/>
  <c r="Y124" i="5"/>
  <c r="AC124" i="5"/>
  <c r="Q122" i="5"/>
  <c r="X122" i="5"/>
  <c r="S122" i="5"/>
  <c r="N133" i="5"/>
  <c r="P133" i="5"/>
  <c r="N113" i="5"/>
  <c r="P113" i="5"/>
  <c r="Q132" i="5"/>
  <c r="X132" i="5"/>
  <c r="S132" i="5"/>
  <c r="N112" i="5"/>
  <c r="P112" i="5"/>
  <c r="Y116" i="5"/>
  <c r="AC116" i="5"/>
  <c r="Q127" i="5"/>
  <c r="X127" i="5"/>
  <c r="S127" i="5"/>
  <c r="S135" i="5"/>
  <c r="Q135" i="5"/>
  <c r="X135" i="5"/>
  <c r="Q115" i="5"/>
  <c r="X115" i="5"/>
  <c r="S115" i="5"/>
  <c r="P129" i="5"/>
  <c r="N129" i="5"/>
  <c r="N130" i="5"/>
  <c r="P130" i="5"/>
  <c r="Q123" i="5"/>
  <c r="X123" i="5"/>
  <c r="S123" i="5"/>
  <c r="N134" i="5"/>
  <c r="P134" i="5"/>
  <c r="Q126" i="5"/>
  <c r="X126" i="5"/>
  <c r="S126" i="5"/>
  <c r="Q131" i="5"/>
  <c r="X131" i="5"/>
  <c r="S131" i="5"/>
  <c r="Q119" i="5"/>
  <c r="X119" i="5"/>
  <c r="S119" i="5"/>
  <c r="Q114" i="5"/>
  <c r="X114" i="5"/>
  <c r="S114" i="5"/>
  <c r="S96" i="5"/>
  <c r="X96" i="5"/>
  <c r="Q96" i="5"/>
  <c r="N84" i="5"/>
  <c r="P84" i="5"/>
  <c r="Q83" i="5"/>
  <c r="X83" i="5"/>
  <c r="S83" i="5"/>
  <c r="AD92" i="5"/>
  <c r="AH92" i="5"/>
  <c r="Q86" i="5"/>
  <c r="X86" i="5"/>
  <c r="S86" i="5"/>
  <c r="Q87" i="5"/>
  <c r="X87" i="5"/>
  <c r="S87" i="5"/>
  <c r="Q95" i="5"/>
  <c r="X95" i="5"/>
  <c r="S95" i="5"/>
  <c r="P94" i="5"/>
  <c r="N94" i="5"/>
  <c r="Y102" i="5"/>
  <c r="AC102" i="5"/>
  <c r="Y98" i="5"/>
  <c r="AC98" i="5"/>
  <c r="Q97" i="5"/>
  <c r="X97" i="5"/>
  <c r="S97" i="5"/>
  <c r="Q101" i="5"/>
  <c r="X101" i="5"/>
  <c r="S101" i="5"/>
  <c r="Y88" i="5"/>
  <c r="AC88" i="5"/>
  <c r="S93" i="5"/>
  <c r="X93" i="5"/>
  <c r="Q93" i="5"/>
  <c r="N81" i="5"/>
  <c r="P81" i="5"/>
  <c r="Q82" i="5"/>
  <c r="X82" i="5"/>
  <c r="S82" i="5"/>
  <c r="N89" i="5"/>
  <c r="P89" i="5"/>
  <c r="AC90" i="5"/>
  <c r="Y90" i="5"/>
  <c r="Q91" i="5"/>
  <c r="X91" i="5"/>
  <c r="S91" i="5"/>
  <c r="N99" i="5"/>
  <c r="P99" i="5"/>
  <c r="N103" i="5"/>
  <c r="P103" i="5"/>
  <c r="N85" i="5"/>
  <c r="P85" i="5"/>
  <c r="N70" i="5"/>
  <c r="P70" i="5"/>
  <c r="N64" i="5"/>
  <c r="P64" i="5"/>
  <c r="N52" i="5"/>
  <c r="P52" i="5"/>
  <c r="Q55" i="5"/>
  <c r="X55" i="5"/>
  <c r="S55" i="5"/>
  <c r="N57" i="5"/>
  <c r="P57" i="5"/>
  <c r="N61" i="5"/>
  <c r="P61" i="5"/>
  <c r="Q62" i="5"/>
  <c r="X62" i="5"/>
  <c r="S62" i="5"/>
  <c r="Q65" i="5"/>
  <c r="X65" i="5"/>
  <c r="S65" i="5"/>
  <c r="Q50" i="5"/>
  <c r="X50" i="5"/>
  <c r="S50" i="5"/>
  <c r="N71" i="5"/>
  <c r="P71" i="5"/>
  <c r="N48" i="5"/>
  <c r="P48" i="5"/>
  <c r="N60" i="5"/>
  <c r="P60" i="5"/>
  <c r="Q69" i="5"/>
  <c r="X69" i="5"/>
  <c r="S69" i="5"/>
  <c r="Q54" i="5"/>
  <c r="X54" i="5"/>
  <c r="S54" i="5"/>
  <c r="Q68" i="5"/>
  <c r="X68" i="5"/>
  <c r="S68" i="5"/>
  <c r="N53" i="5"/>
  <c r="P53" i="5"/>
  <c r="Q63" i="5"/>
  <c r="X63" i="5"/>
  <c r="S63" i="5"/>
  <c r="Q59" i="5"/>
  <c r="X59" i="5"/>
  <c r="S59" i="5"/>
  <c r="N49" i="5"/>
  <c r="P49" i="5"/>
  <c r="Q51" i="5"/>
  <c r="X51" i="5"/>
  <c r="S51" i="5"/>
  <c r="N67" i="5"/>
  <c r="P67" i="5"/>
  <c r="N66" i="5"/>
  <c r="P66" i="5"/>
  <c r="Q58" i="5"/>
  <c r="X58" i="5"/>
  <c r="S58" i="5"/>
  <c r="N56" i="5"/>
  <c r="P56" i="5"/>
  <c r="K134" i="13"/>
  <c r="K129" i="13"/>
  <c r="K127" i="13"/>
  <c r="K120" i="13"/>
  <c r="K128" i="13"/>
  <c r="K125" i="13"/>
  <c r="K118" i="13"/>
  <c r="K133" i="13"/>
  <c r="K132" i="13"/>
  <c r="K131" i="13"/>
  <c r="K121" i="13"/>
  <c r="K124" i="13"/>
  <c r="K116" i="13"/>
  <c r="K122" i="13"/>
  <c r="K115" i="13"/>
  <c r="K113" i="13"/>
  <c r="Q256" i="4"/>
  <c r="V256" i="4"/>
  <c r="S256" i="4"/>
  <c r="N252" i="4"/>
  <c r="P252" i="4"/>
  <c r="V243" i="4"/>
  <c r="Q243" i="4"/>
  <c r="S243" i="4"/>
  <c r="V255" i="4"/>
  <c r="Q255" i="4"/>
  <c r="S255" i="4"/>
  <c r="V247" i="4"/>
  <c r="Q247" i="4"/>
  <c r="S247" i="4"/>
  <c r="N253" i="4"/>
  <c r="P253" i="4"/>
  <c r="N249" i="4"/>
  <c r="P249" i="4"/>
  <c r="P259" i="4"/>
  <c r="N259" i="4"/>
  <c r="Q240" i="4"/>
  <c r="V240" i="4"/>
  <c r="Q248" i="4"/>
  <c r="S248" i="4"/>
  <c r="V248" i="4"/>
  <c r="N262" i="4"/>
  <c r="P262" i="4"/>
  <c r="N242" i="4"/>
  <c r="P242" i="4"/>
  <c r="N254" i="4"/>
  <c r="P254" i="4"/>
  <c r="N250" i="4"/>
  <c r="P250" i="4"/>
  <c r="N246" i="4"/>
  <c r="P246" i="4"/>
  <c r="N244" i="4"/>
  <c r="P244" i="4"/>
  <c r="N261" i="4"/>
  <c r="P261" i="4"/>
  <c r="N245" i="4"/>
  <c r="P245" i="4"/>
  <c r="N257" i="4"/>
  <c r="P257" i="4"/>
  <c r="V251" i="4"/>
  <c r="Q251" i="4"/>
  <c r="S251" i="4"/>
  <c r="N258" i="4"/>
  <c r="P258" i="4"/>
  <c r="Q260" i="4"/>
  <c r="S260" i="4"/>
  <c r="V260" i="4"/>
  <c r="N241" i="4"/>
  <c r="P241" i="4"/>
  <c r="P149" i="4"/>
  <c r="S149" i="4" s="1"/>
  <c r="V93" i="4"/>
  <c r="W93" i="4" s="1"/>
  <c r="W117" i="4"/>
  <c r="N197" i="4"/>
  <c r="P183" i="4"/>
  <c r="V183" i="4" s="1"/>
  <c r="N214" i="4"/>
  <c r="P214" i="4"/>
  <c r="N231" i="4"/>
  <c r="P231" i="4"/>
  <c r="N218" i="4"/>
  <c r="P218" i="4"/>
  <c r="P228" i="4"/>
  <c r="N228" i="4"/>
  <c r="Q212" i="4"/>
  <c r="S212" i="4"/>
  <c r="V212" i="4"/>
  <c r="N208" i="4"/>
  <c r="P208" i="4"/>
  <c r="V211" i="4"/>
  <c r="Q211" i="4"/>
  <c r="S211" i="4"/>
  <c r="V215" i="4"/>
  <c r="Q215" i="4"/>
  <c r="S215" i="4"/>
  <c r="V219" i="4"/>
  <c r="Q219" i="4"/>
  <c r="S219" i="4"/>
  <c r="N226" i="4"/>
  <c r="P226" i="4"/>
  <c r="Q225" i="4"/>
  <c r="S225" i="4"/>
  <c r="V225" i="4"/>
  <c r="Q224" i="4"/>
  <c r="S224" i="4"/>
  <c r="V224" i="4"/>
  <c r="N222" i="4"/>
  <c r="P222" i="4"/>
  <c r="Q220" i="4"/>
  <c r="S220" i="4"/>
  <c r="V220" i="4"/>
  <c r="Q216" i="4"/>
  <c r="S216" i="4"/>
  <c r="V216" i="4"/>
  <c r="N210" i="4"/>
  <c r="P210" i="4"/>
  <c r="N227" i="4"/>
  <c r="P227" i="4"/>
  <c r="N221" i="4"/>
  <c r="P221" i="4"/>
  <c r="N213" i="4"/>
  <c r="P213" i="4"/>
  <c r="N230" i="4"/>
  <c r="P230" i="4"/>
  <c r="N217" i="4"/>
  <c r="P217" i="4"/>
  <c r="N209" i="4"/>
  <c r="P209" i="4"/>
  <c r="N186" i="4"/>
  <c r="P186" i="4"/>
  <c r="Q184" i="4"/>
  <c r="S184" i="4"/>
  <c r="V184" i="4"/>
  <c r="Q197" i="4"/>
  <c r="V197" i="4"/>
  <c r="S197" i="4"/>
  <c r="V187" i="4"/>
  <c r="Q187" i="4"/>
  <c r="S187" i="4"/>
  <c r="N177" i="4"/>
  <c r="P177" i="4"/>
  <c r="V191" i="4"/>
  <c r="Q191" i="4"/>
  <c r="S191" i="4"/>
  <c r="N198" i="4"/>
  <c r="P198" i="4"/>
  <c r="V179" i="4"/>
  <c r="Q179" i="4"/>
  <c r="S179" i="4"/>
  <c r="Q192" i="4"/>
  <c r="V192" i="4"/>
  <c r="S192" i="4"/>
  <c r="Q193" i="4"/>
  <c r="S193" i="4"/>
  <c r="V193" i="4"/>
  <c r="N185" i="4"/>
  <c r="P185" i="4"/>
  <c r="N190" i="4"/>
  <c r="P190" i="4"/>
  <c r="N178" i="4"/>
  <c r="P178" i="4"/>
  <c r="N199" i="4"/>
  <c r="P199" i="4"/>
  <c r="Q180" i="4"/>
  <c r="S180" i="4"/>
  <c r="V180" i="4"/>
  <c r="N176" i="4"/>
  <c r="P176" i="4"/>
  <c r="P196" i="4"/>
  <c r="N196" i="4"/>
  <c r="Q188" i="4"/>
  <c r="S188" i="4"/>
  <c r="V188" i="4"/>
  <c r="N182" i="4"/>
  <c r="P182" i="4"/>
  <c r="N195" i="4"/>
  <c r="P195" i="4"/>
  <c r="N181" i="4"/>
  <c r="P181" i="4"/>
  <c r="N189" i="4"/>
  <c r="P189" i="4"/>
  <c r="N194" i="4"/>
  <c r="P194" i="4"/>
  <c r="Q153" i="4"/>
  <c r="V153" i="4"/>
  <c r="S153" i="4"/>
  <c r="V160" i="4"/>
  <c r="S160" i="4"/>
  <c r="Q160" i="4"/>
  <c r="V144" i="4"/>
  <c r="S144" i="4"/>
  <c r="Q144" i="4"/>
  <c r="W166" i="4"/>
  <c r="Y166" i="4"/>
  <c r="V120" i="4"/>
  <c r="S120" i="4"/>
  <c r="Q120" i="4"/>
  <c r="N162" i="4"/>
  <c r="P162" i="4"/>
  <c r="V112" i="4"/>
  <c r="S112" i="4"/>
  <c r="Q112" i="4"/>
  <c r="V87" i="4"/>
  <c r="Y87" i="4" s="1"/>
  <c r="P155" i="4"/>
  <c r="N155" i="4"/>
  <c r="V165" i="4"/>
  <c r="Q165" i="4"/>
  <c r="S165" i="4"/>
  <c r="P147" i="4"/>
  <c r="N147" i="4"/>
  <c r="N154" i="4"/>
  <c r="P154" i="4"/>
  <c r="V157" i="4"/>
  <c r="Q157" i="4"/>
  <c r="S157" i="4"/>
  <c r="N167" i="4"/>
  <c r="P167" i="4"/>
  <c r="S156" i="4"/>
  <c r="V156" i="4"/>
  <c r="Q156" i="4"/>
  <c r="W164" i="4"/>
  <c r="Y164" i="4"/>
  <c r="Q145" i="4"/>
  <c r="V145" i="4"/>
  <c r="S145" i="4"/>
  <c r="N159" i="4"/>
  <c r="P159" i="4"/>
  <c r="Q161" i="4"/>
  <c r="V161" i="4"/>
  <c r="S161" i="4"/>
  <c r="N146" i="4"/>
  <c r="P146" i="4"/>
  <c r="N151" i="4"/>
  <c r="P151" i="4"/>
  <c r="Q102" i="4"/>
  <c r="P163" i="4"/>
  <c r="N163" i="4"/>
  <c r="W158" i="4"/>
  <c r="Y158" i="4"/>
  <c r="W150" i="4"/>
  <c r="Y150" i="4"/>
  <c r="V152" i="4"/>
  <c r="S152" i="4"/>
  <c r="Q152" i="4"/>
  <c r="V134" i="4"/>
  <c r="S134" i="4"/>
  <c r="Q134" i="4"/>
  <c r="W135" i="4"/>
  <c r="Y135" i="4"/>
  <c r="S113" i="4"/>
  <c r="Q113" i="4"/>
  <c r="V113" i="4"/>
  <c r="S133" i="4"/>
  <c r="Q133" i="4"/>
  <c r="V133" i="4"/>
  <c r="Y94" i="4"/>
  <c r="Z94" i="4" s="1"/>
  <c r="W119" i="4"/>
  <c r="Y119" i="4"/>
  <c r="P123" i="4"/>
  <c r="N123" i="4"/>
  <c r="Y116" i="4"/>
  <c r="W116" i="4"/>
  <c r="W127" i="4"/>
  <c r="Y127" i="4"/>
  <c r="S125" i="4"/>
  <c r="V125" i="4"/>
  <c r="Q125" i="4"/>
  <c r="P131" i="4"/>
  <c r="N131" i="4"/>
  <c r="Y128" i="4"/>
  <c r="W128" i="4"/>
  <c r="V118" i="4"/>
  <c r="S118" i="4"/>
  <c r="Q118" i="4"/>
  <c r="P114" i="4"/>
  <c r="N114" i="4"/>
  <c r="Y132" i="4"/>
  <c r="W132" i="4"/>
  <c r="P115" i="4"/>
  <c r="N115" i="4"/>
  <c r="S121" i="4"/>
  <c r="V121" i="4"/>
  <c r="Q121" i="4"/>
  <c r="V126" i="4"/>
  <c r="S126" i="4"/>
  <c r="Q126" i="4"/>
  <c r="Z117" i="4"/>
  <c r="AB117" i="4"/>
  <c r="P130" i="4"/>
  <c r="N130" i="4"/>
  <c r="Z129" i="4"/>
  <c r="AB129" i="4"/>
  <c r="P122" i="4"/>
  <c r="N122" i="4"/>
  <c r="P92" i="4"/>
  <c r="N92" i="4"/>
  <c r="P80" i="4"/>
  <c r="N80" i="4"/>
  <c r="W82" i="4"/>
  <c r="Y82" i="4"/>
  <c r="P96" i="4"/>
  <c r="N96" i="4"/>
  <c r="P100" i="4"/>
  <c r="N100" i="4"/>
  <c r="Q83" i="4"/>
  <c r="V83" i="4"/>
  <c r="S83" i="4"/>
  <c r="P84" i="4"/>
  <c r="N84" i="4"/>
  <c r="N97" i="4"/>
  <c r="P97" i="4"/>
  <c r="P81" i="4"/>
  <c r="N81" i="4"/>
  <c r="W86" i="4"/>
  <c r="Y86" i="4"/>
  <c r="Y85" i="4"/>
  <c r="W85" i="4"/>
  <c r="P89" i="4"/>
  <c r="N89" i="4"/>
  <c r="W90" i="4"/>
  <c r="Y90" i="4"/>
  <c r="Q95" i="4"/>
  <c r="V95" i="4"/>
  <c r="S95" i="4"/>
  <c r="P88" i="4"/>
  <c r="N88" i="4"/>
  <c r="Y101" i="4"/>
  <c r="W101" i="4"/>
  <c r="Q99" i="4"/>
  <c r="V99" i="4"/>
  <c r="S99" i="4"/>
  <c r="Y103" i="4"/>
  <c r="W103" i="4"/>
  <c r="Q91" i="4"/>
  <c r="V91" i="4"/>
  <c r="S91" i="4"/>
  <c r="Q66" i="4"/>
  <c r="V66" i="4"/>
  <c r="S66" i="4"/>
  <c r="P48" i="4"/>
  <c r="N48" i="4"/>
  <c r="N64" i="4"/>
  <c r="P53" i="4"/>
  <c r="N53" i="4"/>
  <c r="P59" i="4"/>
  <c r="N59" i="4"/>
  <c r="N67" i="4"/>
  <c r="P67" i="4"/>
  <c r="P51" i="4"/>
  <c r="K83" i="13" s="1"/>
  <c r="N51" i="4"/>
  <c r="P56" i="4"/>
  <c r="N56" i="4"/>
  <c r="P61" i="4"/>
  <c r="N61" i="4"/>
  <c r="P68" i="4"/>
  <c r="N68" i="4"/>
  <c r="P71" i="4"/>
  <c r="N71" i="4"/>
  <c r="P69" i="4"/>
  <c r="N69" i="4"/>
  <c r="V26" i="4"/>
  <c r="S26" i="4"/>
  <c r="Q26" i="4"/>
  <c r="P24" i="4"/>
  <c r="N24" i="4"/>
  <c r="P38" i="4"/>
  <c r="N38" i="4"/>
  <c r="P37" i="4"/>
  <c r="N37" i="4"/>
  <c r="P21" i="4"/>
  <c r="N21" i="4"/>
  <c r="P27" i="4"/>
  <c r="N27" i="4"/>
  <c r="N30" i="4"/>
  <c r="P30" i="4"/>
  <c r="V18" i="4"/>
  <c r="S18" i="4"/>
  <c r="Q18" i="4"/>
  <c r="P28" i="4"/>
  <c r="N28" i="4"/>
  <c r="P33" i="4"/>
  <c r="K98" i="13" s="1"/>
  <c r="N33" i="4"/>
  <c r="P17" i="4"/>
  <c r="N17" i="4"/>
  <c r="P23" i="4"/>
  <c r="P32" i="4"/>
  <c r="N32" i="4"/>
  <c r="P16" i="4"/>
  <c r="N16" i="4"/>
  <c r="P22" i="4"/>
  <c r="N22" i="4"/>
  <c r="N29" i="4"/>
  <c r="P29" i="4"/>
  <c r="P35" i="4"/>
  <c r="P19" i="4"/>
  <c r="N19" i="4"/>
  <c r="V34" i="4"/>
  <c r="S34" i="4"/>
  <c r="Q34" i="4"/>
  <c r="N36" i="4"/>
  <c r="P36" i="4"/>
  <c r="N20" i="4"/>
  <c r="P20" i="4"/>
  <c r="N25" i="4"/>
  <c r="P25" i="4"/>
  <c r="P31" i="4"/>
  <c r="AC124" i="4" l="1"/>
  <c r="AE124" i="4"/>
  <c r="AF124" i="4" s="1"/>
  <c r="J63" i="13"/>
  <c r="AC199" i="5"/>
  <c r="P64" i="4"/>
  <c r="I186" i="13"/>
  <c r="J186" i="13" s="1"/>
  <c r="I64" i="13"/>
  <c r="J64" i="13" s="1"/>
  <c r="I199" i="13"/>
  <c r="J199" i="13" s="1"/>
  <c r="I218" i="13"/>
  <c r="J66" i="13"/>
  <c r="Q33" i="6"/>
  <c r="P26" i="6"/>
  <c r="K26" i="13" s="1"/>
  <c r="P24" i="6"/>
  <c r="K24" i="13" s="1"/>
  <c r="P25" i="6"/>
  <c r="K25" i="13" s="1"/>
  <c r="M25" i="13" s="1"/>
  <c r="S33" i="6"/>
  <c r="AH114" i="29"/>
  <c r="AD114" i="29"/>
  <c r="AH116" i="29"/>
  <c r="AD116" i="29"/>
  <c r="Y115" i="29"/>
  <c r="AC115" i="29"/>
  <c r="AC128" i="29"/>
  <c r="Y128" i="29"/>
  <c r="AD126" i="29"/>
  <c r="AH126" i="29"/>
  <c r="Y112" i="29"/>
  <c r="AC112" i="29"/>
  <c r="AD123" i="29"/>
  <c r="AH123" i="29"/>
  <c r="AC120" i="29"/>
  <c r="Y120" i="29"/>
  <c r="AC129" i="29"/>
  <c r="Y129" i="29"/>
  <c r="AC127" i="29"/>
  <c r="Y127" i="29"/>
  <c r="Y113" i="29"/>
  <c r="AC113" i="29"/>
  <c r="AI124" i="29"/>
  <c r="AM124" i="29"/>
  <c r="AN124" i="29" s="1"/>
  <c r="AH118" i="29"/>
  <c r="AD118" i="29"/>
  <c r="Q134" i="29"/>
  <c r="S134" i="29"/>
  <c r="X134" i="29"/>
  <c r="Y117" i="29"/>
  <c r="AC117" i="29"/>
  <c r="AH122" i="29"/>
  <c r="AD122" i="29"/>
  <c r="Y133" i="29"/>
  <c r="AC133" i="29"/>
  <c r="AD135" i="29"/>
  <c r="AH135" i="29"/>
  <c r="AH131" i="29"/>
  <c r="AD131" i="29"/>
  <c r="AH119" i="29"/>
  <c r="AD119" i="29"/>
  <c r="Y121" i="29"/>
  <c r="AC121" i="29"/>
  <c r="AC111" i="29"/>
  <c r="Y111" i="29"/>
  <c r="Y125" i="29"/>
  <c r="AC125" i="29"/>
  <c r="AD130" i="29"/>
  <c r="AH130" i="29"/>
  <c r="Y132" i="29"/>
  <c r="AC132" i="29"/>
  <c r="AH82" i="29"/>
  <c r="AD82" i="29"/>
  <c r="AC93" i="29"/>
  <c r="Y93" i="29"/>
  <c r="AC89" i="29"/>
  <c r="Y89" i="29"/>
  <c r="AC81" i="29"/>
  <c r="Y81" i="29"/>
  <c r="Y85" i="29"/>
  <c r="AC85" i="29"/>
  <c r="AH90" i="29"/>
  <c r="AD90" i="29"/>
  <c r="AD103" i="29"/>
  <c r="AH103" i="29"/>
  <c r="AD99" i="29"/>
  <c r="AH99" i="29"/>
  <c r="Y84" i="29"/>
  <c r="AC84" i="29"/>
  <c r="AC92" i="29"/>
  <c r="Y92" i="29"/>
  <c r="AH87" i="29"/>
  <c r="AD87" i="29"/>
  <c r="AH102" i="29"/>
  <c r="AD102" i="29"/>
  <c r="AC88" i="29"/>
  <c r="Y88" i="29"/>
  <c r="AD83" i="29"/>
  <c r="AH83" i="29"/>
  <c r="AD94" i="29"/>
  <c r="AH94" i="29"/>
  <c r="AC80" i="29"/>
  <c r="Y80" i="29"/>
  <c r="Q91" i="29"/>
  <c r="X91" i="29"/>
  <c r="AD98" i="29"/>
  <c r="AH98" i="29"/>
  <c r="AH86" i="29"/>
  <c r="AD86" i="29"/>
  <c r="AH95" i="29"/>
  <c r="AD95" i="29"/>
  <c r="AD101" i="29"/>
  <c r="AH101" i="29"/>
  <c r="AH100" i="5"/>
  <c r="Y93" i="4"/>
  <c r="AB93" i="4" s="1"/>
  <c r="N63" i="4"/>
  <c r="P63" i="4"/>
  <c r="K63" i="13" s="1"/>
  <c r="I191" i="13"/>
  <c r="J191" i="13" s="1"/>
  <c r="L33" i="13"/>
  <c r="U185" i="7"/>
  <c r="V185" i="7" s="1"/>
  <c r="X185" i="7" s="1"/>
  <c r="Y185" i="7" s="1"/>
  <c r="U189" i="7"/>
  <c r="V189" i="7" s="1"/>
  <c r="X189" i="7" s="1"/>
  <c r="Y189" i="7" s="1"/>
  <c r="U187" i="7"/>
  <c r="V187" i="7" s="1"/>
  <c r="X187" i="7" s="1"/>
  <c r="Y187" i="7" s="1"/>
  <c r="U200" i="7"/>
  <c r="V200" i="7" s="1"/>
  <c r="X200" i="7" s="1"/>
  <c r="Y200" i="7" s="1"/>
  <c r="U204" i="7"/>
  <c r="V204" i="7" s="1"/>
  <c r="X204" i="7" s="1"/>
  <c r="Y204" i="7" s="1"/>
  <c r="U198" i="7"/>
  <c r="V198" i="7" s="1"/>
  <c r="X198" i="7" s="1"/>
  <c r="Y198" i="7" s="1"/>
  <c r="U193" i="7"/>
  <c r="V193" i="7" s="1"/>
  <c r="X193" i="7" s="1"/>
  <c r="Y193" i="7" s="1"/>
  <c r="Q193" i="6"/>
  <c r="U191" i="7"/>
  <c r="U25" i="7" s="1"/>
  <c r="U202" i="7"/>
  <c r="V202" i="7" s="1"/>
  <c r="X202" i="7" s="1"/>
  <c r="Y202" i="7" s="1"/>
  <c r="P22" i="6"/>
  <c r="K22" i="13" s="1"/>
  <c r="M22" i="13" s="1"/>
  <c r="N22" i="6"/>
  <c r="AG156" i="7"/>
  <c r="AH156" i="7" s="1"/>
  <c r="AJ156" i="7" s="1"/>
  <c r="AK156" i="7" s="1"/>
  <c r="AG169" i="7"/>
  <c r="AH169" i="7" s="1"/>
  <c r="AJ169" i="7" s="1"/>
  <c r="AK169" i="7" s="1"/>
  <c r="Z169" i="6"/>
  <c r="AB169" i="6"/>
  <c r="AE169" i="6" s="1"/>
  <c r="AM172" i="7" s="1"/>
  <c r="AN172" i="7" s="1"/>
  <c r="AP172" i="7" s="1"/>
  <c r="S35" i="6"/>
  <c r="P38" i="6"/>
  <c r="K38" i="13" s="1"/>
  <c r="L38" i="13" s="1"/>
  <c r="P28" i="6"/>
  <c r="K28" i="13" s="1"/>
  <c r="M28" i="13" s="1"/>
  <c r="N28" i="6"/>
  <c r="Y80" i="5"/>
  <c r="AB98" i="4"/>
  <c r="AE98" i="4" s="1"/>
  <c r="I95" i="13"/>
  <c r="J95" i="13" s="1"/>
  <c r="N55" i="4"/>
  <c r="I214" i="13"/>
  <c r="J214" i="13" s="1"/>
  <c r="N54" i="4"/>
  <c r="P55" i="4"/>
  <c r="K87" i="13" s="1"/>
  <c r="J71" i="13"/>
  <c r="I198" i="13"/>
  <c r="J198" i="13" s="1"/>
  <c r="K82" i="13"/>
  <c r="M82" i="13" s="1"/>
  <c r="I86" i="13"/>
  <c r="J86" i="13" s="1"/>
  <c r="I55" i="13"/>
  <c r="J55" i="13" s="1"/>
  <c r="I54" i="13"/>
  <c r="J54" i="13" s="1"/>
  <c r="P54" i="4"/>
  <c r="S54" i="4" s="1"/>
  <c r="N23" i="4"/>
  <c r="I96" i="13"/>
  <c r="J96" i="13" s="1"/>
  <c r="S94" i="6"/>
  <c r="W102" i="4"/>
  <c r="N52" i="4"/>
  <c r="P52" i="4"/>
  <c r="K212" i="13" s="1"/>
  <c r="P36" i="6"/>
  <c r="K36" i="13" s="1"/>
  <c r="L36" i="13" s="1"/>
  <c r="P17" i="6"/>
  <c r="K17" i="13" s="1"/>
  <c r="L17" i="13" s="1"/>
  <c r="V193" i="6"/>
  <c r="Q27" i="6"/>
  <c r="S27" i="6"/>
  <c r="N17" i="6"/>
  <c r="J183" i="13"/>
  <c r="L27" i="13"/>
  <c r="J35" i="13"/>
  <c r="Q149" i="4"/>
  <c r="I100" i="13"/>
  <c r="J100" i="13" s="1"/>
  <c r="S53" i="29"/>
  <c r="S91" i="29"/>
  <c r="P23" i="6"/>
  <c r="K23" i="13" s="1"/>
  <c r="L23" i="13" s="1"/>
  <c r="P30" i="6"/>
  <c r="K30" i="13" s="1"/>
  <c r="L30" i="13" s="1"/>
  <c r="N32" i="6"/>
  <c r="P37" i="6"/>
  <c r="K37" i="13" s="1"/>
  <c r="M37" i="13" s="1"/>
  <c r="N30" i="6"/>
  <c r="N38" i="6"/>
  <c r="P32" i="6"/>
  <c r="K32" i="13" s="1"/>
  <c r="M32" i="13" s="1"/>
  <c r="N36" i="6"/>
  <c r="N26" i="6"/>
  <c r="V161" i="6"/>
  <c r="S161" i="6"/>
  <c r="Q161" i="6"/>
  <c r="N25" i="6"/>
  <c r="N23" i="6"/>
  <c r="S102" i="6"/>
  <c r="V102" i="6"/>
  <c r="Q102" i="6"/>
  <c r="V152" i="6"/>
  <c r="S152" i="6"/>
  <c r="Q152" i="6"/>
  <c r="U222" i="7"/>
  <c r="V222" i="7" s="1"/>
  <c r="X222" i="7" s="1"/>
  <c r="Y222" i="7" s="1"/>
  <c r="Y217" i="6"/>
  <c r="W217" i="6"/>
  <c r="V225" i="6"/>
  <c r="Q225" i="6"/>
  <c r="S225" i="6"/>
  <c r="S220" i="6"/>
  <c r="Q220" i="6"/>
  <c r="V220" i="6"/>
  <c r="S98" i="6"/>
  <c r="V98" i="6"/>
  <c r="Q98" i="6"/>
  <c r="X26" i="29"/>
  <c r="Y26" i="29" s="1"/>
  <c r="S92" i="29"/>
  <c r="Q92" i="29"/>
  <c r="S88" i="29"/>
  <c r="Q88" i="29"/>
  <c r="AC68" i="29"/>
  <c r="Y68" i="29"/>
  <c r="S50" i="29"/>
  <c r="X50" i="29"/>
  <c r="X17" i="29" s="1"/>
  <c r="Y17" i="29" s="1"/>
  <c r="Q50" i="29"/>
  <c r="Q84" i="29"/>
  <c r="S84" i="29"/>
  <c r="X58" i="29"/>
  <c r="S58" i="29"/>
  <c r="Q58" i="29"/>
  <c r="Q62" i="29"/>
  <c r="X62" i="29"/>
  <c r="X29" i="29" s="1"/>
  <c r="Y29" i="29" s="1"/>
  <c r="S62" i="29"/>
  <c r="J133" i="13"/>
  <c r="X25" i="5"/>
  <c r="Y25" i="5" s="1"/>
  <c r="X26" i="5"/>
  <c r="Y26" i="5" s="1"/>
  <c r="X22" i="5"/>
  <c r="Y22" i="5" s="1"/>
  <c r="X30" i="5"/>
  <c r="Y30" i="5" s="1"/>
  <c r="K178" i="13"/>
  <c r="M178" i="13" s="1"/>
  <c r="P70" i="4"/>
  <c r="K198" i="13" s="1"/>
  <c r="S50" i="4"/>
  <c r="I70" i="13"/>
  <c r="J70" i="13" s="1"/>
  <c r="Q50" i="4"/>
  <c r="I230" i="13"/>
  <c r="J230" i="13" s="1"/>
  <c r="Y148" i="4"/>
  <c r="Z148" i="4" s="1"/>
  <c r="V149" i="4"/>
  <c r="Y149" i="4" s="1"/>
  <c r="S183" i="4"/>
  <c r="S229" i="4"/>
  <c r="V229" i="4"/>
  <c r="W229" i="4" s="1"/>
  <c r="I102" i="13"/>
  <c r="J102" i="13" s="1"/>
  <c r="O178" i="13"/>
  <c r="Y50" i="4"/>
  <c r="Q50" i="13" s="1"/>
  <c r="O50" i="13"/>
  <c r="P50" i="13" s="1"/>
  <c r="W50" i="4"/>
  <c r="I84" i="13"/>
  <c r="J84" i="13" s="1"/>
  <c r="X21" i="5"/>
  <c r="Y21" i="5" s="1"/>
  <c r="J36" i="13"/>
  <c r="Q35" i="6"/>
  <c r="N37" i="6"/>
  <c r="J32" i="13"/>
  <c r="Y183" i="7"/>
  <c r="P20" i="6"/>
  <c r="K20" i="13" s="1"/>
  <c r="L20" i="13" s="1"/>
  <c r="S192" i="6"/>
  <c r="V192" i="6"/>
  <c r="U196" i="7" s="1"/>
  <c r="Q192" i="6"/>
  <c r="N20" i="6"/>
  <c r="J15" i="13"/>
  <c r="Y218" i="7"/>
  <c r="Y231" i="7"/>
  <c r="J18" i="13"/>
  <c r="U170" i="7"/>
  <c r="V170" i="7" s="1"/>
  <c r="X170" i="7" s="1"/>
  <c r="Y170" i="7" s="1"/>
  <c r="Y167" i="6"/>
  <c r="W167" i="6"/>
  <c r="U149" i="7"/>
  <c r="V149" i="7" s="1"/>
  <c r="X149" i="7" s="1"/>
  <c r="W146" i="6"/>
  <c r="Y146" i="6"/>
  <c r="P18" i="6"/>
  <c r="K18" i="13" s="1"/>
  <c r="L18" i="13" s="1"/>
  <c r="N15" i="6"/>
  <c r="Y166" i="7"/>
  <c r="J23" i="13"/>
  <c r="N18" i="6"/>
  <c r="P15" i="6"/>
  <c r="K15" i="13" s="1"/>
  <c r="M15" i="13" s="1"/>
  <c r="Y152" i="7"/>
  <c r="L35" i="13"/>
  <c r="U171" i="7"/>
  <c r="V171" i="7" s="1"/>
  <c r="X171" i="7" s="1"/>
  <c r="Y168" i="6"/>
  <c r="W168" i="6"/>
  <c r="P31" i="6"/>
  <c r="I31" i="13"/>
  <c r="J31" i="13" s="1"/>
  <c r="Y160" i="7"/>
  <c r="Y153" i="7"/>
  <c r="N31" i="6"/>
  <c r="Y158" i="7"/>
  <c r="Y168" i="7"/>
  <c r="Y123" i="7"/>
  <c r="Y121" i="7"/>
  <c r="Y137" i="7"/>
  <c r="Y125" i="7"/>
  <c r="Y133" i="7"/>
  <c r="Y117" i="7"/>
  <c r="Y135" i="7"/>
  <c r="Y129" i="7"/>
  <c r="Y127" i="7"/>
  <c r="Y119" i="7"/>
  <c r="Y139" i="7"/>
  <c r="X18" i="29"/>
  <c r="Y18" i="29" s="1"/>
  <c r="X21" i="29"/>
  <c r="Y21" i="29" s="1"/>
  <c r="Y90" i="7"/>
  <c r="Y96" i="7"/>
  <c r="Y92" i="7"/>
  <c r="Y94" i="7"/>
  <c r="Y84" i="7"/>
  <c r="Y86" i="7"/>
  <c r="Y97" i="7"/>
  <c r="Y99" i="7"/>
  <c r="Y88" i="7"/>
  <c r="Y98" i="7"/>
  <c r="Y103" i="7"/>
  <c r="Y101" i="7"/>
  <c r="Y105" i="7"/>
  <c r="L24" i="13"/>
  <c r="M24" i="13"/>
  <c r="L26" i="13"/>
  <c r="M26" i="13"/>
  <c r="V57" i="7"/>
  <c r="V68" i="7"/>
  <c r="V61" i="7"/>
  <c r="V72" i="7"/>
  <c r="V51" i="7"/>
  <c r="U17" i="7"/>
  <c r="AB64" i="7"/>
  <c r="X64" i="7"/>
  <c r="V66" i="7"/>
  <c r="V55" i="7"/>
  <c r="V53" i="7"/>
  <c r="V59" i="7"/>
  <c r="V70" i="7"/>
  <c r="V65" i="7"/>
  <c r="X18" i="5"/>
  <c r="Y18" i="5" s="1"/>
  <c r="X17" i="5"/>
  <c r="J118" i="13"/>
  <c r="Y216" i="5"/>
  <c r="AC216" i="5"/>
  <c r="AH208" i="5"/>
  <c r="AD208" i="5"/>
  <c r="Y212" i="5"/>
  <c r="AC212" i="5"/>
  <c r="J224" i="13"/>
  <c r="J223" i="13"/>
  <c r="M131" i="13"/>
  <c r="L131" i="13"/>
  <c r="M133" i="13"/>
  <c r="L133" i="13"/>
  <c r="L129" i="13"/>
  <c r="M129" i="13"/>
  <c r="I229" i="13"/>
  <c r="J229" i="13" s="1"/>
  <c r="M132" i="13"/>
  <c r="L132" i="13"/>
  <c r="M134" i="13"/>
  <c r="L134" i="13"/>
  <c r="J129" i="13"/>
  <c r="K117" i="13"/>
  <c r="M117" i="13" s="1"/>
  <c r="K119" i="13"/>
  <c r="L119" i="13" s="1"/>
  <c r="I215" i="13"/>
  <c r="J215" i="13" s="1"/>
  <c r="I213" i="13"/>
  <c r="J213" i="13" s="1"/>
  <c r="K114" i="13"/>
  <c r="M114" i="13" s="1"/>
  <c r="I210" i="13"/>
  <c r="J210" i="13" s="1"/>
  <c r="I208" i="13"/>
  <c r="J208" i="13" s="1"/>
  <c r="J120" i="13"/>
  <c r="K123" i="13"/>
  <c r="L123" i="13" s="1"/>
  <c r="K126" i="13"/>
  <c r="L126" i="13" s="1"/>
  <c r="I221" i="13"/>
  <c r="J221" i="13" s="1"/>
  <c r="I219" i="13"/>
  <c r="J219" i="13" s="1"/>
  <c r="K112" i="13"/>
  <c r="L112" i="13" s="1"/>
  <c r="M122" i="13"/>
  <c r="L122" i="13"/>
  <c r="L124" i="13"/>
  <c r="M124" i="13"/>
  <c r="M121" i="13"/>
  <c r="L121" i="13"/>
  <c r="L118" i="13"/>
  <c r="M118" i="13"/>
  <c r="L127" i="13"/>
  <c r="M127" i="13"/>
  <c r="J218" i="13"/>
  <c r="J125" i="13"/>
  <c r="J112" i="13"/>
  <c r="J126" i="13"/>
  <c r="J123" i="13"/>
  <c r="M113" i="13"/>
  <c r="L113" i="13"/>
  <c r="M115" i="13"/>
  <c r="L115" i="13"/>
  <c r="L116" i="13"/>
  <c r="M116" i="13"/>
  <c r="M125" i="13"/>
  <c r="L125" i="13"/>
  <c r="L128" i="13"/>
  <c r="M128" i="13"/>
  <c r="M120" i="13"/>
  <c r="L120" i="13"/>
  <c r="J116" i="13"/>
  <c r="J117" i="13"/>
  <c r="J119" i="13"/>
  <c r="J121" i="13"/>
  <c r="W87" i="4"/>
  <c r="K85" i="13"/>
  <c r="M85" i="13" s="1"/>
  <c r="K90" i="13"/>
  <c r="M90" i="13" s="1"/>
  <c r="N15" i="4"/>
  <c r="J89" i="13"/>
  <c r="P15" i="4"/>
  <c r="K80" i="13" s="1"/>
  <c r="M80" i="13" s="1"/>
  <c r="K96" i="13"/>
  <c r="M96" i="13" s="1"/>
  <c r="M83" i="13"/>
  <c r="L83" i="13"/>
  <c r="K228" i="13"/>
  <c r="K196" i="13"/>
  <c r="K68" i="13"/>
  <c r="K221" i="13"/>
  <c r="K61" i="13"/>
  <c r="K189" i="13"/>
  <c r="K227" i="13"/>
  <c r="K195" i="13"/>
  <c r="K67" i="13"/>
  <c r="K99" i="13"/>
  <c r="M66" i="13"/>
  <c r="L66" i="13"/>
  <c r="K101" i="13"/>
  <c r="M101" i="13" s="1"/>
  <c r="K100" i="13"/>
  <c r="K93" i="13"/>
  <c r="L93" i="13" s="1"/>
  <c r="K181" i="13"/>
  <c r="K53" i="13"/>
  <c r="K176" i="13"/>
  <c r="K48" i="13"/>
  <c r="I220" i="13"/>
  <c r="J220" i="13" s="1"/>
  <c r="I60" i="13"/>
  <c r="J60" i="13" s="1"/>
  <c r="I188" i="13"/>
  <c r="J188" i="13" s="1"/>
  <c r="P60" i="4"/>
  <c r="K92" i="13" s="1"/>
  <c r="N60" i="4"/>
  <c r="M50" i="13"/>
  <c r="L50" i="13"/>
  <c r="M194" i="13"/>
  <c r="L194" i="13"/>
  <c r="K218" i="13"/>
  <c r="K186" i="13"/>
  <c r="K58" i="13"/>
  <c r="Q58" i="4"/>
  <c r="S58" i="4"/>
  <c r="V58" i="4"/>
  <c r="K229" i="13"/>
  <c r="K69" i="13"/>
  <c r="K197" i="13"/>
  <c r="I225" i="13"/>
  <c r="J225" i="13" s="1"/>
  <c r="I193" i="13"/>
  <c r="J193" i="13" s="1"/>
  <c r="I65" i="13"/>
  <c r="J65" i="13" s="1"/>
  <c r="N65" i="4"/>
  <c r="P65" i="4"/>
  <c r="I92" i="13"/>
  <c r="J92" i="13" s="1"/>
  <c r="I97" i="13"/>
  <c r="J97" i="13" s="1"/>
  <c r="K199" i="13"/>
  <c r="K71" i="13"/>
  <c r="K184" i="13"/>
  <c r="K216" i="13"/>
  <c r="K56" i="13"/>
  <c r="K103" i="13"/>
  <c r="L103" i="13" s="1"/>
  <c r="K191" i="13"/>
  <c r="K211" i="13"/>
  <c r="K179" i="13"/>
  <c r="K51" i="13"/>
  <c r="K88" i="13"/>
  <c r="L88" i="13" s="1"/>
  <c r="K219" i="13"/>
  <c r="K187" i="13"/>
  <c r="K59" i="13"/>
  <c r="K224" i="13"/>
  <c r="K192" i="13"/>
  <c r="K64" i="13"/>
  <c r="O194" i="13"/>
  <c r="P194" i="13" s="1"/>
  <c r="O66" i="13"/>
  <c r="P66" i="13" s="1"/>
  <c r="I217" i="13"/>
  <c r="J217" i="13" s="1"/>
  <c r="I185" i="13"/>
  <c r="J185" i="13" s="1"/>
  <c r="I57" i="13"/>
  <c r="J57" i="13" s="1"/>
  <c r="N57" i="4"/>
  <c r="P57" i="4"/>
  <c r="K89" i="13" s="1"/>
  <c r="M89" i="13" s="1"/>
  <c r="I212" i="13"/>
  <c r="J212" i="13" s="1"/>
  <c r="I180" i="13"/>
  <c r="J180" i="13" s="1"/>
  <c r="I52" i="13"/>
  <c r="J52" i="13" s="1"/>
  <c r="I209" i="13"/>
  <c r="J209" i="13" s="1"/>
  <c r="I177" i="13"/>
  <c r="J177" i="13" s="1"/>
  <c r="I49" i="13"/>
  <c r="J49" i="13" s="1"/>
  <c r="P49" i="4"/>
  <c r="K81" i="13" s="1"/>
  <c r="N49" i="4"/>
  <c r="N62" i="4"/>
  <c r="I190" i="13"/>
  <c r="J190" i="13" s="1"/>
  <c r="I222" i="13"/>
  <c r="J222" i="13" s="1"/>
  <c r="I62" i="13"/>
  <c r="J62" i="13" s="1"/>
  <c r="P62" i="4"/>
  <c r="K91" i="13"/>
  <c r="M98" i="13"/>
  <c r="L98" i="13"/>
  <c r="W230" i="6"/>
  <c r="Y230" i="6"/>
  <c r="AA235" i="7" s="1"/>
  <c r="AB235" i="7" s="1"/>
  <c r="AD235" i="7" s="1"/>
  <c r="AE235" i="7" s="1"/>
  <c r="Q221" i="6"/>
  <c r="S221" i="6"/>
  <c r="V221" i="6"/>
  <c r="U226" i="7" s="1"/>
  <c r="V226" i="7" s="1"/>
  <c r="X226" i="7" s="1"/>
  <c r="W232" i="6"/>
  <c r="Y232" i="6"/>
  <c r="AA237" i="7" s="1"/>
  <c r="AB237" i="7" s="1"/>
  <c r="AD237" i="7" s="1"/>
  <c r="AE237" i="7" s="1"/>
  <c r="W228" i="6"/>
  <c r="Y228" i="6"/>
  <c r="AA233" i="7" s="1"/>
  <c r="AB233" i="7" s="1"/>
  <c r="AD233" i="7" s="1"/>
  <c r="AE233" i="7" s="1"/>
  <c r="S212" i="6"/>
  <c r="V212" i="6"/>
  <c r="U217" i="7" s="1"/>
  <c r="V217" i="7" s="1"/>
  <c r="X217" i="7" s="1"/>
  <c r="Q212" i="6"/>
  <c r="S222" i="6"/>
  <c r="Q222" i="6"/>
  <c r="V222" i="6"/>
  <c r="U227" i="7" s="1"/>
  <c r="V227" i="7" s="1"/>
  <c r="X227" i="7" s="1"/>
  <c r="S227" i="6"/>
  <c r="V227" i="6"/>
  <c r="U232" i="7" s="1"/>
  <c r="V232" i="7" s="1"/>
  <c r="X232" i="7" s="1"/>
  <c r="Q227" i="6"/>
  <c r="W215" i="6"/>
  <c r="Y215" i="6"/>
  <c r="AA220" i="7" s="1"/>
  <c r="AB220" i="7" s="1"/>
  <c r="AD220" i="7" s="1"/>
  <c r="AE220" i="7" s="1"/>
  <c r="S218" i="6"/>
  <c r="Q218" i="6"/>
  <c r="V218" i="6"/>
  <c r="U223" i="7" s="1"/>
  <c r="V223" i="7" s="1"/>
  <c r="X223" i="7" s="1"/>
  <c r="W223" i="6"/>
  <c r="Y223" i="6"/>
  <c r="AA228" i="7" s="1"/>
  <c r="AB228" i="7" s="1"/>
  <c r="AD228" i="7" s="1"/>
  <c r="AE228" i="7" s="1"/>
  <c r="Z224" i="6"/>
  <c r="AB224" i="6"/>
  <c r="AG229" i="7" s="1"/>
  <c r="AH229" i="7" s="1"/>
  <c r="AJ229" i="7" s="1"/>
  <c r="AK229" i="7" s="1"/>
  <c r="S231" i="6"/>
  <c r="V231" i="6"/>
  <c r="U236" i="7" s="1"/>
  <c r="V236" i="7" s="1"/>
  <c r="X236" i="7" s="1"/>
  <c r="Q231" i="6"/>
  <c r="W213" i="6"/>
  <c r="Y213" i="6"/>
  <c r="AA218" i="7" s="1"/>
  <c r="AB218" i="7" s="1"/>
  <c r="AD218" i="7" s="1"/>
  <c r="AE218" i="7" s="1"/>
  <c r="S216" i="6"/>
  <c r="V216" i="6"/>
  <c r="U221" i="7" s="1"/>
  <c r="V221" i="7" s="1"/>
  <c r="X221" i="7" s="1"/>
  <c r="Q216" i="6"/>
  <c r="S214" i="6"/>
  <c r="V214" i="6"/>
  <c r="U219" i="7" s="1"/>
  <c r="V219" i="7" s="1"/>
  <c r="X219" i="7" s="1"/>
  <c r="Q214" i="6"/>
  <c r="S229" i="6"/>
  <c r="V229" i="6"/>
  <c r="U234" i="7" s="1"/>
  <c r="V234" i="7" s="1"/>
  <c r="X234" i="7" s="1"/>
  <c r="Q229" i="6"/>
  <c r="W226" i="6"/>
  <c r="Y226" i="6"/>
  <c r="AA231" i="7" s="1"/>
  <c r="AB231" i="7" s="1"/>
  <c r="AD231" i="7" s="1"/>
  <c r="W219" i="6"/>
  <c r="Y219" i="6"/>
  <c r="AA224" i="7" s="1"/>
  <c r="AB224" i="7" s="1"/>
  <c r="AD224" i="7" s="1"/>
  <c r="S210" i="6"/>
  <c r="V210" i="6"/>
  <c r="U215" i="7" s="1"/>
  <c r="V215" i="7" s="1"/>
  <c r="X215" i="7" s="1"/>
  <c r="Q210" i="6"/>
  <c r="S233" i="6"/>
  <c r="V233" i="6"/>
  <c r="U238" i="7" s="1"/>
  <c r="V238" i="7" s="1"/>
  <c r="X238" i="7" s="1"/>
  <c r="Q233" i="6"/>
  <c r="W211" i="6"/>
  <c r="Y211" i="6"/>
  <c r="AA216" i="7" s="1"/>
  <c r="AB216" i="7" s="1"/>
  <c r="AD216" i="7" s="1"/>
  <c r="AE216" i="7" s="1"/>
  <c r="S201" i="6"/>
  <c r="V201" i="6"/>
  <c r="Q201" i="6"/>
  <c r="W198" i="6"/>
  <c r="Y198" i="6"/>
  <c r="AA202" i="7" s="1"/>
  <c r="AB202" i="7" s="1"/>
  <c r="AD202" i="7" s="1"/>
  <c r="W196" i="6"/>
  <c r="Y196" i="6"/>
  <c r="AA200" i="7" s="1"/>
  <c r="AB200" i="7" s="1"/>
  <c r="AD200" i="7" s="1"/>
  <c r="S182" i="6"/>
  <c r="V182" i="6"/>
  <c r="Q182" i="6"/>
  <c r="S184" i="6"/>
  <c r="V184" i="6"/>
  <c r="Q184" i="6"/>
  <c r="S180" i="6"/>
  <c r="V180" i="6"/>
  <c r="Q180" i="6"/>
  <c r="W189" i="6"/>
  <c r="Y189" i="6"/>
  <c r="AA193" i="7" s="1"/>
  <c r="AB193" i="7" s="1"/>
  <c r="AD193" i="7" s="1"/>
  <c r="S186" i="6"/>
  <c r="V186" i="6"/>
  <c r="Q186" i="6"/>
  <c r="Y193" i="6"/>
  <c r="AA197" i="7" s="1"/>
  <c r="AB197" i="7" s="1"/>
  <c r="AD197" i="7" s="1"/>
  <c r="W200" i="6"/>
  <c r="Y200" i="6"/>
  <c r="AA204" i="7" s="1"/>
  <c r="AB204" i="7" s="1"/>
  <c r="AD204" i="7" s="1"/>
  <c r="W183" i="6"/>
  <c r="Y183" i="6"/>
  <c r="AA187" i="7" s="1"/>
  <c r="AB187" i="7" s="1"/>
  <c r="AD187" i="7" s="1"/>
  <c r="W185" i="6"/>
  <c r="Y185" i="6"/>
  <c r="AA189" i="7" s="1"/>
  <c r="AB189" i="7" s="1"/>
  <c r="AD189" i="7" s="1"/>
  <c r="S195" i="6"/>
  <c r="V195" i="6"/>
  <c r="Q195" i="6"/>
  <c r="W187" i="6"/>
  <c r="Y187" i="6"/>
  <c r="AA191" i="7" s="1"/>
  <c r="AB191" i="7" s="1"/>
  <c r="AD191" i="7" s="1"/>
  <c r="S190" i="6"/>
  <c r="Q190" i="6"/>
  <c r="V190" i="6"/>
  <c r="S197" i="6"/>
  <c r="V197" i="6"/>
  <c r="Q197" i="6"/>
  <c r="W179" i="6"/>
  <c r="Y179" i="6"/>
  <c r="AA183" i="7" s="1"/>
  <c r="AB183" i="7" s="1"/>
  <c r="AD183" i="7" s="1"/>
  <c r="AE183" i="7" s="1"/>
  <c r="Q191" i="6"/>
  <c r="V191" i="6"/>
  <c r="S191" i="6"/>
  <c r="S199" i="6"/>
  <c r="V199" i="6"/>
  <c r="Q199" i="6"/>
  <c r="S188" i="6"/>
  <c r="V188" i="6"/>
  <c r="Q188" i="6"/>
  <c r="S178" i="6"/>
  <c r="V178" i="6"/>
  <c r="U182" i="7" s="1"/>
  <c r="V182" i="7" s="1"/>
  <c r="X182" i="7" s="1"/>
  <c r="Q178" i="6"/>
  <c r="W194" i="6"/>
  <c r="Y194" i="6"/>
  <c r="AA198" i="7" s="1"/>
  <c r="AB198" i="7" s="1"/>
  <c r="AD198" i="7" s="1"/>
  <c r="W181" i="6"/>
  <c r="Y181" i="6"/>
  <c r="AA185" i="7" s="1"/>
  <c r="AB185" i="7" s="1"/>
  <c r="AD185" i="7" s="1"/>
  <c r="Q177" i="6"/>
  <c r="S177" i="6"/>
  <c r="V177" i="6"/>
  <c r="AB147" i="6"/>
  <c r="Z147" i="6"/>
  <c r="Z148" i="6"/>
  <c r="AB148" i="6"/>
  <c r="V151" i="6"/>
  <c r="U154" i="7" s="1"/>
  <c r="V154" i="7" s="1"/>
  <c r="X154" i="7" s="1"/>
  <c r="Q151" i="6"/>
  <c r="S151" i="6"/>
  <c r="S158" i="6"/>
  <c r="Q158" i="6"/>
  <c r="V158" i="6"/>
  <c r="U161" i="7" s="1"/>
  <c r="V161" i="7" s="1"/>
  <c r="X161" i="7" s="1"/>
  <c r="Z154" i="6"/>
  <c r="AB154" i="6"/>
  <c r="W163" i="6"/>
  <c r="Y163" i="6"/>
  <c r="AA166" i="7" s="1"/>
  <c r="AB166" i="7" s="1"/>
  <c r="AD166" i="7" s="1"/>
  <c r="AE166" i="7" s="1"/>
  <c r="Z160" i="6"/>
  <c r="AB160" i="6"/>
  <c r="N19" i="6"/>
  <c r="P19" i="6"/>
  <c r="K19" i="13" s="1"/>
  <c r="AC153" i="6"/>
  <c r="AE153" i="6"/>
  <c r="AM156" i="7" s="1"/>
  <c r="AN156" i="7" s="1"/>
  <c r="AP156" i="7" s="1"/>
  <c r="W149" i="6"/>
  <c r="Y149" i="6"/>
  <c r="AA152" i="7" s="1"/>
  <c r="AB152" i="7" s="1"/>
  <c r="AD152" i="7" s="1"/>
  <c r="AE152" i="7" s="1"/>
  <c r="AB162" i="6"/>
  <c r="Z162" i="6"/>
  <c r="W156" i="6"/>
  <c r="Y156" i="6"/>
  <c r="AA159" i="7" s="1"/>
  <c r="AB159" i="7" s="1"/>
  <c r="AD159" i="7" s="1"/>
  <c r="AE159" i="7" s="1"/>
  <c r="W157" i="6"/>
  <c r="Y157" i="6"/>
  <c r="AA160" i="7" s="1"/>
  <c r="AB160" i="7" s="1"/>
  <c r="AD160" i="7" s="1"/>
  <c r="AE160" i="7" s="1"/>
  <c r="Z164" i="6"/>
  <c r="AB164" i="6"/>
  <c r="Y150" i="6"/>
  <c r="AA153" i="7" s="1"/>
  <c r="AB153" i="7" s="1"/>
  <c r="AD153" i="7" s="1"/>
  <c r="AE153" i="7" s="1"/>
  <c r="W150" i="6"/>
  <c r="AE166" i="6"/>
  <c r="AM169" i="7" s="1"/>
  <c r="AN169" i="7" s="1"/>
  <c r="AP169" i="7" s="1"/>
  <c r="AC166" i="6"/>
  <c r="W155" i="6"/>
  <c r="Y155" i="6"/>
  <c r="AA158" i="7" s="1"/>
  <c r="AB158" i="7" s="1"/>
  <c r="AD158" i="7" s="1"/>
  <c r="AE158" i="7" s="1"/>
  <c r="Q159" i="6"/>
  <c r="S159" i="6"/>
  <c r="V159" i="6"/>
  <c r="U162" i="7" s="1"/>
  <c r="V162" i="7" s="1"/>
  <c r="X162" i="7" s="1"/>
  <c r="W165" i="6"/>
  <c r="Y165" i="6"/>
  <c r="AA168" i="7" s="1"/>
  <c r="AB168" i="7" s="1"/>
  <c r="AD168" i="7" s="1"/>
  <c r="AE168" i="7" s="1"/>
  <c r="W119" i="6"/>
  <c r="Y119" i="6"/>
  <c r="AA121" i="7" s="1"/>
  <c r="AB121" i="7" s="1"/>
  <c r="AD121" i="7" s="1"/>
  <c r="AE121" i="7" s="1"/>
  <c r="W135" i="6"/>
  <c r="Y135" i="6"/>
  <c r="AA137" i="7" s="1"/>
  <c r="AB137" i="7" s="1"/>
  <c r="AD137" i="7" s="1"/>
  <c r="AE137" i="7" s="1"/>
  <c r="W131" i="6"/>
  <c r="Y131" i="6"/>
  <c r="AA133" i="7" s="1"/>
  <c r="AB133" i="7" s="1"/>
  <c r="AD133" i="7" s="1"/>
  <c r="AE133" i="7" s="1"/>
  <c r="S122" i="6"/>
  <c r="V122" i="6"/>
  <c r="U124" i="7" s="1"/>
  <c r="V124" i="7" s="1"/>
  <c r="X124" i="7" s="1"/>
  <c r="Q122" i="6"/>
  <c r="W115" i="6"/>
  <c r="Y115" i="6"/>
  <c r="AA117" i="7" s="1"/>
  <c r="AB117" i="7" s="1"/>
  <c r="AD117" i="7" s="1"/>
  <c r="AE117" i="7" s="1"/>
  <c r="W133" i="6"/>
  <c r="Y133" i="6"/>
  <c r="AA135" i="7" s="1"/>
  <c r="AB135" i="7" s="1"/>
  <c r="AD135" i="7" s="1"/>
  <c r="AE135" i="7" s="1"/>
  <c r="W127" i="6"/>
  <c r="Y127" i="6"/>
  <c r="AA129" i="7" s="1"/>
  <c r="AB129" i="7" s="1"/>
  <c r="AD129" i="7" s="1"/>
  <c r="AE129" i="7" s="1"/>
  <c r="S120" i="6"/>
  <c r="V120" i="6"/>
  <c r="U122" i="7" s="1"/>
  <c r="V122" i="7" s="1"/>
  <c r="X122" i="7" s="1"/>
  <c r="Y122" i="7" s="1"/>
  <c r="Q120" i="6"/>
  <c r="S126" i="6"/>
  <c r="V126" i="6"/>
  <c r="U128" i="7" s="1"/>
  <c r="V128" i="7" s="1"/>
  <c r="X128" i="7" s="1"/>
  <c r="Q126" i="6"/>
  <c r="S118" i="6"/>
  <c r="V118" i="6"/>
  <c r="U120" i="7" s="1"/>
  <c r="V120" i="7" s="1"/>
  <c r="X120" i="7" s="1"/>
  <c r="Q118" i="6"/>
  <c r="W123" i="6"/>
  <c r="Y123" i="6"/>
  <c r="AA125" i="7" s="1"/>
  <c r="AB125" i="7" s="1"/>
  <c r="AD125" i="7" s="1"/>
  <c r="AE125" i="7" s="1"/>
  <c r="S128" i="6"/>
  <c r="Q128" i="6"/>
  <c r="V128" i="6"/>
  <c r="U130" i="7" s="1"/>
  <c r="V130" i="7" s="1"/>
  <c r="X130" i="7" s="1"/>
  <c r="W125" i="6"/>
  <c r="Y125" i="6"/>
  <c r="AA127" i="7" s="1"/>
  <c r="AB127" i="7" s="1"/>
  <c r="AD127" i="7" s="1"/>
  <c r="AE127" i="7" s="1"/>
  <c r="S132" i="6"/>
  <c r="V132" i="6"/>
  <c r="U134" i="7" s="1"/>
  <c r="V134" i="7" s="1"/>
  <c r="X134" i="7" s="1"/>
  <c r="Q132" i="6"/>
  <c r="Q129" i="6"/>
  <c r="S129" i="6"/>
  <c r="V129" i="6"/>
  <c r="U131" i="7" s="1"/>
  <c r="V131" i="7" s="1"/>
  <c r="X131" i="7" s="1"/>
  <c r="S124" i="6"/>
  <c r="V124" i="6"/>
  <c r="U126" i="7" s="1"/>
  <c r="V126" i="7" s="1"/>
  <c r="X126" i="7" s="1"/>
  <c r="Y126" i="7" s="1"/>
  <c r="Q124" i="6"/>
  <c r="W117" i="6"/>
  <c r="Y117" i="6"/>
  <c r="AA119" i="7" s="1"/>
  <c r="AB119" i="7" s="1"/>
  <c r="AD119" i="7" s="1"/>
  <c r="AE119" i="7" s="1"/>
  <c r="S116" i="6"/>
  <c r="V116" i="6"/>
  <c r="U118" i="7" s="1"/>
  <c r="V118" i="7" s="1"/>
  <c r="X118" i="7" s="1"/>
  <c r="Q116" i="6"/>
  <c r="W137" i="6"/>
  <c r="Y137" i="6"/>
  <c r="AA139" i="7" s="1"/>
  <c r="AB139" i="7" s="1"/>
  <c r="AD139" i="7" s="1"/>
  <c r="AE139" i="7" s="1"/>
  <c r="S130" i="6"/>
  <c r="V130" i="6"/>
  <c r="U132" i="7" s="1"/>
  <c r="V132" i="7" s="1"/>
  <c r="X132" i="7" s="1"/>
  <c r="Q130" i="6"/>
  <c r="S136" i="6"/>
  <c r="V136" i="6"/>
  <c r="U138" i="7" s="1"/>
  <c r="V138" i="7" s="1"/>
  <c r="X138" i="7" s="1"/>
  <c r="Q136" i="6"/>
  <c r="W121" i="6"/>
  <c r="Y121" i="6"/>
  <c r="AA123" i="7" s="1"/>
  <c r="AB123" i="7" s="1"/>
  <c r="AD123" i="7" s="1"/>
  <c r="AE123" i="7" s="1"/>
  <c r="S114" i="6"/>
  <c r="V114" i="6"/>
  <c r="U116" i="7" s="1"/>
  <c r="V116" i="7" s="1"/>
  <c r="X116" i="7" s="1"/>
  <c r="Q114" i="6"/>
  <c r="S134" i="6"/>
  <c r="V134" i="6"/>
  <c r="U136" i="7" s="1"/>
  <c r="V136" i="7" s="1"/>
  <c r="X136" i="7" s="1"/>
  <c r="Q134" i="6"/>
  <c r="W88" i="6"/>
  <c r="Y88" i="6"/>
  <c r="AA90" i="7" s="1"/>
  <c r="AB90" i="7" s="1"/>
  <c r="AD90" i="7" s="1"/>
  <c r="AE90" i="7" s="1"/>
  <c r="W94" i="6"/>
  <c r="Y94" i="6"/>
  <c r="AA96" i="7" s="1"/>
  <c r="AB96" i="7" s="1"/>
  <c r="AD96" i="7" s="1"/>
  <c r="AE96" i="7" s="1"/>
  <c r="S81" i="6"/>
  <c r="V81" i="6"/>
  <c r="U83" i="7" s="1"/>
  <c r="V83" i="7" s="1"/>
  <c r="X83" i="7" s="1"/>
  <c r="Q81" i="6"/>
  <c r="S85" i="6"/>
  <c r="V85" i="6"/>
  <c r="U87" i="7" s="1"/>
  <c r="V87" i="7" s="1"/>
  <c r="X87" i="7" s="1"/>
  <c r="Q85" i="6"/>
  <c r="S83" i="6"/>
  <c r="V83" i="6"/>
  <c r="U85" i="7" s="1"/>
  <c r="V85" i="7" s="1"/>
  <c r="X85" i="7" s="1"/>
  <c r="Q83" i="6"/>
  <c r="W82" i="6"/>
  <c r="Y82" i="6"/>
  <c r="AA84" i="7" s="1"/>
  <c r="AB84" i="7" s="1"/>
  <c r="AD84" i="7" s="1"/>
  <c r="AE84" i="7" s="1"/>
  <c r="S91" i="6"/>
  <c r="V91" i="6"/>
  <c r="U93" i="7" s="1"/>
  <c r="V93" i="7" s="1"/>
  <c r="X93" i="7" s="1"/>
  <c r="Q91" i="6"/>
  <c r="W84" i="6"/>
  <c r="Y84" i="6"/>
  <c r="AA86" i="7" s="1"/>
  <c r="AB86" i="7" s="1"/>
  <c r="AD86" i="7" s="1"/>
  <c r="AE86" i="7" s="1"/>
  <c r="W95" i="6"/>
  <c r="Y95" i="6"/>
  <c r="AA97" i="7" s="1"/>
  <c r="AB97" i="7" s="1"/>
  <c r="AD97" i="7" s="1"/>
  <c r="AE97" i="7" s="1"/>
  <c r="S89" i="6"/>
  <c r="V89" i="6"/>
  <c r="U91" i="7" s="1"/>
  <c r="V91" i="7" s="1"/>
  <c r="X91" i="7" s="1"/>
  <c r="Q89" i="6"/>
  <c r="W97" i="6"/>
  <c r="Y97" i="6"/>
  <c r="AA99" i="7" s="1"/>
  <c r="AB99" i="7" s="1"/>
  <c r="AD99" i="7" s="1"/>
  <c r="AE99" i="7" s="1"/>
  <c r="W86" i="6"/>
  <c r="Y86" i="6"/>
  <c r="AA88" i="7" s="1"/>
  <c r="AB88" i="7" s="1"/>
  <c r="AD88" i="7" s="1"/>
  <c r="AE88" i="7" s="1"/>
  <c r="Y96" i="6"/>
  <c r="AA98" i="7" s="1"/>
  <c r="AB98" i="7" s="1"/>
  <c r="AD98" i="7" s="1"/>
  <c r="AE98" i="7" s="1"/>
  <c r="W96" i="6"/>
  <c r="Z104" i="6"/>
  <c r="AB104" i="6"/>
  <c r="AG106" i="7" s="1"/>
  <c r="AH106" i="7" s="1"/>
  <c r="AJ106" i="7" s="1"/>
  <c r="AK106" i="7" s="1"/>
  <c r="W90" i="6"/>
  <c r="Y90" i="6"/>
  <c r="AA92" i="7" s="1"/>
  <c r="AB92" i="7" s="1"/>
  <c r="AD92" i="7" s="1"/>
  <c r="AE92" i="7" s="1"/>
  <c r="W92" i="6"/>
  <c r="Y92" i="6"/>
  <c r="AA94" i="7" s="1"/>
  <c r="AB94" i="7" s="1"/>
  <c r="AD94" i="7" s="1"/>
  <c r="AE94" i="7" s="1"/>
  <c r="Z93" i="6"/>
  <c r="AB93" i="6"/>
  <c r="AG95" i="7" s="1"/>
  <c r="AH95" i="7" s="1"/>
  <c r="AJ95" i="7" s="1"/>
  <c r="AK95" i="7" s="1"/>
  <c r="S87" i="6"/>
  <c r="V87" i="6"/>
  <c r="U89" i="7" s="1"/>
  <c r="V89" i="7" s="1"/>
  <c r="X89" i="7" s="1"/>
  <c r="Q87" i="6"/>
  <c r="W101" i="6"/>
  <c r="Y101" i="6"/>
  <c r="AA103" i="7" s="1"/>
  <c r="AB103" i="7" s="1"/>
  <c r="AD103" i="7" s="1"/>
  <c r="AE103" i="7" s="1"/>
  <c r="Z100" i="6"/>
  <c r="AB100" i="6"/>
  <c r="AG102" i="7" s="1"/>
  <c r="AH102" i="7" s="1"/>
  <c r="AJ102" i="7" s="1"/>
  <c r="AK102" i="7" s="1"/>
  <c r="W99" i="6"/>
  <c r="Y99" i="6"/>
  <c r="AA101" i="7" s="1"/>
  <c r="AB101" i="7" s="1"/>
  <c r="AD101" i="7" s="1"/>
  <c r="AE101" i="7" s="1"/>
  <c r="W103" i="6"/>
  <c r="Y103" i="6"/>
  <c r="AA105" i="7" s="1"/>
  <c r="AB105" i="7" s="1"/>
  <c r="AD105" i="7" s="1"/>
  <c r="AE105" i="7" s="1"/>
  <c r="S60" i="6"/>
  <c r="Q60" i="6"/>
  <c r="V60" i="6"/>
  <c r="U62" i="7" s="1"/>
  <c r="W53" i="6"/>
  <c r="Y53" i="6"/>
  <c r="AA55" i="7" s="1"/>
  <c r="S58" i="6"/>
  <c r="V58" i="6"/>
  <c r="U60" i="7" s="1"/>
  <c r="Q58" i="6"/>
  <c r="W51" i="6"/>
  <c r="Y51" i="6"/>
  <c r="AA53" i="7" s="1"/>
  <c r="V18" i="6"/>
  <c r="S67" i="6"/>
  <c r="V67" i="6"/>
  <c r="U69" i="7" s="1"/>
  <c r="Q67" i="6"/>
  <c r="S52" i="6"/>
  <c r="V52" i="6"/>
  <c r="U54" i="7" s="1"/>
  <c r="Q52" i="6"/>
  <c r="S71" i="6"/>
  <c r="V71" i="6"/>
  <c r="U73" i="7" s="1"/>
  <c r="Q71" i="6"/>
  <c r="N34" i="6"/>
  <c r="P34" i="6"/>
  <c r="K34" i="13" s="1"/>
  <c r="W68" i="6"/>
  <c r="Y68" i="6"/>
  <c r="AA70" i="7" s="1"/>
  <c r="S54" i="6"/>
  <c r="V54" i="6"/>
  <c r="U56" i="7" s="1"/>
  <c r="Q54" i="6"/>
  <c r="S56" i="6"/>
  <c r="V56" i="6"/>
  <c r="U58" i="7" s="1"/>
  <c r="Q56" i="6"/>
  <c r="Q24" i="6"/>
  <c r="S24" i="6"/>
  <c r="S50" i="6"/>
  <c r="V50" i="6"/>
  <c r="U52" i="7" s="1"/>
  <c r="Q50" i="6"/>
  <c r="W55" i="6"/>
  <c r="Y55" i="6"/>
  <c r="AA57" i="7" s="1"/>
  <c r="V22" i="6"/>
  <c r="O22" i="13" s="1"/>
  <c r="W64" i="6"/>
  <c r="Y64" i="6"/>
  <c r="AA66" i="7" s="1"/>
  <c r="W66" i="6"/>
  <c r="Y66" i="6"/>
  <c r="AA68" i="7" s="1"/>
  <c r="W63" i="6"/>
  <c r="Y63" i="6"/>
  <c r="AA65" i="7" s="1"/>
  <c r="S65" i="6"/>
  <c r="V65" i="6"/>
  <c r="U67" i="7" s="1"/>
  <c r="Q65" i="6"/>
  <c r="N16" i="6"/>
  <c r="P16" i="6"/>
  <c r="K16" i="13" s="1"/>
  <c r="W59" i="6"/>
  <c r="Y59" i="6"/>
  <c r="AA61" i="7" s="1"/>
  <c r="S69" i="6"/>
  <c r="V69" i="6"/>
  <c r="U71" i="7" s="1"/>
  <c r="Q69" i="6"/>
  <c r="Q61" i="6"/>
  <c r="V61" i="6"/>
  <c r="U63" i="7" s="1"/>
  <c r="S61" i="6"/>
  <c r="W70" i="6"/>
  <c r="Y70" i="6"/>
  <c r="AA72" i="7" s="1"/>
  <c r="W49" i="6"/>
  <c r="Y49" i="6"/>
  <c r="AA51" i="7" s="1"/>
  <c r="V16" i="6"/>
  <c r="O16" i="13" s="1"/>
  <c r="S48" i="6"/>
  <c r="V48" i="6"/>
  <c r="U50" i="7" s="1"/>
  <c r="Q48" i="6"/>
  <c r="Z62" i="6"/>
  <c r="AB62" i="6"/>
  <c r="AG64" i="7" s="1"/>
  <c r="S30" i="6"/>
  <c r="W57" i="6"/>
  <c r="Y57" i="6"/>
  <c r="AA59" i="7" s="1"/>
  <c r="V24" i="6"/>
  <c r="O24" i="13" s="1"/>
  <c r="P24" i="13" s="1"/>
  <c r="Q26" i="6"/>
  <c r="S26" i="6"/>
  <c r="P29" i="6"/>
  <c r="K29" i="13" s="1"/>
  <c r="N29" i="6"/>
  <c r="P21" i="6"/>
  <c r="K21" i="13" s="1"/>
  <c r="N21" i="6"/>
  <c r="AR224" i="29"/>
  <c r="AR190" i="29"/>
  <c r="X35" i="29"/>
  <c r="Y35" i="29" s="1"/>
  <c r="X36" i="29"/>
  <c r="Y36" i="29" s="1"/>
  <c r="S85" i="29"/>
  <c r="Q85" i="29"/>
  <c r="S89" i="29"/>
  <c r="Q89" i="29"/>
  <c r="S81" i="29"/>
  <c r="Q81" i="29"/>
  <c r="S93" i="29"/>
  <c r="Q93" i="29"/>
  <c r="S80" i="29"/>
  <c r="Q80" i="29"/>
  <c r="Y51" i="29"/>
  <c r="AC51" i="29"/>
  <c r="S48" i="29"/>
  <c r="X48" i="29"/>
  <c r="Q48" i="29"/>
  <c r="AH66" i="29"/>
  <c r="AD66" i="29"/>
  <c r="AC53" i="29"/>
  <c r="Y53" i="29"/>
  <c r="AN64" i="29"/>
  <c r="AR64" i="29"/>
  <c r="Y56" i="29"/>
  <c r="AC56" i="29"/>
  <c r="AH70" i="29"/>
  <c r="AD70" i="29"/>
  <c r="Q63" i="29"/>
  <c r="X63" i="29"/>
  <c r="S63" i="29"/>
  <c r="Y69" i="29"/>
  <c r="AC69" i="29"/>
  <c r="S57" i="29"/>
  <c r="Q57" i="29"/>
  <c r="X57" i="29"/>
  <c r="AR60" i="29"/>
  <c r="AN60" i="29"/>
  <c r="AC59" i="29"/>
  <c r="Y59" i="29"/>
  <c r="Y65" i="29"/>
  <c r="AC65" i="29"/>
  <c r="AN52" i="29"/>
  <c r="AR52" i="29"/>
  <c r="S71" i="29"/>
  <c r="Q71" i="29"/>
  <c r="X71" i="29"/>
  <c r="Y61" i="29"/>
  <c r="AC61" i="29"/>
  <c r="AR54" i="29"/>
  <c r="AN54" i="29"/>
  <c r="S49" i="29"/>
  <c r="Q49" i="29"/>
  <c r="X49" i="29"/>
  <c r="Q55" i="29"/>
  <c r="X55" i="29"/>
  <c r="X22" i="29" s="1"/>
  <c r="Y22" i="29" s="1"/>
  <c r="S55" i="29"/>
  <c r="S67" i="29"/>
  <c r="Q67" i="29"/>
  <c r="X67" i="29"/>
  <c r="Q14" i="29"/>
  <c r="S14" i="29"/>
  <c r="S221" i="5"/>
  <c r="Q221" i="5"/>
  <c r="X221" i="5"/>
  <c r="AD222" i="5"/>
  <c r="AH222" i="5"/>
  <c r="AD218" i="5"/>
  <c r="AH218" i="5"/>
  <c r="S217" i="5"/>
  <c r="Q217" i="5"/>
  <c r="X217" i="5"/>
  <c r="AI229" i="5"/>
  <c r="AM229" i="5"/>
  <c r="S228" i="5"/>
  <c r="Q228" i="5"/>
  <c r="X228" i="5"/>
  <c r="S209" i="5"/>
  <c r="Q209" i="5"/>
  <c r="X209" i="5"/>
  <c r="AM220" i="5"/>
  <c r="AI220" i="5"/>
  <c r="AH231" i="5"/>
  <c r="AD231" i="5"/>
  <c r="AH227" i="5"/>
  <c r="AD227" i="5"/>
  <c r="S213" i="5"/>
  <c r="Q213" i="5"/>
  <c r="X213" i="5"/>
  <c r="AI225" i="5"/>
  <c r="AM225" i="5"/>
  <c r="Y223" i="5"/>
  <c r="AC223" i="5"/>
  <c r="Y230" i="5"/>
  <c r="AC230" i="5"/>
  <c r="Y219" i="5"/>
  <c r="AC219" i="5"/>
  <c r="AD210" i="5"/>
  <c r="AH210" i="5"/>
  <c r="Y211" i="5"/>
  <c r="AC211" i="5"/>
  <c r="AH224" i="5"/>
  <c r="AD224" i="5"/>
  <c r="Y226" i="5"/>
  <c r="AC226" i="5"/>
  <c r="AD214" i="5"/>
  <c r="AH214" i="5"/>
  <c r="Y215" i="5"/>
  <c r="AC215" i="5"/>
  <c r="S180" i="5"/>
  <c r="X180" i="5"/>
  <c r="Q180" i="5"/>
  <c r="Q195" i="5"/>
  <c r="X195" i="5"/>
  <c r="S195" i="5"/>
  <c r="Y192" i="5"/>
  <c r="AC192" i="5"/>
  <c r="S188" i="5"/>
  <c r="Q188" i="5"/>
  <c r="X188" i="5"/>
  <c r="AC190" i="5"/>
  <c r="Y190" i="5"/>
  <c r="AC186" i="5"/>
  <c r="Y186" i="5"/>
  <c r="AH184" i="5"/>
  <c r="AD184" i="5"/>
  <c r="AC194" i="5"/>
  <c r="Y194" i="5"/>
  <c r="Y183" i="5"/>
  <c r="AC183" i="5"/>
  <c r="AD199" i="5"/>
  <c r="AH199" i="5"/>
  <c r="S196" i="5"/>
  <c r="Q196" i="5"/>
  <c r="X196" i="5"/>
  <c r="AH176" i="5"/>
  <c r="AD176" i="5"/>
  <c r="S177" i="5"/>
  <c r="Q177" i="5"/>
  <c r="X177" i="5"/>
  <c r="S185" i="5"/>
  <c r="X185" i="5"/>
  <c r="Q185" i="5"/>
  <c r="AC182" i="5"/>
  <c r="Y182" i="5"/>
  <c r="S181" i="5"/>
  <c r="X181" i="5"/>
  <c r="Q181" i="5"/>
  <c r="AI178" i="5"/>
  <c r="AM178" i="5"/>
  <c r="S193" i="5"/>
  <c r="Q193" i="5"/>
  <c r="X193" i="5"/>
  <c r="Y191" i="5"/>
  <c r="AC191" i="5"/>
  <c r="S189" i="5"/>
  <c r="X189" i="5"/>
  <c r="Q189" i="5"/>
  <c r="AC198" i="5"/>
  <c r="Y198" i="5"/>
  <c r="Y187" i="5"/>
  <c r="AC187" i="5"/>
  <c r="AC197" i="5"/>
  <c r="Y197" i="5"/>
  <c r="Y179" i="5"/>
  <c r="AC179" i="5"/>
  <c r="S144" i="5"/>
  <c r="Q144" i="5"/>
  <c r="X144" i="5"/>
  <c r="Q161" i="5"/>
  <c r="X161" i="5"/>
  <c r="S161" i="5"/>
  <c r="S152" i="5"/>
  <c r="X152" i="5"/>
  <c r="Q152" i="5"/>
  <c r="AH160" i="5"/>
  <c r="AD160" i="5"/>
  <c r="Y147" i="5"/>
  <c r="AC147" i="5"/>
  <c r="S165" i="5"/>
  <c r="Q165" i="5"/>
  <c r="X165" i="5"/>
  <c r="AC150" i="5"/>
  <c r="Y150" i="5"/>
  <c r="Y155" i="5"/>
  <c r="AC155" i="5"/>
  <c r="AH156" i="5"/>
  <c r="AD156" i="5"/>
  <c r="AC158" i="5"/>
  <c r="Y158" i="5"/>
  <c r="Y151" i="5"/>
  <c r="AC151" i="5"/>
  <c r="S145" i="5"/>
  <c r="Q145" i="5"/>
  <c r="X145" i="5"/>
  <c r="AH164" i="5"/>
  <c r="AD164" i="5"/>
  <c r="Y159" i="5"/>
  <c r="AC159" i="5"/>
  <c r="S149" i="5"/>
  <c r="Q149" i="5"/>
  <c r="X149" i="5"/>
  <c r="Y167" i="5"/>
  <c r="AC167" i="5"/>
  <c r="S157" i="5"/>
  <c r="X157" i="5"/>
  <c r="Q157" i="5"/>
  <c r="AC154" i="5"/>
  <c r="Y154" i="5"/>
  <c r="AC146" i="5"/>
  <c r="Y146" i="5"/>
  <c r="AC166" i="5"/>
  <c r="Y166" i="5"/>
  <c r="AH148" i="5"/>
  <c r="AD148" i="5"/>
  <c r="AC162" i="5"/>
  <c r="Y162" i="5"/>
  <c r="S153" i="5"/>
  <c r="Q153" i="5"/>
  <c r="X153" i="5"/>
  <c r="Y163" i="5"/>
  <c r="AC163" i="5"/>
  <c r="S129" i="5"/>
  <c r="Q129" i="5"/>
  <c r="X129" i="5"/>
  <c r="AC135" i="5"/>
  <c r="Y135" i="5"/>
  <c r="S112" i="5"/>
  <c r="X112" i="5"/>
  <c r="Q112" i="5"/>
  <c r="S125" i="5"/>
  <c r="Q125" i="5"/>
  <c r="X125" i="5"/>
  <c r="AC114" i="5"/>
  <c r="Y114" i="5"/>
  <c r="S130" i="5"/>
  <c r="Q130" i="5"/>
  <c r="X130" i="5"/>
  <c r="AH124" i="5"/>
  <c r="AD124" i="5"/>
  <c r="Y119" i="5"/>
  <c r="AC119" i="5"/>
  <c r="Y127" i="5"/>
  <c r="AC127" i="5"/>
  <c r="S133" i="5"/>
  <c r="Q133" i="5"/>
  <c r="X133" i="5"/>
  <c r="S121" i="5"/>
  <c r="Q121" i="5"/>
  <c r="X121" i="5"/>
  <c r="AC126" i="5"/>
  <c r="Y126" i="5"/>
  <c r="Y115" i="5"/>
  <c r="AC115" i="5"/>
  <c r="AH116" i="5"/>
  <c r="AD116" i="5"/>
  <c r="S113" i="5"/>
  <c r="Q113" i="5"/>
  <c r="X113" i="5"/>
  <c r="AH128" i="5"/>
  <c r="AD128" i="5"/>
  <c r="S117" i="5"/>
  <c r="Q117" i="5"/>
  <c r="X117" i="5"/>
  <c r="AH120" i="5"/>
  <c r="AD120" i="5"/>
  <c r="S134" i="5"/>
  <c r="Q134" i="5"/>
  <c r="X134" i="5"/>
  <c r="AC118" i="5"/>
  <c r="Y118" i="5"/>
  <c r="AC131" i="5"/>
  <c r="Y131" i="5"/>
  <c r="Y123" i="5"/>
  <c r="AC123" i="5"/>
  <c r="AC132" i="5"/>
  <c r="Y132" i="5"/>
  <c r="AC122" i="5"/>
  <c r="Y122" i="5"/>
  <c r="AC96" i="5"/>
  <c r="Y96" i="5"/>
  <c r="X84" i="5"/>
  <c r="S84" i="5"/>
  <c r="Q84" i="5"/>
  <c r="S103" i="5"/>
  <c r="Q103" i="5"/>
  <c r="X103" i="5"/>
  <c r="AH90" i="5"/>
  <c r="AD90" i="5"/>
  <c r="AC82" i="5"/>
  <c r="Y82" i="5"/>
  <c r="Q94" i="5"/>
  <c r="X94" i="5"/>
  <c r="X29" i="5" s="1"/>
  <c r="Y29" i="5" s="1"/>
  <c r="S94" i="5"/>
  <c r="AC86" i="5"/>
  <c r="Y86" i="5"/>
  <c r="AI100" i="5"/>
  <c r="AM100" i="5"/>
  <c r="AC91" i="5"/>
  <c r="Y91" i="5"/>
  <c r="S89" i="5"/>
  <c r="Q89" i="5"/>
  <c r="X89" i="5"/>
  <c r="AC93" i="5"/>
  <c r="Y93" i="5"/>
  <c r="Y97" i="5"/>
  <c r="AC97" i="5"/>
  <c r="AH102" i="5"/>
  <c r="AD102" i="5"/>
  <c r="Y87" i="5"/>
  <c r="AC87" i="5"/>
  <c r="AH80" i="5"/>
  <c r="AD80" i="5"/>
  <c r="Y83" i="5"/>
  <c r="AC83" i="5"/>
  <c r="AH88" i="5"/>
  <c r="AD88" i="5"/>
  <c r="AH98" i="5"/>
  <c r="AD98" i="5"/>
  <c r="S85" i="5"/>
  <c r="Q85" i="5"/>
  <c r="X85" i="5"/>
  <c r="S99" i="5"/>
  <c r="Q99" i="5"/>
  <c r="X99" i="5"/>
  <c r="S81" i="5"/>
  <c r="Q81" i="5"/>
  <c r="X81" i="5"/>
  <c r="Y101" i="5"/>
  <c r="AC101" i="5"/>
  <c r="AC95" i="5"/>
  <c r="Y95" i="5"/>
  <c r="AM92" i="5"/>
  <c r="AI92" i="5"/>
  <c r="AC58" i="5"/>
  <c r="Y58" i="5"/>
  <c r="AC68" i="5"/>
  <c r="Y68" i="5"/>
  <c r="S60" i="5"/>
  <c r="X60" i="5"/>
  <c r="Q60" i="5"/>
  <c r="S64" i="5"/>
  <c r="X64" i="5"/>
  <c r="X31" i="5" s="1"/>
  <c r="Y31" i="5" s="1"/>
  <c r="Q64" i="5"/>
  <c r="S56" i="5"/>
  <c r="Q56" i="5"/>
  <c r="X56" i="5"/>
  <c r="S49" i="5"/>
  <c r="Q49" i="5"/>
  <c r="X49" i="5"/>
  <c r="S53" i="5"/>
  <c r="Q53" i="5"/>
  <c r="X53" i="5"/>
  <c r="AC62" i="5"/>
  <c r="Y62" i="5"/>
  <c r="S57" i="5"/>
  <c r="Q57" i="5"/>
  <c r="X57" i="5"/>
  <c r="S66" i="5"/>
  <c r="Q66" i="5"/>
  <c r="X66" i="5"/>
  <c r="Y69" i="5"/>
  <c r="AC69" i="5"/>
  <c r="S48" i="5"/>
  <c r="X48" i="5"/>
  <c r="X15" i="5" s="1"/>
  <c r="Y15" i="5" s="1"/>
  <c r="Q48" i="5"/>
  <c r="Y65" i="5"/>
  <c r="AC65" i="5"/>
  <c r="S52" i="5"/>
  <c r="Q52" i="5"/>
  <c r="X52" i="5"/>
  <c r="Q70" i="5"/>
  <c r="S70" i="5"/>
  <c r="X70" i="5"/>
  <c r="S67" i="5"/>
  <c r="Q67" i="5"/>
  <c r="X67" i="5"/>
  <c r="Y59" i="5"/>
  <c r="AC59" i="5"/>
  <c r="S71" i="5"/>
  <c r="Q71" i="5"/>
  <c r="X71" i="5"/>
  <c r="Y55" i="5"/>
  <c r="AC55" i="5"/>
  <c r="Y51" i="5"/>
  <c r="AC51" i="5"/>
  <c r="Y63" i="5"/>
  <c r="AC63" i="5"/>
  <c r="AC54" i="5"/>
  <c r="Y54" i="5"/>
  <c r="AC50" i="5"/>
  <c r="Y50" i="5"/>
  <c r="S61" i="5"/>
  <c r="Q61" i="5"/>
  <c r="X61" i="5"/>
  <c r="S250" i="4"/>
  <c r="V250" i="4"/>
  <c r="Q250" i="4"/>
  <c r="S262" i="4"/>
  <c r="V262" i="4"/>
  <c r="Q262" i="4"/>
  <c r="S253" i="4"/>
  <c r="V253" i="4"/>
  <c r="Q253" i="4"/>
  <c r="S258" i="4"/>
  <c r="V258" i="4"/>
  <c r="Q258" i="4"/>
  <c r="W251" i="4"/>
  <c r="Y251" i="4"/>
  <c r="W240" i="4"/>
  <c r="Y240" i="4"/>
  <c r="V259" i="4"/>
  <c r="S259" i="4"/>
  <c r="Q259" i="4"/>
  <c r="S241" i="4"/>
  <c r="V241" i="4"/>
  <c r="Q241" i="4"/>
  <c r="S245" i="4"/>
  <c r="V245" i="4"/>
  <c r="Q245" i="4"/>
  <c r="W247" i="4"/>
  <c r="Y247" i="4"/>
  <c r="W260" i="4"/>
  <c r="Y260" i="4"/>
  <c r="Q257" i="4"/>
  <c r="S257" i="4"/>
  <c r="V257" i="4"/>
  <c r="Q261" i="4"/>
  <c r="S261" i="4"/>
  <c r="V261" i="4"/>
  <c r="S246" i="4"/>
  <c r="V246" i="4"/>
  <c r="Q246" i="4"/>
  <c r="S242" i="4"/>
  <c r="V242" i="4"/>
  <c r="Q242" i="4"/>
  <c r="W248" i="4"/>
  <c r="Y248" i="4"/>
  <c r="S249" i="4"/>
  <c r="V249" i="4"/>
  <c r="Q249" i="4"/>
  <c r="W243" i="4"/>
  <c r="Y243" i="4"/>
  <c r="W256" i="4"/>
  <c r="Y256" i="4"/>
  <c r="Q244" i="4"/>
  <c r="S244" i="4"/>
  <c r="V244" i="4"/>
  <c r="S254" i="4"/>
  <c r="V254" i="4"/>
  <c r="Q254" i="4"/>
  <c r="W255" i="4"/>
  <c r="Y255" i="4"/>
  <c r="Q252" i="4"/>
  <c r="S252" i="4"/>
  <c r="V252" i="4"/>
  <c r="Q183" i="4"/>
  <c r="S230" i="4"/>
  <c r="V230" i="4"/>
  <c r="Q230" i="4"/>
  <c r="S222" i="4"/>
  <c r="Q222" i="4"/>
  <c r="V222" i="4"/>
  <c r="S226" i="4"/>
  <c r="V226" i="4"/>
  <c r="Q226" i="4"/>
  <c r="W219" i="4"/>
  <c r="Y219" i="4"/>
  <c r="S231" i="4"/>
  <c r="V231" i="4"/>
  <c r="Q231" i="4"/>
  <c r="S209" i="4"/>
  <c r="V209" i="4"/>
  <c r="Q209" i="4"/>
  <c r="W220" i="4"/>
  <c r="Y220" i="4"/>
  <c r="W225" i="4"/>
  <c r="Y225" i="4"/>
  <c r="W212" i="4"/>
  <c r="Y212" i="4"/>
  <c r="V228" i="4"/>
  <c r="Q228" i="4"/>
  <c r="S228" i="4"/>
  <c r="Y229" i="4"/>
  <c r="S213" i="4"/>
  <c r="V213" i="4"/>
  <c r="Q213" i="4"/>
  <c r="S227" i="4"/>
  <c r="V227" i="4"/>
  <c r="Q227" i="4"/>
  <c r="W216" i="4"/>
  <c r="Y216" i="4"/>
  <c r="W224" i="4"/>
  <c r="Y224" i="4"/>
  <c r="W211" i="4"/>
  <c r="Y211" i="4"/>
  <c r="S218" i="4"/>
  <c r="V218" i="4"/>
  <c r="Q218" i="4"/>
  <c r="S214" i="4"/>
  <c r="V214" i="4"/>
  <c r="Q214" i="4"/>
  <c r="S221" i="4"/>
  <c r="V221" i="4"/>
  <c r="Q221" i="4"/>
  <c r="S210" i="4"/>
  <c r="V210" i="4"/>
  <c r="Q210" i="4"/>
  <c r="S217" i="4"/>
  <c r="V217" i="4"/>
  <c r="Q217" i="4"/>
  <c r="W215" i="4"/>
  <c r="Y215" i="4"/>
  <c r="Q208" i="4"/>
  <c r="S208" i="4"/>
  <c r="V208" i="4"/>
  <c r="S181" i="4"/>
  <c r="V181" i="4"/>
  <c r="Q181" i="4"/>
  <c r="S182" i="4"/>
  <c r="V182" i="4"/>
  <c r="Q182" i="4"/>
  <c r="S199" i="4"/>
  <c r="V199" i="4"/>
  <c r="Q199" i="4"/>
  <c r="S190" i="4"/>
  <c r="V190" i="4"/>
  <c r="Q190" i="4"/>
  <c r="W193" i="4"/>
  <c r="Y193" i="4"/>
  <c r="W192" i="4"/>
  <c r="Y192" i="4"/>
  <c r="W179" i="4"/>
  <c r="Y179" i="4"/>
  <c r="W197" i="4"/>
  <c r="Y197" i="4"/>
  <c r="Q194" i="4"/>
  <c r="S194" i="4"/>
  <c r="V194" i="4"/>
  <c r="W180" i="4"/>
  <c r="Y180" i="4"/>
  <c r="S198" i="4"/>
  <c r="V198" i="4"/>
  <c r="Q198" i="4"/>
  <c r="W191" i="4"/>
  <c r="Y191" i="4"/>
  <c r="S186" i="4"/>
  <c r="V186" i="4"/>
  <c r="Q186" i="4"/>
  <c r="S189" i="4"/>
  <c r="V189" i="4"/>
  <c r="Q189" i="4"/>
  <c r="W183" i="4"/>
  <c r="Y183" i="4"/>
  <c r="Q176" i="4"/>
  <c r="S176" i="4"/>
  <c r="V176" i="4"/>
  <c r="S195" i="4"/>
  <c r="V195" i="4"/>
  <c r="Q195" i="4"/>
  <c r="W188" i="4"/>
  <c r="Y188" i="4"/>
  <c r="V196" i="4"/>
  <c r="Q196" i="4"/>
  <c r="S196" i="4"/>
  <c r="S178" i="4"/>
  <c r="V178" i="4"/>
  <c r="Q178" i="4"/>
  <c r="S185" i="4"/>
  <c r="V185" i="4"/>
  <c r="Q185" i="4"/>
  <c r="S177" i="4"/>
  <c r="V177" i="4"/>
  <c r="Q177" i="4"/>
  <c r="W187" i="4"/>
  <c r="Y187" i="4"/>
  <c r="W184" i="4"/>
  <c r="Y184" i="4"/>
  <c r="S151" i="4"/>
  <c r="Q151" i="4"/>
  <c r="V151" i="4"/>
  <c r="V154" i="4"/>
  <c r="S154" i="4"/>
  <c r="Q154" i="4"/>
  <c r="V155" i="4"/>
  <c r="S155" i="4"/>
  <c r="Q155" i="4"/>
  <c r="Z166" i="4"/>
  <c r="AB166" i="4"/>
  <c r="W144" i="4"/>
  <c r="Y144" i="4"/>
  <c r="Z158" i="4"/>
  <c r="AB158" i="4"/>
  <c r="V146" i="4"/>
  <c r="S146" i="4"/>
  <c r="Q146" i="4"/>
  <c r="W145" i="4"/>
  <c r="Y145" i="4"/>
  <c r="Z164" i="4"/>
  <c r="AB164" i="4"/>
  <c r="W165" i="4"/>
  <c r="Y165" i="4"/>
  <c r="Y153" i="4"/>
  <c r="W153" i="4"/>
  <c r="Z150" i="4"/>
  <c r="AB150" i="4"/>
  <c r="W149" i="4"/>
  <c r="V162" i="4"/>
  <c r="S162" i="4"/>
  <c r="Q162" i="4"/>
  <c r="Y120" i="4"/>
  <c r="W120" i="4"/>
  <c r="W160" i="4"/>
  <c r="Y160" i="4"/>
  <c r="V163" i="4"/>
  <c r="S163" i="4"/>
  <c r="Q163" i="4"/>
  <c r="Y161" i="4"/>
  <c r="W161" i="4"/>
  <c r="W156" i="4"/>
  <c r="Y156" i="4"/>
  <c r="W152" i="4"/>
  <c r="Y152" i="4"/>
  <c r="S159" i="4"/>
  <c r="Q159" i="4"/>
  <c r="V159" i="4"/>
  <c r="S167" i="4"/>
  <c r="Q167" i="4"/>
  <c r="V167" i="4"/>
  <c r="W157" i="4"/>
  <c r="Y157" i="4"/>
  <c r="V147" i="4"/>
  <c r="S147" i="4"/>
  <c r="Q147" i="4"/>
  <c r="W112" i="4"/>
  <c r="Y112" i="4"/>
  <c r="V130" i="4"/>
  <c r="S130" i="4"/>
  <c r="Q130" i="4"/>
  <c r="AB128" i="4"/>
  <c r="Z128" i="4"/>
  <c r="AB127" i="4"/>
  <c r="Z127" i="4"/>
  <c r="Y133" i="4"/>
  <c r="W133" i="4"/>
  <c r="AE129" i="4"/>
  <c r="AC129" i="4"/>
  <c r="AE117" i="4"/>
  <c r="AC117" i="4"/>
  <c r="Y126" i="4"/>
  <c r="W126" i="4"/>
  <c r="AB132" i="4"/>
  <c r="Z132" i="4"/>
  <c r="V123" i="4"/>
  <c r="S123" i="4"/>
  <c r="Q123" i="4"/>
  <c r="AB94" i="4"/>
  <c r="AE94" i="4" s="1"/>
  <c r="V122" i="4"/>
  <c r="S122" i="4"/>
  <c r="Q122" i="4"/>
  <c r="V115" i="4"/>
  <c r="S115" i="4"/>
  <c r="Q115" i="4"/>
  <c r="Y118" i="4"/>
  <c r="W118" i="4"/>
  <c r="V131" i="4"/>
  <c r="S131" i="4"/>
  <c r="Q131" i="4"/>
  <c r="Y125" i="4"/>
  <c r="W125" i="4"/>
  <c r="AB119" i="4"/>
  <c r="Z119" i="4"/>
  <c r="AB135" i="4"/>
  <c r="Z135" i="4"/>
  <c r="Y134" i="4"/>
  <c r="W134" i="4"/>
  <c r="Y121" i="4"/>
  <c r="W121" i="4"/>
  <c r="V114" i="4"/>
  <c r="S114" i="4"/>
  <c r="Q114" i="4"/>
  <c r="AB116" i="4"/>
  <c r="Z116" i="4"/>
  <c r="Y113" i="4"/>
  <c r="W113" i="4"/>
  <c r="S96" i="4"/>
  <c r="V96" i="4"/>
  <c r="Q96" i="4"/>
  <c r="V89" i="4"/>
  <c r="S89" i="4"/>
  <c r="Q89" i="4"/>
  <c r="Y83" i="4"/>
  <c r="W83" i="4"/>
  <c r="Z82" i="4"/>
  <c r="AB82" i="4"/>
  <c r="S80" i="4"/>
  <c r="Q80" i="4"/>
  <c r="V80" i="4"/>
  <c r="AB87" i="4"/>
  <c r="Z87" i="4"/>
  <c r="S88" i="4"/>
  <c r="Q88" i="4"/>
  <c r="V88" i="4"/>
  <c r="Z90" i="4"/>
  <c r="AB90" i="4"/>
  <c r="Y91" i="4"/>
  <c r="W91" i="4"/>
  <c r="Z101" i="4"/>
  <c r="AB101" i="4"/>
  <c r="Y95" i="4"/>
  <c r="W95" i="4"/>
  <c r="Z86" i="4"/>
  <c r="AB86" i="4"/>
  <c r="V97" i="4"/>
  <c r="S97" i="4"/>
  <c r="Q97" i="4"/>
  <c r="S100" i="4"/>
  <c r="Q100" i="4"/>
  <c r="V100" i="4"/>
  <c r="Z102" i="4"/>
  <c r="AB102" i="4"/>
  <c r="Y99" i="4"/>
  <c r="W99" i="4"/>
  <c r="AB103" i="4"/>
  <c r="Z103" i="4"/>
  <c r="Z85" i="4"/>
  <c r="AB85" i="4"/>
  <c r="V81" i="4"/>
  <c r="S81" i="4"/>
  <c r="Q81" i="4"/>
  <c r="S84" i="4"/>
  <c r="Q84" i="4"/>
  <c r="V84" i="4"/>
  <c r="Z93" i="4"/>
  <c r="S92" i="4"/>
  <c r="V92" i="4"/>
  <c r="Q92" i="4"/>
  <c r="Y66" i="4"/>
  <c r="W66" i="4"/>
  <c r="V71" i="4"/>
  <c r="Q71" i="4"/>
  <c r="S71" i="4"/>
  <c r="V68" i="4"/>
  <c r="S68" i="4"/>
  <c r="Q68" i="4"/>
  <c r="V56" i="4"/>
  <c r="S56" i="4"/>
  <c r="Q56" i="4"/>
  <c r="V53" i="4"/>
  <c r="S53" i="4"/>
  <c r="Q53" i="4"/>
  <c r="V63" i="4"/>
  <c r="V69" i="4"/>
  <c r="S69" i="4"/>
  <c r="Q69" i="4"/>
  <c r="V61" i="4"/>
  <c r="S61" i="4"/>
  <c r="Q61" i="4"/>
  <c r="V67" i="4"/>
  <c r="Q67" i="4"/>
  <c r="S67" i="4"/>
  <c r="V51" i="4"/>
  <c r="Q51" i="4"/>
  <c r="S51" i="4"/>
  <c r="S59" i="4"/>
  <c r="V59" i="4"/>
  <c r="Q59" i="4"/>
  <c r="V64" i="4"/>
  <c r="S64" i="4"/>
  <c r="Q64" i="4"/>
  <c r="V48" i="4"/>
  <c r="S48" i="4"/>
  <c r="Q48" i="4"/>
  <c r="V31" i="4"/>
  <c r="S31" i="4"/>
  <c r="Q31" i="4"/>
  <c r="Y18" i="4"/>
  <c r="W18" i="4"/>
  <c r="V27" i="4"/>
  <c r="S27" i="4"/>
  <c r="Q27" i="4"/>
  <c r="V37" i="4"/>
  <c r="S37" i="4"/>
  <c r="Q37" i="4"/>
  <c r="S24" i="4"/>
  <c r="Q24" i="4"/>
  <c r="V24" i="4"/>
  <c r="V25" i="4"/>
  <c r="S25" i="4"/>
  <c r="Q25" i="4"/>
  <c r="V36" i="4"/>
  <c r="Q36" i="4"/>
  <c r="S36" i="4"/>
  <c r="Y34" i="4"/>
  <c r="W34" i="4"/>
  <c r="V35" i="4"/>
  <c r="S35" i="4"/>
  <c r="Q35" i="4"/>
  <c r="V22" i="4"/>
  <c r="S22" i="4"/>
  <c r="Q22" i="4"/>
  <c r="V32" i="4"/>
  <c r="S32" i="4"/>
  <c r="Q32" i="4"/>
  <c r="V17" i="4"/>
  <c r="O82" i="13" s="1"/>
  <c r="S17" i="4"/>
  <c r="Q17" i="4"/>
  <c r="Q28" i="4"/>
  <c r="S28" i="4"/>
  <c r="V28" i="4"/>
  <c r="V30" i="4"/>
  <c r="S30" i="4"/>
  <c r="Q30" i="4"/>
  <c r="V29" i="4"/>
  <c r="S29" i="4"/>
  <c r="Q29" i="4"/>
  <c r="V21" i="4"/>
  <c r="S21" i="4"/>
  <c r="Q21" i="4"/>
  <c r="V38" i="4"/>
  <c r="S38" i="4"/>
  <c r="Q38" i="4"/>
  <c r="V20" i="4"/>
  <c r="Q20" i="4"/>
  <c r="S20" i="4"/>
  <c r="V19" i="4"/>
  <c r="S19" i="4"/>
  <c r="Q19" i="4"/>
  <c r="V16" i="4"/>
  <c r="Q16" i="4"/>
  <c r="S16" i="4"/>
  <c r="V23" i="4"/>
  <c r="S23" i="4"/>
  <c r="Q23" i="4"/>
  <c r="V33" i="4"/>
  <c r="O98" i="13" s="1"/>
  <c r="P98" i="13" s="1"/>
  <c r="S33" i="4"/>
  <c r="Q33" i="4"/>
  <c r="Y26" i="4"/>
  <c r="W26" i="4"/>
  <c r="Q25" i="6" l="1"/>
  <c r="S25" i="6"/>
  <c r="AC169" i="6"/>
  <c r="S63" i="4"/>
  <c r="K223" i="13"/>
  <c r="L223" i="13" s="1"/>
  <c r="K95" i="13"/>
  <c r="M95" i="13" s="1"/>
  <c r="O90" i="13"/>
  <c r="Q63" i="4"/>
  <c r="L25" i="13"/>
  <c r="Q36" i="6"/>
  <c r="S36" i="6"/>
  <c r="Q38" i="6"/>
  <c r="S28" i="6"/>
  <c r="S38" i="6"/>
  <c r="L22" i="13"/>
  <c r="Q28" i="6"/>
  <c r="L28" i="13"/>
  <c r="Q17" i="6"/>
  <c r="Q22" i="6"/>
  <c r="M38" i="13"/>
  <c r="S22" i="6"/>
  <c r="S17" i="6"/>
  <c r="P22" i="13"/>
  <c r="U19" i="7"/>
  <c r="AH111" i="29"/>
  <c r="AD111" i="29"/>
  <c r="AH132" i="29"/>
  <c r="AD132" i="29"/>
  <c r="AD125" i="29"/>
  <c r="AH125" i="29"/>
  <c r="AH121" i="29"/>
  <c r="AD121" i="29"/>
  <c r="AH133" i="29"/>
  <c r="AD133" i="29"/>
  <c r="AH117" i="29"/>
  <c r="AD117" i="29"/>
  <c r="AD127" i="29"/>
  <c r="AH127" i="29"/>
  <c r="AH120" i="29"/>
  <c r="AD120" i="29"/>
  <c r="AD128" i="29"/>
  <c r="AH128" i="29"/>
  <c r="AM116" i="29"/>
  <c r="AN116" i="29" s="1"/>
  <c r="AI116" i="29"/>
  <c r="AI122" i="29"/>
  <c r="AM122" i="29"/>
  <c r="AN122" i="29" s="1"/>
  <c r="AI131" i="29"/>
  <c r="AM131" i="29"/>
  <c r="AN131" i="29" s="1"/>
  <c r="AD113" i="29"/>
  <c r="AH113" i="29"/>
  <c r="AI123" i="29"/>
  <c r="AM123" i="29"/>
  <c r="AN123" i="29" s="1"/>
  <c r="AM126" i="29"/>
  <c r="AN126" i="29" s="1"/>
  <c r="AI126" i="29"/>
  <c r="AH115" i="29"/>
  <c r="AD115" i="29"/>
  <c r="AM119" i="29"/>
  <c r="AN119" i="29" s="1"/>
  <c r="AI119" i="29"/>
  <c r="AD112" i="29"/>
  <c r="AH112" i="29"/>
  <c r="AM130" i="29"/>
  <c r="AN130" i="29" s="1"/>
  <c r="AI130" i="29"/>
  <c r="AM135" i="29"/>
  <c r="AN135" i="29" s="1"/>
  <c r="AI135" i="29"/>
  <c r="Y134" i="29"/>
  <c r="AC134" i="29"/>
  <c r="AM118" i="29"/>
  <c r="AN118" i="29" s="1"/>
  <c r="AI118" i="29"/>
  <c r="AD129" i="29"/>
  <c r="AH129" i="29"/>
  <c r="AM114" i="29"/>
  <c r="AN114" i="29" s="1"/>
  <c r="AI114" i="29"/>
  <c r="AM99" i="29"/>
  <c r="AN99" i="29" s="1"/>
  <c r="AI99" i="29"/>
  <c r="AM95" i="29"/>
  <c r="AN95" i="29" s="1"/>
  <c r="AI95" i="29"/>
  <c r="AH80" i="29"/>
  <c r="AD80" i="29"/>
  <c r="AI102" i="29"/>
  <c r="AM102" i="29"/>
  <c r="AN102" i="29" s="1"/>
  <c r="AD92" i="29"/>
  <c r="AH92" i="29"/>
  <c r="AI90" i="29"/>
  <c r="AM90" i="29"/>
  <c r="AN90" i="29" s="1"/>
  <c r="AD81" i="29"/>
  <c r="AH81" i="29"/>
  <c r="AH93" i="29"/>
  <c r="AD93" i="29"/>
  <c r="AI101" i="29"/>
  <c r="AM101" i="29"/>
  <c r="AN101" i="29" s="1"/>
  <c r="Y91" i="29"/>
  <c r="AC91" i="29"/>
  <c r="AI94" i="29"/>
  <c r="AM94" i="29"/>
  <c r="AN94" i="29" s="1"/>
  <c r="AH84" i="29"/>
  <c r="AD84" i="29"/>
  <c r="AI103" i="29"/>
  <c r="AM103" i="29"/>
  <c r="AN103" i="29" s="1"/>
  <c r="AD85" i="29"/>
  <c r="AH85" i="29"/>
  <c r="AM98" i="29"/>
  <c r="AN98" i="29" s="1"/>
  <c r="AI98" i="29"/>
  <c r="AM83" i="29"/>
  <c r="AN83" i="29" s="1"/>
  <c r="AI83" i="29"/>
  <c r="AM86" i="29"/>
  <c r="AN86" i="29" s="1"/>
  <c r="AI86" i="29"/>
  <c r="AD88" i="29"/>
  <c r="AH88" i="29"/>
  <c r="AI87" i="29"/>
  <c r="AM87" i="29"/>
  <c r="AN87" i="29" s="1"/>
  <c r="AD89" i="29"/>
  <c r="AH89" i="29"/>
  <c r="AI82" i="29"/>
  <c r="AM82" i="29"/>
  <c r="AN82" i="29" s="1"/>
  <c r="AC98" i="4"/>
  <c r="M87" i="13"/>
  <c r="L87" i="13"/>
  <c r="S55" i="4"/>
  <c r="Q55" i="4"/>
  <c r="K55" i="13"/>
  <c r="M55" i="13" s="1"/>
  <c r="V55" i="4"/>
  <c r="O183" i="13" s="1"/>
  <c r="K183" i="13"/>
  <c r="M183" i="13" s="1"/>
  <c r="K86" i="13"/>
  <c r="L86" i="13" s="1"/>
  <c r="K214" i="13"/>
  <c r="L214" i="13" s="1"/>
  <c r="V54" i="4"/>
  <c r="Y54" i="4" s="1"/>
  <c r="Q52" i="4"/>
  <c r="L82" i="13"/>
  <c r="AE187" i="7"/>
  <c r="AE185" i="7"/>
  <c r="V191" i="7"/>
  <c r="X191" i="7" s="1"/>
  <c r="Y191" i="7" s="1"/>
  <c r="AE198" i="7"/>
  <c r="U184" i="7"/>
  <c r="V184" i="7" s="1"/>
  <c r="X184" i="7" s="1"/>
  <c r="Y184" i="7" s="1"/>
  <c r="U203" i="7"/>
  <c r="V203" i="7" s="1"/>
  <c r="X203" i="7" s="1"/>
  <c r="Y203" i="7" s="1"/>
  <c r="U199" i="7"/>
  <c r="V199" i="7" s="1"/>
  <c r="X199" i="7" s="1"/>
  <c r="Y199" i="7" s="1"/>
  <c r="AE189" i="7"/>
  <c r="U188" i="7"/>
  <c r="V188" i="7" s="1"/>
  <c r="X188" i="7" s="1"/>
  <c r="Y188" i="7" s="1"/>
  <c r="U195" i="7"/>
  <c r="V195" i="7" s="1"/>
  <c r="X195" i="7" s="1"/>
  <c r="Y195" i="7" s="1"/>
  <c r="U186" i="7"/>
  <c r="V186" i="7" s="1"/>
  <c r="X186" i="7" s="1"/>
  <c r="Y186" i="7" s="1"/>
  <c r="AE204" i="7"/>
  <c r="AE200" i="7"/>
  <c r="U201" i="7"/>
  <c r="U35" i="7" s="1"/>
  <c r="U197" i="7"/>
  <c r="V197" i="7" s="1"/>
  <c r="X197" i="7" s="1"/>
  <c r="AE202" i="7"/>
  <c r="U194" i="7"/>
  <c r="V194" i="7" s="1"/>
  <c r="X194" i="7" s="1"/>
  <c r="Y194" i="7" s="1"/>
  <c r="U190" i="7"/>
  <c r="V190" i="7" s="1"/>
  <c r="X190" i="7" s="1"/>
  <c r="Y190" i="7" s="1"/>
  <c r="AE193" i="7"/>
  <c r="U205" i="7"/>
  <c r="V205" i="7" s="1"/>
  <c r="X205" i="7" s="1"/>
  <c r="Y205" i="7" s="1"/>
  <c r="U192" i="7"/>
  <c r="V192" i="7" s="1"/>
  <c r="X192" i="7" s="1"/>
  <c r="Y192" i="7" s="1"/>
  <c r="AG151" i="7"/>
  <c r="AH151" i="7" s="1"/>
  <c r="AJ151" i="7" s="1"/>
  <c r="AK151" i="7" s="1"/>
  <c r="AG150" i="7"/>
  <c r="AH150" i="7" s="1"/>
  <c r="AJ150" i="7" s="1"/>
  <c r="AK150" i="7" s="1"/>
  <c r="AG167" i="7"/>
  <c r="AH167" i="7" s="1"/>
  <c r="AJ167" i="7" s="1"/>
  <c r="AK167" i="7" s="1"/>
  <c r="AG163" i="7"/>
  <c r="AH163" i="7" s="1"/>
  <c r="AJ163" i="7" s="1"/>
  <c r="AK163" i="7" s="1"/>
  <c r="AG172" i="7"/>
  <c r="AH172" i="7" s="1"/>
  <c r="AJ172" i="7" s="1"/>
  <c r="AG157" i="7"/>
  <c r="AH157" i="7" s="1"/>
  <c r="AJ157" i="7" s="1"/>
  <c r="AK157" i="7" s="1"/>
  <c r="AG165" i="7"/>
  <c r="AH165" i="7" s="1"/>
  <c r="AJ165" i="7" s="1"/>
  <c r="AK165" i="7" s="1"/>
  <c r="X27" i="5"/>
  <c r="Y27" i="5" s="1"/>
  <c r="X34" i="5"/>
  <c r="Y34" i="5" s="1"/>
  <c r="X32" i="5"/>
  <c r="Y32" i="5" s="1"/>
  <c r="P82" i="13"/>
  <c r="K182" i="13"/>
  <c r="L182" i="13" s="1"/>
  <c r="V70" i="4"/>
  <c r="Y70" i="4" s="1"/>
  <c r="K230" i="13"/>
  <c r="M230" i="13" s="1"/>
  <c r="Q54" i="4"/>
  <c r="K102" i="13"/>
  <c r="M102" i="13" s="1"/>
  <c r="L178" i="13"/>
  <c r="Q70" i="4"/>
  <c r="K54" i="13"/>
  <c r="M54" i="13" s="1"/>
  <c r="M36" i="13"/>
  <c r="X23" i="5"/>
  <c r="Y23" i="5" s="1"/>
  <c r="X33" i="5"/>
  <c r="Y33" i="5" s="1"/>
  <c r="AC17" i="5"/>
  <c r="AD17" i="5" s="1"/>
  <c r="X19" i="5"/>
  <c r="Y19" i="5" s="1"/>
  <c r="W193" i="6"/>
  <c r="AC26" i="5"/>
  <c r="AD26" i="5" s="1"/>
  <c r="O101" i="13"/>
  <c r="P101" i="13" s="1"/>
  <c r="Y17" i="5"/>
  <c r="O114" i="13"/>
  <c r="M17" i="13"/>
  <c r="S20" i="6"/>
  <c r="Q30" i="6"/>
  <c r="M30" i="13"/>
  <c r="Q20" i="6"/>
  <c r="Q32" i="6"/>
  <c r="S32" i="6"/>
  <c r="S18" i="6"/>
  <c r="X36" i="5"/>
  <c r="O133" i="13" s="1"/>
  <c r="P133" i="13" s="1"/>
  <c r="S23" i="6"/>
  <c r="Q23" i="6"/>
  <c r="AC25" i="5"/>
  <c r="AD25" i="5" s="1"/>
  <c r="X20" i="5"/>
  <c r="Y20" i="5" s="1"/>
  <c r="M20" i="13"/>
  <c r="R50" i="13"/>
  <c r="M23" i="13"/>
  <c r="L100" i="13"/>
  <c r="V15" i="4"/>
  <c r="Y15" i="4" s="1"/>
  <c r="K70" i="13"/>
  <c r="L70" i="13" s="1"/>
  <c r="S70" i="4"/>
  <c r="P178" i="13"/>
  <c r="V26" i="6"/>
  <c r="W26" i="6" s="1"/>
  <c r="X28" i="5"/>
  <c r="Y28" i="5" s="1"/>
  <c r="L32" i="13"/>
  <c r="Q37" i="6"/>
  <c r="L37" i="13"/>
  <c r="S37" i="6"/>
  <c r="M18" i="13"/>
  <c r="V30" i="6"/>
  <c r="O30" i="13" s="1"/>
  <c r="P30" i="13" s="1"/>
  <c r="V33" i="6"/>
  <c r="O33" i="13" s="1"/>
  <c r="P33" i="13" s="1"/>
  <c r="V31" i="6"/>
  <c r="O31" i="13" s="1"/>
  <c r="U23" i="7"/>
  <c r="U164" i="7"/>
  <c r="V164" i="7" s="1"/>
  <c r="X164" i="7" s="1"/>
  <c r="Y164" i="7" s="1"/>
  <c r="Y161" i="6"/>
  <c r="W161" i="6"/>
  <c r="V20" i="6"/>
  <c r="Y20" i="6" s="1"/>
  <c r="Q20" i="13" s="1"/>
  <c r="AA222" i="7"/>
  <c r="AB222" i="7" s="1"/>
  <c r="AD222" i="7" s="1"/>
  <c r="AE222" i="7" s="1"/>
  <c r="AB217" i="6"/>
  <c r="Z217" i="6"/>
  <c r="U155" i="7"/>
  <c r="V155" i="7" s="1"/>
  <c r="X155" i="7" s="1"/>
  <c r="Y155" i="7" s="1"/>
  <c r="W152" i="6"/>
  <c r="Y152" i="6"/>
  <c r="U225" i="7"/>
  <c r="V225" i="7" s="1"/>
  <c r="X225" i="7" s="1"/>
  <c r="Y225" i="7" s="1"/>
  <c r="W220" i="6"/>
  <c r="Y220" i="6"/>
  <c r="U230" i="7"/>
  <c r="V230" i="7" s="1"/>
  <c r="X230" i="7" s="1"/>
  <c r="Y230" i="7" s="1"/>
  <c r="Y225" i="6"/>
  <c r="W225" i="6"/>
  <c r="U104" i="7"/>
  <c r="V104" i="7" s="1"/>
  <c r="X104" i="7" s="1"/>
  <c r="Y104" i="7" s="1"/>
  <c r="Y102" i="6"/>
  <c r="W102" i="6"/>
  <c r="U27" i="7"/>
  <c r="U100" i="7"/>
  <c r="V100" i="7" s="1"/>
  <c r="X100" i="7" s="1"/>
  <c r="Y100" i="7" s="1"/>
  <c r="W98" i="6"/>
  <c r="Y98" i="6"/>
  <c r="X30" i="29"/>
  <c r="Y30" i="29" s="1"/>
  <c r="X23" i="29"/>
  <c r="Y23" i="29" s="1"/>
  <c r="X27" i="29"/>
  <c r="Y27" i="29" s="1"/>
  <c r="X25" i="29"/>
  <c r="Y25" i="29" s="1"/>
  <c r="AD68" i="29"/>
  <c r="AH68" i="29"/>
  <c r="X24" i="29"/>
  <c r="Y24" i="29" s="1"/>
  <c r="AC62" i="29"/>
  <c r="AC29" i="29" s="1"/>
  <c r="AD29" i="29" s="1"/>
  <c r="Y62" i="29"/>
  <c r="AC58" i="29"/>
  <c r="Y58" i="29"/>
  <c r="X19" i="29"/>
  <c r="Y19" i="29" s="1"/>
  <c r="Y50" i="29"/>
  <c r="AC50" i="29"/>
  <c r="AC17" i="29" s="1"/>
  <c r="AD17" i="29" s="1"/>
  <c r="AC30" i="5"/>
  <c r="AD30" i="5" s="1"/>
  <c r="AC22" i="5"/>
  <c r="AD22" i="5" s="1"/>
  <c r="X35" i="5"/>
  <c r="Y35" i="5" s="1"/>
  <c r="X38" i="5"/>
  <c r="Y38" i="5" s="1"/>
  <c r="X37" i="5"/>
  <c r="Y37" i="5" s="1"/>
  <c r="X24" i="5"/>
  <c r="Y24" i="5" s="1"/>
  <c r="AB148" i="4"/>
  <c r="AE148" i="4" s="1"/>
  <c r="Z50" i="4"/>
  <c r="AB50" i="4"/>
  <c r="S50" i="13" s="1"/>
  <c r="T50" i="13" s="1"/>
  <c r="L90" i="13"/>
  <c r="Q15" i="4"/>
  <c r="P90" i="13"/>
  <c r="S15" i="4"/>
  <c r="O103" i="13"/>
  <c r="P103" i="13" s="1"/>
  <c r="L85" i="13"/>
  <c r="O86" i="13"/>
  <c r="L101" i="13"/>
  <c r="X31" i="29"/>
  <c r="Y31" i="29" s="1"/>
  <c r="V196" i="7"/>
  <c r="X196" i="7" s="1"/>
  <c r="X30" i="7" s="1"/>
  <c r="W192" i="6"/>
  <c r="Y192" i="6"/>
  <c r="Y182" i="7"/>
  <c r="AE224" i="7"/>
  <c r="Y236" i="7"/>
  <c r="Y232" i="7"/>
  <c r="Y221" i="7"/>
  <c r="AE231" i="7"/>
  <c r="Y215" i="7"/>
  <c r="Y219" i="7"/>
  <c r="Y223" i="7"/>
  <c r="Y227" i="7"/>
  <c r="Y217" i="7"/>
  <c r="Y226" i="7"/>
  <c r="Y238" i="7"/>
  <c r="Y234" i="7"/>
  <c r="AC21" i="29"/>
  <c r="AD21" i="29" s="1"/>
  <c r="X37" i="29"/>
  <c r="Y37" i="29" s="1"/>
  <c r="X33" i="29"/>
  <c r="Y33" i="29" s="1"/>
  <c r="X32" i="29"/>
  <c r="Y32" i="29" s="1"/>
  <c r="AA170" i="7"/>
  <c r="AB170" i="7" s="1"/>
  <c r="AD170" i="7" s="1"/>
  <c r="AE170" i="7" s="1"/>
  <c r="AB167" i="6"/>
  <c r="AG170" i="7" s="1"/>
  <c r="Z167" i="6"/>
  <c r="AA171" i="7"/>
  <c r="AB171" i="7" s="1"/>
  <c r="AD171" i="7" s="1"/>
  <c r="AE171" i="7" s="1"/>
  <c r="AB168" i="6"/>
  <c r="AG171" i="7" s="1"/>
  <c r="Z168" i="6"/>
  <c r="Q18" i="6"/>
  <c r="AS156" i="7"/>
  <c r="AQ156" i="7"/>
  <c r="AR156" i="7"/>
  <c r="Y161" i="7"/>
  <c r="Y171" i="7"/>
  <c r="AA149" i="7"/>
  <c r="AB149" i="7" s="1"/>
  <c r="AD149" i="7" s="1"/>
  <c r="AE149" i="7" s="1"/>
  <c r="Z146" i="6"/>
  <c r="AB146" i="6"/>
  <c r="AG149" i="7" s="1"/>
  <c r="Q15" i="6"/>
  <c r="P16" i="13"/>
  <c r="Y162" i="7"/>
  <c r="Y154" i="7"/>
  <c r="L15" i="13"/>
  <c r="K31" i="13"/>
  <c r="Q31" i="6"/>
  <c r="S31" i="6"/>
  <c r="AS169" i="7"/>
  <c r="AQ169" i="7"/>
  <c r="AR169" i="7"/>
  <c r="S15" i="6"/>
  <c r="AS172" i="7"/>
  <c r="U21" i="7"/>
  <c r="Y149" i="7"/>
  <c r="X38" i="29"/>
  <c r="Y38" i="29" s="1"/>
  <c r="AC18" i="29"/>
  <c r="AD18" i="29" s="1"/>
  <c r="X20" i="29"/>
  <c r="Y20" i="29" s="1"/>
  <c r="X34" i="29"/>
  <c r="Y34" i="29" s="1"/>
  <c r="Y116" i="7"/>
  <c r="Y132" i="7"/>
  <c r="Y131" i="7"/>
  <c r="Y134" i="7"/>
  <c r="Y130" i="7"/>
  <c r="Y136" i="7"/>
  <c r="Y138" i="7"/>
  <c r="Y118" i="7"/>
  <c r="Y128" i="7"/>
  <c r="Y124" i="7"/>
  <c r="U38" i="7"/>
  <c r="U34" i="7"/>
  <c r="Y120" i="7"/>
  <c r="U36" i="7"/>
  <c r="U32" i="7"/>
  <c r="X28" i="29"/>
  <c r="Y28" i="29" s="1"/>
  <c r="Y85" i="7"/>
  <c r="Y91" i="7"/>
  <c r="Y83" i="7"/>
  <c r="Y89" i="7"/>
  <c r="Y93" i="7"/>
  <c r="Y87" i="7"/>
  <c r="M21" i="13"/>
  <c r="L21" i="13"/>
  <c r="L19" i="13"/>
  <c r="M19" i="13"/>
  <c r="M29" i="13"/>
  <c r="L29" i="13"/>
  <c r="L16" i="13"/>
  <c r="M16" i="13"/>
  <c r="M34" i="13"/>
  <c r="L34" i="13"/>
  <c r="X16" i="29"/>
  <c r="Y16" i="29" s="1"/>
  <c r="X15" i="29"/>
  <c r="Y15" i="29" s="1"/>
  <c r="V52" i="7"/>
  <c r="AB70" i="7"/>
  <c r="AB55" i="7"/>
  <c r="X53" i="7"/>
  <c r="V19" i="7"/>
  <c r="AB51" i="7"/>
  <c r="AA17" i="7"/>
  <c r="V71" i="7"/>
  <c r="V67" i="7"/>
  <c r="AB57" i="7"/>
  <c r="V58" i="7"/>
  <c r="V73" i="7"/>
  <c r="Y18" i="6"/>
  <c r="Q18" i="13" s="1"/>
  <c r="O18" i="13"/>
  <c r="P18" i="13" s="1"/>
  <c r="V60" i="7"/>
  <c r="X70" i="7"/>
  <c r="V36" i="7"/>
  <c r="X66" i="7"/>
  <c r="V32" i="7"/>
  <c r="AD64" i="7"/>
  <c r="X72" i="7"/>
  <c r="V38" i="7"/>
  <c r="X68" i="7"/>
  <c r="V34" i="7"/>
  <c r="V50" i="7"/>
  <c r="U16" i="7"/>
  <c r="V63" i="7"/>
  <c r="AB66" i="7"/>
  <c r="AB53" i="7"/>
  <c r="AA19" i="7"/>
  <c r="V62" i="7"/>
  <c r="X61" i="7"/>
  <c r="V27" i="7"/>
  <c r="X57" i="7"/>
  <c r="V23" i="7"/>
  <c r="AB61" i="7"/>
  <c r="V56" i="7"/>
  <c r="V54" i="7"/>
  <c r="AB59" i="7"/>
  <c r="AA25" i="7"/>
  <c r="AH64" i="7"/>
  <c r="AB72" i="7"/>
  <c r="AB65" i="7"/>
  <c r="AB68" i="7"/>
  <c r="V69" i="7"/>
  <c r="X65" i="7"/>
  <c r="X59" i="7"/>
  <c r="V25" i="7"/>
  <c r="X55" i="7"/>
  <c r="V21" i="7"/>
  <c r="Y64" i="7"/>
  <c r="X51" i="7"/>
  <c r="V17" i="7"/>
  <c r="L80" i="13"/>
  <c r="M103" i="13"/>
  <c r="AC18" i="5"/>
  <c r="AD18" i="5" s="1"/>
  <c r="AC21" i="5"/>
  <c r="AD21" i="5" s="1"/>
  <c r="X16" i="5"/>
  <c r="Y16" i="5" s="1"/>
  <c r="AH212" i="5"/>
  <c r="AD212" i="5"/>
  <c r="AI208" i="5"/>
  <c r="AM208" i="5"/>
  <c r="AH216" i="5"/>
  <c r="AD216" i="5"/>
  <c r="M126" i="13"/>
  <c r="M123" i="13"/>
  <c r="L117" i="13"/>
  <c r="K215" i="13"/>
  <c r="L215" i="13" s="1"/>
  <c r="M119" i="13"/>
  <c r="K210" i="13"/>
  <c r="M210" i="13" s="1"/>
  <c r="L114" i="13"/>
  <c r="K213" i="13"/>
  <c r="L213" i="13" s="1"/>
  <c r="K208" i="13"/>
  <c r="L208" i="13" s="1"/>
  <c r="M112" i="13"/>
  <c r="O102" i="13"/>
  <c r="P102" i="13" s="1"/>
  <c r="M93" i="13"/>
  <c r="O100" i="13"/>
  <c r="P100" i="13" s="1"/>
  <c r="O95" i="13"/>
  <c r="L96" i="13"/>
  <c r="V52" i="4"/>
  <c r="W52" i="4" s="1"/>
  <c r="K84" i="13"/>
  <c r="M84" i="13" s="1"/>
  <c r="K52" i="13"/>
  <c r="L52" i="13" s="1"/>
  <c r="O85" i="13"/>
  <c r="P85" i="13" s="1"/>
  <c r="S52" i="4"/>
  <c r="K180" i="13"/>
  <c r="L180" i="13" s="1"/>
  <c r="O93" i="13"/>
  <c r="P93" i="13" s="1"/>
  <c r="M81" i="13"/>
  <c r="L81" i="13"/>
  <c r="M92" i="13"/>
  <c r="L92" i="13"/>
  <c r="O192" i="13"/>
  <c r="P192" i="13" s="1"/>
  <c r="O64" i="13"/>
  <c r="P64" i="13" s="1"/>
  <c r="O184" i="13"/>
  <c r="P184" i="13" s="1"/>
  <c r="O56" i="13"/>
  <c r="P56" i="13" s="1"/>
  <c r="Q66" i="13"/>
  <c r="R66" i="13" s="1"/>
  <c r="L224" i="13"/>
  <c r="M224" i="13"/>
  <c r="M223" i="13"/>
  <c r="L176" i="13"/>
  <c r="M176" i="13"/>
  <c r="L181" i="13"/>
  <c r="M181" i="13"/>
  <c r="M67" i="13"/>
  <c r="L67" i="13"/>
  <c r="O88" i="13"/>
  <c r="P88" i="13" s="1"/>
  <c r="O87" i="13"/>
  <c r="P87" i="13" s="1"/>
  <c r="O176" i="13"/>
  <c r="P176" i="13" s="1"/>
  <c r="O48" i="13"/>
  <c r="P48" i="13" s="1"/>
  <c r="O51" i="13"/>
  <c r="P51" i="13" s="1"/>
  <c r="O179" i="13"/>
  <c r="P179" i="13" s="1"/>
  <c r="O195" i="13"/>
  <c r="P195" i="13" s="1"/>
  <c r="O67" i="13"/>
  <c r="P67" i="13" s="1"/>
  <c r="O197" i="13"/>
  <c r="P197" i="13" s="1"/>
  <c r="O69" i="13"/>
  <c r="P69" i="13" s="1"/>
  <c r="V62" i="4"/>
  <c r="O94" i="13" s="1"/>
  <c r="K222" i="13"/>
  <c r="K190" i="13"/>
  <c r="K62" i="13"/>
  <c r="Q62" i="4"/>
  <c r="S62" i="4"/>
  <c r="L59" i="13"/>
  <c r="M59" i="13"/>
  <c r="L211" i="13"/>
  <c r="M211" i="13"/>
  <c r="L184" i="13"/>
  <c r="M184" i="13"/>
  <c r="O83" i="13"/>
  <c r="P83" i="13" s="1"/>
  <c r="M69" i="13"/>
  <c r="L69" i="13"/>
  <c r="O99" i="13"/>
  <c r="P99" i="13" s="1"/>
  <c r="O198" i="13"/>
  <c r="P198" i="13" s="1"/>
  <c r="O70" i="13"/>
  <c r="W70" i="4"/>
  <c r="M195" i="13"/>
  <c r="L195" i="13"/>
  <c r="L68" i="13"/>
  <c r="M68" i="13"/>
  <c r="L221" i="13"/>
  <c r="M221" i="13"/>
  <c r="O96" i="13"/>
  <c r="P96" i="13" s="1"/>
  <c r="O189" i="13"/>
  <c r="P189" i="13" s="1"/>
  <c r="O61" i="13"/>
  <c r="P61" i="13" s="1"/>
  <c r="O71" i="13"/>
  <c r="P71" i="13" s="1"/>
  <c r="O199" i="13"/>
  <c r="P199" i="13" s="1"/>
  <c r="L89" i="13"/>
  <c r="M88" i="13"/>
  <c r="M100" i="13"/>
  <c r="K217" i="13"/>
  <c r="K57" i="13"/>
  <c r="K185" i="13"/>
  <c r="V57" i="4"/>
  <c r="O89" i="13" s="1"/>
  <c r="P89" i="13" s="1"/>
  <c r="S57" i="4"/>
  <c r="Q57" i="4"/>
  <c r="L64" i="13"/>
  <c r="M64" i="13"/>
  <c r="M187" i="13"/>
  <c r="L187" i="13"/>
  <c r="L183" i="13"/>
  <c r="L63" i="13"/>
  <c r="M63" i="13"/>
  <c r="K94" i="13"/>
  <c r="L71" i="13"/>
  <c r="M71" i="13"/>
  <c r="L212" i="13"/>
  <c r="M212" i="13"/>
  <c r="L229" i="13"/>
  <c r="M229" i="13"/>
  <c r="M58" i="13"/>
  <c r="L58" i="13"/>
  <c r="M53" i="13"/>
  <c r="L53" i="13"/>
  <c r="L227" i="13"/>
  <c r="M227" i="13"/>
  <c r="M189" i="13"/>
  <c r="L189" i="13"/>
  <c r="L196" i="13"/>
  <c r="M196" i="13"/>
  <c r="M91" i="13"/>
  <c r="L91" i="13"/>
  <c r="L179" i="13"/>
  <c r="M179" i="13"/>
  <c r="L216" i="13"/>
  <c r="M216" i="13"/>
  <c r="L197" i="13"/>
  <c r="M197" i="13"/>
  <c r="L218" i="13"/>
  <c r="M218" i="13"/>
  <c r="O187" i="13"/>
  <c r="P187" i="13" s="1"/>
  <c r="O59" i="13"/>
  <c r="P59" i="13" s="1"/>
  <c r="O55" i="13"/>
  <c r="O191" i="13"/>
  <c r="P191" i="13" s="1"/>
  <c r="O63" i="13"/>
  <c r="P63" i="13" s="1"/>
  <c r="O181" i="13"/>
  <c r="P181" i="13" s="1"/>
  <c r="O53" i="13"/>
  <c r="P53" i="13" s="1"/>
  <c r="O196" i="13"/>
  <c r="P196" i="13" s="1"/>
  <c r="O68" i="13"/>
  <c r="P68" i="13" s="1"/>
  <c r="K177" i="13"/>
  <c r="K209" i="13"/>
  <c r="K49" i="13"/>
  <c r="V49" i="4"/>
  <c r="S49" i="4"/>
  <c r="Q49" i="4"/>
  <c r="O182" i="13"/>
  <c r="O54" i="13"/>
  <c r="L192" i="13"/>
  <c r="M192" i="13"/>
  <c r="L219" i="13"/>
  <c r="M219" i="13"/>
  <c r="O91" i="13"/>
  <c r="P91" i="13" s="1"/>
  <c r="M51" i="13"/>
  <c r="L51" i="13"/>
  <c r="M191" i="13"/>
  <c r="L191" i="13"/>
  <c r="L56" i="13"/>
  <c r="M56" i="13"/>
  <c r="M199" i="13"/>
  <c r="L199" i="13"/>
  <c r="K225" i="13"/>
  <c r="K193" i="13"/>
  <c r="K65" i="13"/>
  <c r="Q65" i="4"/>
  <c r="S65" i="4"/>
  <c r="V65" i="4"/>
  <c r="O97" i="13" s="1"/>
  <c r="O186" i="13"/>
  <c r="P186" i="13" s="1"/>
  <c r="O58" i="13"/>
  <c r="P58" i="13" s="1"/>
  <c r="Y58" i="4"/>
  <c r="W58" i="4"/>
  <c r="M186" i="13"/>
  <c r="L186" i="13"/>
  <c r="K188" i="13"/>
  <c r="K220" i="13"/>
  <c r="K60" i="13"/>
  <c r="V60" i="4"/>
  <c r="Q60" i="4"/>
  <c r="S60" i="4"/>
  <c r="L48" i="13"/>
  <c r="M48" i="13"/>
  <c r="K97" i="13"/>
  <c r="M198" i="13"/>
  <c r="L198" i="13"/>
  <c r="L99" i="13"/>
  <c r="M99" i="13"/>
  <c r="M61" i="13"/>
  <c r="L61" i="13"/>
  <c r="L228" i="13"/>
  <c r="M228" i="13"/>
  <c r="W233" i="6"/>
  <c r="Y233" i="6"/>
  <c r="AA238" i="7" s="1"/>
  <c r="AB238" i="7" s="1"/>
  <c r="AD238" i="7" s="1"/>
  <c r="AE238" i="7" s="1"/>
  <c r="W229" i="6"/>
  <c r="Y229" i="6"/>
  <c r="AA234" i="7" s="1"/>
  <c r="AB234" i="7" s="1"/>
  <c r="AD234" i="7" s="1"/>
  <c r="AE234" i="7" s="1"/>
  <c r="Z211" i="6"/>
  <c r="AB211" i="6"/>
  <c r="AG216" i="7" s="1"/>
  <c r="AH216" i="7" s="1"/>
  <c r="AJ216" i="7" s="1"/>
  <c r="AK216" i="7" s="1"/>
  <c r="Z219" i="6"/>
  <c r="AB219" i="6"/>
  <c r="AG224" i="7" s="1"/>
  <c r="AH224" i="7" s="1"/>
  <c r="AJ224" i="7" s="1"/>
  <c r="AK224" i="7" s="1"/>
  <c r="W231" i="6"/>
  <c r="Y231" i="6"/>
  <c r="AA236" i="7" s="1"/>
  <c r="AB236" i="7" s="1"/>
  <c r="AD236" i="7" s="1"/>
  <c r="AE236" i="7" s="1"/>
  <c r="Z223" i="6"/>
  <c r="AB223" i="6"/>
  <c r="AG228" i="7" s="1"/>
  <c r="AH228" i="7" s="1"/>
  <c r="AJ228" i="7" s="1"/>
  <c r="Y227" i="6"/>
  <c r="AA232" i="7" s="1"/>
  <c r="AB232" i="7" s="1"/>
  <c r="AD232" i="7" s="1"/>
  <c r="AE232" i="7" s="1"/>
  <c r="W227" i="6"/>
  <c r="Z232" i="6"/>
  <c r="AB232" i="6"/>
  <c r="AG237" i="7" s="1"/>
  <c r="AH237" i="7" s="1"/>
  <c r="AJ237" i="7" s="1"/>
  <c r="W216" i="6"/>
  <c r="Y216" i="6"/>
  <c r="AA221" i="7" s="1"/>
  <c r="AB221" i="7" s="1"/>
  <c r="AD221" i="7" s="1"/>
  <c r="AE221" i="7" s="1"/>
  <c r="Z213" i="6"/>
  <c r="AB213" i="6"/>
  <c r="AG218" i="7" s="1"/>
  <c r="AH218" i="7" s="1"/>
  <c r="AJ218" i="7" s="1"/>
  <c r="AK218" i="7" s="1"/>
  <c r="Z215" i="6"/>
  <c r="AB215" i="6"/>
  <c r="AG220" i="7" s="1"/>
  <c r="AH220" i="7" s="1"/>
  <c r="AJ220" i="7" s="1"/>
  <c r="AK220" i="7" s="1"/>
  <c r="Z230" i="6"/>
  <c r="AB230" i="6"/>
  <c r="AG235" i="7" s="1"/>
  <c r="AH235" i="7" s="1"/>
  <c r="AJ235" i="7" s="1"/>
  <c r="AK235" i="7" s="1"/>
  <c r="W210" i="6"/>
  <c r="Y210" i="6"/>
  <c r="AA215" i="7" s="1"/>
  <c r="AB215" i="7" s="1"/>
  <c r="AD215" i="7" s="1"/>
  <c r="AB226" i="6"/>
  <c r="AG231" i="7" s="1"/>
  <c r="AH231" i="7" s="1"/>
  <c r="AJ231" i="7" s="1"/>
  <c r="AK231" i="7" s="1"/>
  <c r="Z226" i="6"/>
  <c r="W214" i="6"/>
  <c r="Y214" i="6"/>
  <c r="AA219" i="7" s="1"/>
  <c r="AB219" i="7" s="1"/>
  <c r="AD219" i="7" s="1"/>
  <c r="AE219" i="7" s="1"/>
  <c r="AC224" i="6"/>
  <c r="AE224" i="6"/>
  <c r="AM229" i="7" s="1"/>
  <c r="AN229" i="7" s="1"/>
  <c r="AP229" i="7" s="1"/>
  <c r="W218" i="6"/>
  <c r="Y218" i="6"/>
  <c r="AA223" i="7" s="1"/>
  <c r="AB223" i="7" s="1"/>
  <c r="AD223" i="7" s="1"/>
  <c r="AE223" i="7" s="1"/>
  <c r="W222" i="6"/>
  <c r="Y222" i="6"/>
  <c r="AA227" i="7" s="1"/>
  <c r="AB227" i="7" s="1"/>
  <c r="AD227" i="7" s="1"/>
  <c r="AE227" i="7" s="1"/>
  <c r="W212" i="6"/>
  <c r="Y212" i="6"/>
  <c r="AA217" i="7" s="1"/>
  <c r="AB217" i="7" s="1"/>
  <c r="AD217" i="7" s="1"/>
  <c r="AE217" i="7" s="1"/>
  <c r="Z228" i="6"/>
  <c r="AB228" i="6"/>
  <c r="AG233" i="7" s="1"/>
  <c r="AH233" i="7" s="1"/>
  <c r="AJ233" i="7" s="1"/>
  <c r="AK233" i="7" s="1"/>
  <c r="W221" i="6"/>
  <c r="Y221" i="6"/>
  <c r="AA226" i="7" s="1"/>
  <c r="AB226" i="7" s="1"/>
  <c r="AD226" i="7" s="1"/>
  <c r="AE226" i="7" s="1"/>
  <c r="W191" i="6"/>
  <c r="Y191" i="6"/>
  <c r="AA195" i="7" s="1"/>
  <c r="AB195" i="7" s="1"/>
  <c r="AD195" i="7" s="1"/>
  <c r="Y186" i="6"/>
  <c r="AA190" i="7" s="1"/>
  <c r="AB190" i="7" s="1"/>
  <c r="AD190" i="7" s="1"/>
  <c r="W186" i="6"/>
  <c r="W199" i="6"/>
  <c r="Y199" i="6"/>
  <c r="AA203" i="7" s="1"/>
  <c r="AB203" i="7" s="1"/>
  <c r="AD203" i="7" s="1"/>
  <c r="W197" i="6"/>
  <c r="Y197" i="6"/>
  <c r="AA201" i="7" s="1"/>
  <c r="AB201" i="7" s="1"/>
  <c r="AD201" i="7" s="1"/>
  <c r="W195" i="6"/>
  <c r="Y195" i="6"/>
  <c r="AA199" i="7" s="1"/>
  <c r="AB199" i="7" s="1"/>
  <c r="AD199" i="7" s="1"/>
  <c r="AB183" i="6"/>
  <c r="AG187" i="7" s="1"/>
  <c r="AH187" i="7" s="1"/>
  <c r="AJ187" i="7" s="1"/>
  <c r="AK187" i="7" s="1"/>
  <c r="Z183" i="6"/>
  <c r="Y180" i="6"/>
  <c r="AA184" i="7" s="1"/>
  <c r="AB184" i="7" s="1"/>
  <c r="AD184" i="7" s="1"/>
  <c r="W180" i="6"/>
  <c r="Z196" i="6"/>
  <c r="AB196" i="6"/>
  <c r="AG200" i="7" s="1"/>
  <c r="AH200" i="7" s="1"/>
  <c r="AJ200" i="7" s="1"/>
  <c r="AK200" i="7" s="1"/>
  <c r="Y184" i="6"/>
  <c r="W184" i="6"/>
  <c r="W188" i="6"/>
  <c r="Y188" i="6"/>
  <c r="AA192" i="7" s="1"/>
  <c r="AB192" i="7" s="1"/>
  <c r="AD192" i="7" s="1"/>
  <c r="AB179" i="6"/>
  <c r="AG183" i="7" s="1"/>
  <c r="AH183" i="7" s="1"/>
  <c r="AJ183" i="7" s="1"/>
  <c r="Z179" i="6"/>
  <c r="AB187" i="6"/>
  <c r="AG191" i="7" s="1"/>
  <c r="AH191" i="7" s="1"/>
  <c r="AJ191" i="7" s="1"/>
  <c r="AK191" i="7" s="1"/>
  <c r="Z187" i="6"/>
  <c r="Z193" i="6"/>
  <c r="AB193" i="6"/>
  <c r="AG197" i="7" s="1"/>
  <c r="AH197" i="7" s="1"/>
  <c r="AJ197" i="7" s="1"/>
  <c r="AK197" i="7" s="1"/>
  <c r="Z189" i="6"/>
  <c r="AB189" i="6"/>
  <c r="AG193" i="7" s="1"/>
  <c r="AH193" i="7" s="1"/>
  <c r="AJ193" i="7" s="1"/>
  <c r="W201" i="6"/>
  <c r="Y201" i="6"/>
  <c r="AA205" i="7" s="1"/>
  <c r="AB205" i="7" s="1"/>
  <c r="AD205" i="7" s="1"/>
  <c r="AB181" i="6"/>
  <c r="AG185" i="7" s="1"/>
  <c r="AH185" i="7" s="1"/>
  <c r="AJ185" i="7" s="1"/>
  <c r="AK185" i="7" s="1"/>
  <c r="Z181" i="6"/>
  <c r="Z194" i="6"/>
  <c r="AB194" i="6"/>
  <c r="AG198" i="7" s="1"/>
  <c r="AH198" i="7" s="1"/>
  <c r="AJ198" i="7" s="1"/>
  <c r="AK198" i="7" s="1"/>
  <c r="Y178" i="6"/>
  <c r="AA182" i="7" s="1"/>
  <c r="AB182" i="7" s="1"/>
  <c r="AD182" i="7" s="1"/>
  <c r="AE182" i="7" s="1"/>
  <c r="W178" i="6"/>
  <c r="W190" i="6"/>
  <c r="Y190" i="6"/>
  <c r="AA194" i="7" s="1"/>
  <c r="AB194" i="7" s="1"/>
  <c r="AD194" i="7" s="1"/>
  <c r="AB185" i="6"/>
  <c r="AG189" i="7" s="1"/>
  <c r="AH189" i="7" s="1"/>
  <c r="AJ189" i="7" s="1"/>
  <c r="Z185" i="6"/>
  <c r="Z200" i="6"/>
  <c r="AB200" i="6"/>
  <c r="AG204" i="7" s="1"/>
  <c r="AH204" i="7" s="1"/>
  <c r="AJ204" i="7" s="1"/>
  <c r="AK204" i="7" s="1"/>
  <c r="Y182" i="6"/>
  <c r="AA186" i="7" s="1"/>
  <c r="AB186" i="7" s="1"/>
  <c r="AD186" i="7" s="1"/>
  <c r="W182" i="6"/>
  <c r="Z198" i="6"/>
  <c r="AB198" i="6"/>
  <c r="AG202" i="7" s="1"/>
  <c r="AH202" i="7" s="1"/>
  <c r="AJ202" i="7" s="1"/>
  <c r="AK202" i="7" s="1"/>
  <c r="Y177" i="6"/>
  <c r="W177" i="6"/>
  <c r="AB149" i="6"/>
  <c r="Z149" i="6"/>
  <c r="Q19" i="6"/>
  <c r="S19" i="6"/>
  <c r="AE160" i="6"/>
  <c r="AM163" i="7" s="1"/>
  <c r="AN163" i="7" s="1"/>
  <c r="AP163" i="7" s="1"/>
  <c r="AC160" i="6"/>
  <c r="AE148" i="6"/>
  <c r="AM151" i="7" s="1"/>
  <c r="AN151" i="7" s="1"/>
  <c r="AP151" i="7" s="1"/>
  <c r="AC148" i="6"/>
  <c r="AF166" i="6"/>
  <c r="AH166" i="6"/>
  <c r="Z150" i="6"/>
  <c r="AB150" i="6"/>
  <c r="AC154" i="6"/>
  <c r="AE154" i="6"/>
  <c r="AM157" i="7" s="1"/>
  <c r="AN157" i="7" s="1"/>
  <c r="AP157" i="7" s="1"/>
  <c r="AB155" i="6"/>
  <c r="Z155" i="6"/>
  <c r="AE164" i="6"/>
  <c r="AM167" i="7" s="1"/>
  <c r="AN167" i="7" s="1"/>
  <c r="AP167" i="7" s="1"/>
  <c r="AC164" i="6"/>
  <c r="Z157" i="6"/>
  <c r="AB157" i="6"/>
  <c r="AF153" i="6"/>
  <c r="AH153" i="6"/>
  <c r="AB163" i="6"/>
  <c r="Z163" i="6"/>
  <c r="Y158" i="6"/>
  <c r="AA161" i="7" s="1"/>
  <c r="AB161" i="7" s="1"/>
  <c r="AD161" i="7" s="1"/>
  <c r="AE161" i="7" s="1"/>
  <c r="W158" i="6"/>
  <c r="AH169" i="6"/>
  <c r="AF169" i="6"/>
  <c r="Z156" i="6"/>
  <c r="AB156" i="6"/>
  <c r="AB165" i="6"/>
  <c r="Z165" i="6"/>
  <c r="W159" i="6"/>
  <c r="Y159" i="6"/>
  <c r="AA162" i="7" s="1"/>
  <c r="AB162" i="7" s="1"/>
  <c r="AD162" i="7" s="1"/>
  <c r="AE162" i="7" s="1"/>
  <c r="AE162" i="6"/>
  <c r="AM165" i="7" s="1"/>
  <c r="AN165" i="7" s="1"/>
  <c r="AP165" i="7" s="1"/>
  <c r="AC162" i="6"/>
  <c r="W151" i="6"/>
  <c r="Y151" i="6"/>
  <c r="AA154" i="7" s="1"/>
  <c r="AB154" i="7" s="1"/>
  <c r="AD154" i="7" s="1"/>
  <c r="AE154" i="7" s="1"/>
  <c r="AC147" i="6"/>
  <c r="AE147" i="6"/>
  <c r="AM150" i="7" s="1"/>
  <c r="AN150" i="7" s="1"/>
  <c r="AP150" i="7" s="1"/>
  <c r="W134" i="6"/>
  <c r="Y134" i="6"/>
  <c r="AA136" i="7" s="1"/>
  <c r="AB136" i="7" s="1"/>
  <c r="AD136" i="7" s="1"/>
  <c r="AE136" i="7" s="1"/>
  <c r="W136" i="6"/>
  <c r="Y136" i="6"/>
  <c r="AA138" i="7" s="1"/>
  <c r="AB138" i="7" s="1"/>
  <c r="AD138" i="7" s="1"/>
  <c r="AE138" i="7" s="1"/>
  <c r="W126" i="6"/>
  <c r="Y126" i="6"/>
  <c r="AA128" i="7" s="1"/>
  <c r="AB128" i="7" s="1"/>
  <c r="AD128" i="7" s="1"/>
  <c r="AE128" i="7" s="1"/>
  <c r="Z135" i="6"/>
  <c r="AB135" i="6"/>
  <c r="AG137" i="7" s="1"/>
  <c r="AH137" i="7" s="1"/>
  <c r="AJ137" i="7" s="1"/>
  <c r="AK137" i="7" s="1"/>
  <c r="AB121" i="6"/>
  <c r="AG123" i="7" s="1"/>
  <c r="AH123" i="7" s="1"/>
  <c r="AJ123" i="7" s="1"/>
  <c r="AK123" i="7" s="1"/>
  <c r="Z121" i="6"/>
  <c r="Z137" i="6"/>
  <c r="AB137" i="6"/>
  <c r="AG139" i="7" s="1"/>
  <c r="AH139" i="7" s="1"/>
  <c r="AJ139" i="7" s="1"/>
  <c r="AK139" i="7" s="1"/>
  <c r="Y124" i="6"/>
  <c r="AA126" i="7" s="1"/>
  <c r="AB126" i="7" s="1"/>
  <c r="AD126" i="7" s="1"/>
  <c r="AE126" i="7" s="1"/>
  <c r="W124" i="6"/>
  <c r="Z125" i="6"/>
  <c r="AB125" i="6"/>
  <c r="AG127" i="7" s="1"/>
  <c r="AH127" i="7" s="1"/>
  <c r="AJ127" i="7" s="1"/>
  <c r="AK127" i="7" s="1"/>
  <c r="Y118" i="6"/>
  <c r="AA120" i="7" s="1"/>
  <c r="AB120" i="7" s="1"/>
  <c r="AD120" i="7" s="1"/>
  <c r="AE120" i="7" s="1"/>
  <c r="W118" i="6"/>
  <c r="Z127" i="6"/>
  <c r="AB127" i="6"/>
  <c r="AG129" i="7" s="1"/>
  <c r="AH129" i="7" s="1"/>
  <c r="AJ129" i="7" s="1"/>
  <c r="AK129" i="7" s="1"/>
  <c r="AB115" i="6"/>
  <c r="AG117" i="7" s="1"/>
  <c r="AH117" i="7" s="1"/>
  <c r="AJ117" i="7" s="1"/>
  <c r="AK117" i="7" s="1"/>
  <c r="Z115" i="6"/>
  <c r="AB117" i="6"/>
  <c r="AG119" i="7" s="1"/>
  <c r="AH119" i="7" s="1"/>
  <c r="AJ119" i="7" s="1"/>
  <c r="AK119" i="7" s="1"/>
  <c r="Z117" i="6"/>
  <c r="Z123" i="6"/>
  <c r="AB123" i="6"/>
  <c r="AG125" i="7" s="1"/>
  <c r="AH125" i="7" s="1"/>
  <c r="AJ125" i="7" s="1"/>
  <c r="AK125" i="7" s="1"/>
  <c r="Z131" i="6"/>
  <c r="AB131" i="6"/>
  <c r="AG133" i="7" s="1"/>
  <c r="AH133" i="7" s="1"/>
  <c r="AJ133" i="7" s="1"/>
  <c r="AK133" i="7" s="1"/>
  <c r="AB119" i="6"/>
  <c r="AG121" i="7" s="1"/>
  <c r="AH121" i="7" s="1"/>
  <c r="AJ121" i="7" s="1"/>
  <c r="AK121" i="7" s="1"/>
  <c r="Z119" i="6"/>
  <c r="Y116" i="6"/>
  <c r="AA118" i="7" s="1"/>
  <c r="AB118" i="7" s="1"/>
  <c r="AD118" i="7" s="1"/>
  <c r="AE118" i="7" s="1"/>
  <c r="W116" i="6"/>
  <c r="Y122" i="6"/>
  <c r="AA124" i="7" s="1"/>
  <c r="AB124" i="7" s="1"/>
  <c r="AD124" i="7" s="1"/>
  <c r="AE124" i="7" s="1"/>
  <c r="W122" i="6"/>
  <c r="V37" i="6"/>
  <c r="V35" i="6"/>
  <c r="O35" i="13" s="1"/>
  <c r="P35" i="13" s="1"/>
  <c r="Y114" i="6"/>
  <c r="AA116" i="7" s="1"/>
  <c r="AB116" i="7" s="1"/>
  <c r="AD116" i="7" s="1"/>
  <c r="AE116" i="7" s="1"/>
  <c r="W114" i="6"/>
  <c r="W130" i="6"/>
  <c r="Y130" i="6"/>
  <c r="AA132" i="7" s="1"/>
  <c r="AB132" i="7" s="1"/>
  <c r="AD132" i="7" s="1"/>
  <c r="AE132" i="7" s="1"/>
  <c r="W129" i="6"/>
  <c r="Y129" i="6"/>
  <c r="AA131" i="7" s="1"/>
  <c r="AB131" i="7" s="1"/>
  <c r="AD131" i="7" s="1"/>
  <c r="AE131" i="7" s="1"/>
  <c r="W132" i="6"/>
  <c r="Y132" i="6"/>
  <c r="AA134" i="7" s="1"/>
  <c r="AB134" i="7" s="1"/>
  <c r="AD134" i="7" s="1"/>
  <c r="AE134" i="7" s="1"/>
  <c r="Y128" i="6"/>
  <c r="AA130" i="7" s="1"/>
  <c r="AB130" i="7" s="1"/>
  <c r="AD130" i="7" s="1"/>
  <c r="AE130" i="7" s="1"/>
  <c r="W128" i="6"/>
  <c r="V29" i="6"/>
  <c r="Y120" i="6"/>
  <c r="AA122" i="7" s="1"/>
  <c r="AB122" i="7" s="1"/>
  <c r="AD122" i="7" s="1"/>
  <c r="AE122" i="7" s="1"/>
  <c r="W120" i="6"/>
  <c r="Z133" i="6"/>
  <c r="AB133" i="6"/>
  <c r="AG135" i="7" s="1"/>
  <c r="AH135" i="7" s="1"/>
  <c r="AJ135" i="7" s="1"/>
  <c r="AK135" i="7" s="1"/>
  <c r="AB99" i="6"/>
  <c r="AG101" i="7" s="1"/>
  <c r="AH101" i="7" s="1"/>
  <c r="AJ101" i="7" s="1"/>
  <c r="AK101" i="7" s="1"/>
  <c r="Z99" i="6"/>
  <c r="AB101" i="6"/>
  <c r="AG103" i="7" s="1"/>
  <c r="AH103" i="7" s="1"/>
  <c r="AJ103" i="7" s="1"/>
  <c r="AK103" i="7" s="1"/>
  <c r="Z101" i="6"/>
  <c r="Z96" i="6"/>
  <c r="AB96" i="6"/>
  <c r="AG98" i="7" s="1"/>
  <c r="AH98" i="7" s="1"/>
  <c r="AJ98" i="7" s="1"/>
  <c r="AK98" i="7" s="1"/>
  <c r="AB84" i="6"/>
  <c r="AG86" i="7" s="1"/>
  <c r="AH86" i="7" s="1"/>
  <c r="AJ86" i="7" s="1"/>
  <c r="AK86" i="7" s="1"/>
  <c r="Z84" i="6"/>
  <c r="AB94" i="6"/>
  <c r="AG96" i="7" s="1"/>
  <c r="AH96" i="7" s="1"/>
  <c r="AJ96" i="7" s="1"/>
  <c r="AK96" i="7" s="1"/>
  <c r="Z94" i="6"/>
  <c r="AC93" i="6"/>
  <c r="AE93" i="6"/>
  <c r="AM95" i="7" s="1"/>
  <c r="AN95" i="7" s="1"/>
  <c r="AP95" i="7" s="1"/>
  <c r="AB90" i="6"/>
  <c r="AG92" i="7" s="1"/>
  <c r="AH92" i="7" s="1"/>
  <c r="AJ92" i="7" s="1"/>
  <c r="AK92" i="7" s="1"/>
  <c r="Z90" i="6"/>
  <c r="AB86" i="6"/>
  <c r="AG88" i="7" s="1"/>
  <c r="AH88" i="7" s="1"/>
  <c r="AJ88" i="7" s="1"/>
  <c r="AK88" i="7" s="1"/>
  <c r="Z86" i="6"/>
  <c r="AB82" i="6"/>
  <c r="AG84" i="7" s="1"/>
  <c r="AH84" i="7" s="1"/>
  <c r="AJ84" i="7" s="1"/>
  <c r="AK84" i="7" s="1"/>
  <c r="Z82" i="6"/>
  <c r="Y83" i="6"/>
  <c r="AA85" i="7" s="1"/>
  <c r="AB85" i="7" s="1"/>
  <c r="AD85" i="7" s="1"/>
  <c r="AE85" i="7" s="1"/>
  <c r="W83" i="6"/>
  <c r="AB103" i="6"/>
  <c r="AG105" i="7" s="1"/>
  <c r="AH105" i="7" s="1"/>
  <c r="AJ105" i="7" s="1"/>
  <c r="AK105" i="7" s="1"/>
  <c r="Z103" i="6"/>
  <c r="AE100" i="6"/>
  <c r="AM102" i="7" s="1"/>
  <c r="AN102" i="7" s="1"/>
  <c r="AP102" i="7" s="1"/>
  <c r="AC100" i="6"/>
  <c r="Y89" i="6"/>
  <c r="AA91" i="7" s="1"/>
  <c r="AB91" i="7" s="1"/>
  <c r="AD91" i="7" s="1"/>
  <c r="AE91" i="7" s="1"/>
  <c r="W89" i="6"/>
  <c r="Z95" i="6"/>
  <c r="AB95" i="6"/>
  <c r="AG97" i="7" s="1"/>
  <c r="AH97" i="7" s="1"/>
  <c r="AJ97" i="7" s="1"/>
  <c r="AK97" i="7" s="1"/>
  <c r="Y81" i="6"/>
  <c r="AA83" i="7" s="1"/>
  <c r="AB83" i="7" s="1"/>
  <c r="AD83" i="7" s="1"/>
  <c r="AE83" i="7" s="1"/>
  <c r="W81" i="6"/>
  <c r="AB88" i="6"/>
  <c r="AG90" i="7" s="1"/>
  <c r="AH90" i="7" s="1"/>
  <c r="AJ90" i="7" s="1"/>
  <c r="AK90" i="7" s="1"/>
  <c r="Z88" i="6"/>
  <c r="Y87" i="6"/>
  <c r="AA89" i="7" s="1"/>
  <c r="AB89" i="7" s="1"/>
  <c r="AD89" i="7" s="1"/>
  <c r="AE89" i="7" s="1"/>
  <c r="W87" i="6"/>
  <c r="AB92" i="6"/>
  <c r="AG94" i="7" s="1"/>
  <c r="AH94" i="7" s="1"/>
  <c r="AJ94" i="7" s="1"/>
  <c r="AK94" i="7" s="1"/>
  <c r="Z92" i="6"/>
  <c r="AE104" i="6"/>
  <c r="AM106" i="7" s="1"/>
  <c r="AN106" i="7" s="1"/>
  <c r="AP106" i="7" s="1"/>
  <c r="AR106" i="7" s="1"/>
  <c r="AC104" i="6"/>
  <c r="AB97" i="6"/>
  <c r="AG99" i="7" s="1"/>
  <c r="AH99" i="7" s="1"/>
  <c r="AJ99" i="7" s="1"/>
  <c r="AK99" i="7" s="1"/>
  <c r="Z97" i="6"/>
  <c r="Y91" i="6"/>
  <c r="AA93" i="7" s="1"/>
  <c r="AB93" i="7" s="1"/>
  <c r="AD93" i="7" s="1"/>
  <c r="AE93" i="7" s="1"/>
  <c r="W91" i="6"/>
  <c r="Y85" i="6"/>
  <c r="AA87" i="7" s="1"/>
  <c r="AB87" i="7" s="1"/>
  <c r="AD87" i="7" s="1"/>
  <c r="AE87" i="7" s="1"/>
  <c r="W85" i="6"/>
  <c r="AB49" i="6"/>
  <c r="AG51" i="7" s="1"/>
  <c r="Z49" i="6"/>
  <c r="Y50" i="6"/>
  <c r="AA52" i="7" s="1"/>
  <c r="W50" i="6"/>
  <c r="V17" i="6"/>
  <c r="O17" i="13" s="1"/>
  <c r="P17" i="13" s="1"/>
  <c r="W71" i="6"/>
  <c r="V38" i="6"/>
  <c r="O38" i="13" s="1"/>
  <c r="P38" i="13" s="1"/>
  <c r="Y71" i="6"/>
  <c r="AA73" i="7" s="1"/>
  <c r="W18" i="6"/>
  <c r="Y24" i="6"/>
  <c r="Q24" i="13" s="1"/>
  <c r="R24" i="13" s="1"/>
  <c r="W24" i="6"/>
  <c r="Y48" i="6"/>
  <c r="AA50" i="7" s="1"/>
  <c r="W48" i="6"/>
  <c r="V15" i="6"/>
  <c r="O15" i="13" s="1"/>
  <c r="P15" i="13" s="1"/>
  <c r="W69" i="6"/>
  <c r="Y69" i="6"/>
  <c r="AA71" i="7" s="1"/>
  <c r="V36" i="6"/>
  <c r="O36" i="13" s="1"/>
  <c r="P36" i="13" s="1"/>
  <c r="W65" i="6"/>
  <c r="Y65" i="6"/>
  <c r="AA67" i="7" s="1"/>
  <c r="V32" i="6"/>
  <c r="O32" i="13" s="1"/>
  <c r="P32" i="13" s="1"/>
  <c r="AB55" i="6"/>
  <c r="AG57" i="7" s="1"/>
  <c r="Z55" i="6"/>
  <c r="S34" i="6"/>
  <c r="Q34" i="6"/>
  <c r="AB51" i="6"/>
  <c r="AG53" i="7" s="1"/>
  <c r="Z51" i="6"/>
  <c r="W60" i="6"/>
  <c r="Y60" i="6"/>
  <c r="AA62" i="7" s="1"/>
  <c r="V27" i="6"/>
  <c r="O27" i="13" s="1"/>
  <c r="P27" i="13" s="1"/>
  <c r="AB57" i="6"/>
  <c r="AG59" i="7" s="1"/>
  <c r="Z57" i="6"/>
  <c r="AC62" i="6"/>
  <c r="AE62" i="6"/>
  <c r="AM64" i="7" s="1"/>
  <c r="W61" i="6"/>
  <c r="Y61" i="6"/>
  <c r="AA63" i="7" s="1"/>
  <c r="V28" i="6"/>
  <c r="O28" i="13" s="1"/>
  <c r="P28" i="13" s="1"/>
  <c r="S16" i="6"/>
  <c r="Q16" i="6"/>
  <c r="Z64" i="6"/>
  <c r="AB64" i="6"/>
  <c r="AG66" i="7" s="1"/>
  <c r="Y54" i="6"/>
  <c r="AA56" i="7" s="1"/>
  <c r="W54" i="6"/>
  <c r="V21" i="6"/>
  <c r="W67" i="6"/>
  <c r="V34" i="6"/>
  <c r="O34" i="13" s="1"/>
  <c r="P34" i="13" s="1"/>
  <c r="Y67" i="6"/>
  <c r="AA69" i="7" s="1"/>
  <c r="Z59" i="6"/>
  <c r="AB59" i="6"/>
  <c r="AG61" i="7" s="1"/>
  <c r="Y22" i="6"/>
  <c r="Q22" i="13" s="1"/>
  <c r="R22" i="13" s="1"/>
  <c r="W22" i="6"/>
  <c r="Y58" i="6"/>
  <c r="AA60" i="7" s="1"/>
  <c r="V25" i="6"/>
  <c r="O25" i="13" s="1"/>
  <c r="P25" i="13" s="1"/>
  <c r="W58" i="6"/>
  <c r="Y16" i="6"/>
  <c r="Q16" i="13" s="1"/>
  <c r="R16" i="13" s="1"/>
  <c r="W16" i="6"/>
  <c r="Z70" i="6"/>
  <c r="AB70" i="6"/>
  <c r="AG72" i="7" s="1"/>
  <c r="Z63" i="6"/>
  <c r="AB63" i="6"/>
  <c r="AG65" i="7" s="1"/>
  <c r="Z66" i="6"/>
  <c r="AB66" i="6"/>
  <c r="AG68" i="7" s="1"/>
  <c r="Y56" i="6"/>
  <c r="AA58" i="7" s="1"/>
  <c r="W56" i="6"/>
  <c r="V23" i="6"/>
  <c r="O23" i="13" s="1"/>
  <c r="P23" i="13" s="1"/>
  <c r="Z68" i="6"/>
  <c r="AB68" i="6"/>
  <c r="AG70" i="7" s="1"/>
  <c r="Y52" i="6"/>
  <c r="AA54" i="7" s="1"/>
  <c r="W52" i="6"/>
  <c r="V19" i="6"/>
  <c r="O19" i="13" s="1"/>
  <c r="P19" i="13" s="1"/>
  <c r="AB53" i="6"/>
  <c r="AG55" i="7" s="1"/>
  <c r="Z53" i="6"/>
  <c r="S21" i="6"/>
  <c r="Q21" i="6"/>
  <c r="S29" i="6"/>
  <c r="Q29" i="6"/>
  <c r="AU224" i="29"/>
  <c r="AS224" i="29"/>
  <c r="AR178" i="29"/>
  <c r="AU190" i="29"/>
  <c r="AS190" i="29"/>
  <c r="AC36" i="29"/>
  <c r="AD36" i="29" s="1"/>
  <c r="AC35" i="29"/>
  <c r="AD35" i="29" s="1"/>
  <c r="Y55" i="29"/>
  <c r="AC55" i="29"/>
  <c r="AC22" i="29" s="1"/>
  <c r="AD22" i="29" s="1"/>
  <c r="AC71" i="29"/>
  <c r="Y71" i="29"/>
  <c r="AC63" i="29"/>
  <c r="Y63" i="29"/>
  <c r="AM70" i="29"/>
  <c r="AI70" i="29"/>
  <c r="AM66" i="29"/>
  <c r="AI66" i="29"/>
  <c r="AC67" i="29"/>
  <c r="Y67" i="29"/>
  <c r="AC49" i="29"/>
  <c r="Y49" i="29"/>
  <c r="AD65" i="29"/>
  <c r="AH65" i="29"/>
  <c r="AS60" i="29"/>
  <c r="AU60" i="29"/>
  <c r="AU64" i="29"/>
  <c r="AS64" i="29"/>
  <c r="AH53" i="29"/>
  <c r="AD53" i="29"/>
  <c r="AD51" i="29"/>
  <c r="AH51" i="29"/>
  <c r="AS52" i="29"/>
  <c r="AU52" i="29"/>
  <c r="AU54" i="29"/>
  <c r="AS54" i="29"/>
  <c r="AH61" i="29"/>
  <c r="AD61" i="29"/>
  <c r="AD59" i="29"/>
  <c r="AH59" i="29"/>
  <c r="AC57" i="29"/>
  <c r="Y57" i="29"/>
  <c r="AD69" i="29"/>
  <c r="AH69" i="29"/>
  <c r="AD56" i="29"/>
  <c r="AH56" i="29"/>
  <c r="Y48" i="29"/>
  <c r="AC48" i="29"/>
  <c r="AD215" i="5"/>
  <c r="AH215" i="5"/>
  <c r="AD226" i="5"/>
  <c r="AH226" i="5"/>
  <c r="AD211" i="5"/>
  <c r="AH211" i="5"/>
  <c r="AD219" i="5"/>
  <c r="AH219" i="5"/>
  <c r="AD223" i="5"/>
  <c r="AH223" i="5"/>
  <c r="AC213" i="5"/>
  <c r="Y213" i="5"/>
  <c r="AM227" i="5"/>
  <c r="AI227" i="5"/>
  <c r="AN220" i="5"/>
  <c r="AR220" i="5"/>
  <c r="AI218" i="5"/>
  <c r="AM218" i="5"/>
  <c r="AC221" i="5"/>
  <c r="Y221" i="5"/>
  <c r="AM224" i="5"/>
  <c r="AI224" i="5"/>
  <c r="AC217" i="5"/>
  <c r="Y217" i="5"/>
  <c r="AC209" i="5"/>
  <c r="Y209" i="5"/>
  <c r="AR229" i="5"/>
  <c r="AN229" i="5"/>
  <c r="AI214" i="5"/>
  <c r="AM214" i="5"/>
  <c r="AI210" i="5"/>
  <c r="AM210" i="5"/>
  <c r="AD230" i="5"/>
  <c r="AH230" i="5"/>
  <c r="AR225" i="5"/>
  <c r="AN225" i="5"/>
  <c r="AM231" i="5"/>
  <c r="AI231" i="5"/>
  <c r="AC228" i="5"/>
  <c r="Y228" i="5"/>
  <c r="AI222" i="5"/>
  <c r="AM222" i="5"/>
  <c r="AD190" i="5"/>
  <c r="AH190" i="5"/>
  <c r="AH192" i="5"/>
  <c r="AD192" i="5"/>
  <c r="Y188" i="5"/>
  <c r="AC188" i="5"/>
  <c r="Y180" i="5"/>
  <c r="AC180" i="5"/>
  <c r="Y195" i="5"/>
  <c r="AC195" i="5"/>
  <c r="AD187" i="5"/>
  <c r="AH187" i="5"/>
  <c r="AD182" i="5"/>
  <c r="AH182" i="5"/>
  <c r="AM176" i="5"/>
  <c r="AI176" i="5"/>
  <c r="AC189" i="5"/>
  <c r="Y189" i="5"/>
  <c r="AD191" i="5"/>
  <c r="AH191" i="5"/>
  <c r="Y196" i="5"/>
  <c r="AC196" i="5"/>
  <c r="AM184" i="5"/>
  <c r="AI184" i="5"/>
  <c r="AC177" i="5"/>
  <c r="Y177" i="5"/>
  <c r="AR178" i="5"/>
  <c r="AN178" i="5"/>
  <c r="AC185" i="5"/>
  <c r="Y185" i="5"/>
  <c r="AD183" i="5"/>
  <c r="AH183" i="5"/>
  <c r="AD179" i="5"/>
  <c r="AH179" i="5"/>
  <c r="AM199" i="5"/>
  <c r="AI199" i="5"/>
  <c r="AH197" i="5"/>
  <c r="AD197" i="5"/>
  <c r="AD198" i="5"/>
  <c r="AH198" i="5"/>
  <c r="AC193" i="5"/>
  <c r="Y193" i="5"/>
  <c r="AC181" i="5"/>
  <c r="Y181" i="5"/>
  <c r="AD194" i="5"/>
  <c r="AH194" i="5"/>
  <c r="AD186" i="5"/>
  <c r="AH186" i="5"/>
  <c r="AC152" i="5"/>
  <c r="Y152" i="5"/>
  <c r="AC144" i="5"/>
  <c r="Y144" i="5"/>
  <c r="Y161" i="5"/>
  <c r="AC161" i="5"/>
  <c r="AD158" i="5"/>
  <c r="AH158" i="5"/>
  <c r="AD147" i="5"/>
  <c r="AH147" i="5"/>
  <c r="AD162" i="5"/>
  <c r="AH162" i="5"/>
  <c r="AD159" i="5"/>
  <c r="AH159" i="5"/>
  <c r="AC145" i="5"/>
  <c r="Y145" i="5"/>
  <c r="AM156" i="5"/>
  <c r="AI156" i="5"/>
  <c r="AD150" i="5"/>
  <c r="AH150" i="5"/>
  <c r="AC153" i="5"/>
  <c r="Y153" i="5"/>
  <c r="AD166" i="5"/>
  <c r="AH166" i="5"/>
  <c r="AD154" i="5"/>
  <c r="AH154" i="5"/>
  <c r="AD167" i="5"/>
  <c r="AH167" i="5"/>
  <c r="AM164" i="5"/>
  <c r="AI164" i="5"/>
  <c r="Y165" i="5"/>
  <c r="AC165" i="5"/>
  <c r="AD163" i="5"/>
  <c r="AH163" i="5"/>
  <c r="AM148" i="5"/>
  <c r="AI148" i="5"/>
  <c r="AD146" i="5"/>
  <c r="AH146" i="5"/>
  <c r="AC157" i="5"/>
  <c r="Y157" i="5"/>
  <c r="AC149" i="5"/>
  <c r="Y149" i="5"/>
  <c r="AD151" i="5"/>
  <c r="AH151" i="5"/>
  <c r="AD155" i="5"/>
  <c r="AH155" i="5"/>
  <c r="AM160" i="5"/>
  <c r="AI160" i="5"/>
  <c r="AD118" i="5"/>
  <c r="AH118" i="5"/>
  <c r="AC130" i="5"/>
  <c r="Y130" i="5"/>
  <c r="AH135" i="5"/>
  <c r="AD135" i="5"/>
  <c r="Y134" i="5"/>
  <c r="AC134" i="5"/>
  <c r="AM120" i="5"/>
  <c r="AI120" i="5"/>
  <c r="AC125" i="5"/>
  <c r="Y125" i="5"/>
  <c r="Y112" i="5"/>
  <c r="AC112" i="5"/>
  <c r="Y129" i="5"/>
  <c r="AC129" i="5"/>
  <c r="AD122" i="5"/>
  <c r="AH122" i="5"/>
  <c r="AD115" i="5"/>
  <c r="AH115" i="5"/>
  <c r="AC121" i="5"/>
  <c r="Y121" i="5"/>
  <c r="AD119" i="5"/>
  <c r="AH119" i="5"/>
  <c r="AD132" i="5"/>
  <c r="AH132" i="5"/>
  <c r="AD131" i="5"/>
  <c r="AH131" i="5"/>
  <c r="AC117" i="5"/>
  <c r="Y117" i="5"/>
  <c r="AM128" i="5"/>
  <c r="AI128" i="5"/>
  <c r="AD127" i="5"/>
  <c r="AH127" i="5"/>
  <c r="AD114" i="5"/>
  <c r="AH114" i="5"/>
  <c r="AD123" i="5"/>
  <c r="AH123" i="5"/>
  <c r="AC113" i="5"/>
  <c r="Y113" i="5"/>
  <c r="AM116" i="5"/>
  <c r="AI116" i="5"/>
  <c r="AD126" i="5"/>
  <c r="AH126" i="5"/>
  <c r="Y133" i="5"/>
  <c r="AC133" i="5"/>
  <c r="AM124" i="5"/>
  <c r="AI124" i="5"/>
  <c r="Y84" i="5"/>
  <c r="AC84" i="5"/>
  <c r="AH96" i="5"/>
  <c r="AD96" i="5"/>
  <c r="AC81" i="5"/>
  <c r="Y81" i="5"/>
  <c r="AM88" i="5"/>
  <c r="AI88" i="5"/>
  <c r="AR100" i="5"/>
  <c r="AN100" i="5"/>
  <c r="AD82" i="5"/>
  <c r="AH82" i="5"/>
  <c r="AD95" i="5"/>
  <c r="AH95" i="5"/>
  <c r="AD83" i="5"/>
  <c r="AH83" i="5"/>
  <c r="AC94" i="5"/>
  <c r="AC29" i="5" s="1"/>
  <c r="AD29" i="5" s="1"/>
  <c r="Y94" i="5"/>
  <c r="AM80" i="5"/>
  <c r="AI80" i="5"/>
  <c r="AD101" i="5"/>
  <c r="AH101" i="5"/>
  <c r="AC85" i="5"/>
  <c r="Y85" i="5"/>
  <c r="AM98" i="5"/>
  <c r="AI98" i="5"/>
  <c r="AM102" i="5"/>
  <c r="AI102" i="5"/>
  <c r="AH93" i="5"/>
  <c r="AD93" i="5"/>
  <c r="AI90" i="5"/>
  <c r="AM90" i="5"/>
  <c r="AN92" i="5"/>
  <c r="AR92" i="5"/>
  <c r="AC99" i="5"/>
  <c r="Y99" i="5"/>
  <c r="AD87" i="5"/>
  <c r="AH87" i="5"/>
  <c r="AD97" i="5"/>
  <c r="AH97" i="5"/>
  <c r="AC89" i="5"/>
  <c r="Y89" i="5"/>
  <c r="AD91" i="5"/>
  <c r="AH91" i="5"/>
  <c r="AD86" i="5"/>
  <c r="AH86" i="5"/>
  <c r="AC103" i="5"/>
  <c r="Y103" i="5"/>
  <c r="AD51" i="5"/>
  <c r="AH51" i="5"/>
  <c r="AD62" i="5"/>
  <c r="AH62" i="5"/>
  <c r="AC49" i="5"/>
  <c r="Y49" i="5"/>
  <c r="AD54" i="5"/>
  <c r="AH54" i="5"/>
  <c r="AC67" i="5"/>
  <c r="Y67" i="5"/>
  <c r="AD68" i="5"/>
  <c r="AH68" i="5"/>
  <c r="AD63" i="5"/>
  <c r="AH63" i="5"/>
  <c r="AD55" i="5"/>
  <c r="AH55" i="5"/>
  <c r="AD65" i="5"/>
  <c r="AH65" i="5"/>
  <c r="Y60" i="5"/>
  <c r="AC60" i="5"/>
  <c r="AC71" i="5"/>
  <c r="Y71" i="5"/>
  <c r="Y70" i="5"/>
  <c r="AC70" i="5"/>
  <c r="AC37" i="5" s="1"/>
  <c r="AC57" i="5"/>
  <c r="Y57" i="5"/>
  <c r="Y48" i="5"/>
  <c r="AC48" i="5"/>
  <c r="Y66" i="5"/>
  <c r="AC66" i="5"/>
  <c r="AC53" i="5"/>
  <c r="Y53" i="5"/>
  <c r="AC61" i="5"/>
  <c r="Y61" i="5"/>
  <c r="AD50" i="5"/>
  <c r="AH50" i="5"/>
  <c r="AD59" i="5"/>
  <c r="AH59" i="5"/>
  <c r="Y52" i="5"/>
  <c r="AC52" i="5"/>
  <c r="AD69" i="5"/>
  <c r="AH69" i="5"/>
  <c r="Y56" i="5"/>
  <c r="AC56" i="5"/>
  <c r="AC64" i="5"/>
  <c r="AC31" i="5" s="1"/>
  <c r="AD31" i="5" s="1"/>
  <c r="Y64" i="5"/>
  <c r="AD58" i="5"/>
  <c r="AH58" i="5"/>
  <c r="W252" i="4"/>
  <c r="Y252" i="4"/>
  <c r="AB243" i="4"/>
  <c r="Z243" i="4"/>
  <c r="Y245" i="4"/>
  <c r="W245" i="4"/>
  <c r="Z240" i="4"/>
  <c r="AB240" i="4"/>
  <c r="W254" i="4"/>
  <c r="Y254" i="4"/>
  <c r="Z248" i="4"/>
  <c r="AB248" i="4"/>
  <c r="Y261" i="4"/>
  <c r="W261" i="4"/>
  <c r="AB247" i="4"/>
  <c r="Z247" i="4"/>
  <c r="Y258" i="4"/>
  <c r="W258" i="4"/>
  <c r="Z256" i="4"/>
  <c r="AB256" i="4"/>
  <c r="AB251" i="4"/>
  <c r="Z251" i="4"/>
  <c r="W250" i="4"/>
  <c r="Y250" i="4"/>
  <c r="W242" i="4"/>
  <c r="Y242" i="4"/>
  <c r="Y257" i="4"/>
  <c r="W257" i="4"/>
  <c r="Y253" i="4"/>
  <c r="W253" i="4"/>
  <c r="AB255" i="4"/>
  <c r="Z255" i="4"/>
  <c r="W244" i="4"/>
  <c r="Y244" i="4"/>
  <c r="Y249" i="4"/>
  <c r="W249" i="4"/>
  <c r="W246" i="4"/>
  <c r="Y246" i="4"/>
  <c r="Z260" i="4"/>
  <c r="AB260" i="4"/>
  <c r="Y241" i="4"/>
  <c r="W241" i="4"/>
  <c r="W259" i="4"/>
  <c r="Y259" i="4"/>
  <c r="W262" i="4"/>
  <c r="Y262" i="4"/>
  <c r="W208" i="4"/>
  <c r="Y208" i="4"/>
  <c r="Y209" i="4"/>
  <c r="W209" i="4"/>
  <c r="W210" i="4"/>
  <c r="Y210" i="4"/>
  <c r="Z212" i="4"/>
  <c r="AB212" i="4"/>
  <c r="Z220" i="4"/>
  <c r="AB220" i="4"/>
  <c r="AB219" i="4"/>
  <c r="Z219" i="4"/>
  <c r="Y217" i="4"/>
  <c r="W217" i="4"/>
  <c r="W218" i="4"/>
  <c r="Y218" i="4"/>
  <c r="Z224" i="4"/>
  <c r="AB224" i="4"/>
  <c r="Y213" i="4"/>
  <c r="W213" i="4"/>
  <c r="W222" i="4"/>
  <c r="Y222" i="4"/>
  <c r="Y230" i="4"/>
  <c r="W230" i="4"/>
  <c r="Y221" i="4"/>
  <c r="W221" i="4"/>
  <c r="AB211" i="4"/>
  <c r="Z211" i="4"/>
  <c r="Z216" i="4"/>
  <c r="AB216" i="4"/>
  <c r="Z229" i="4"/>
  <c r="AB229" i="4"/>
  <c r="W228" i="4"/>
  <c r="Y228" i="4"/>
  <c r="Y226" i="4"/>
  <c r="W226" i="4"/>
  <c r="AB215" i="4"/>
  <c r="Z215" i="4"/>
  <c r="W214" i="4"/>
  <c r="Y214" i="4"/>
  <c r="Y227" i="4"/>
  <c r="W227" i="4"/>
  <c r="AB225" i="4"/>
  <c r="Z225" i="4"/>
  <c r="W231" i="4"/>
  <c r="Y231" i="4"/>
  <c r="AC94" i="4"/>
  <c r="W178" i="4"/>
  <c r="Y178" i="4"/>
  <c r="W196" i="4"/>
  <c r="Y196" i="4"/>
  <c r="W195" i="4"/>
  <c r="Y195" i="4"/>
  <c r="Y189" i="4"/>
  <c r="W189" i="4"/>
  <c r="Y198" i="4"/>
  <c r="W198" i="4"/>
  <c r="Y194" i="4"/>
  <c r="W194" i="4"/>
  <c r="W190" i="4"/>
  <c r="Y190" i="4"/>
  <c r="AB187" i="4"/>
  <c r="Z187" i="4"/>
  <c r="Z192" i="4"/>
  <c r="AB192" i="4"/>
  <c r="W199" i="4"/>
  <c r="Y199" i="4"/>
  <c r="Z184" i="4"/>
  <c r="AB184" i="4"/>
  <c r="Y185" i="4"/>
  <c r="W185" i="4"/>
  <c r="Z188" i="4"/>
  <c r="AB188" i="4"/>
  <c r="AB183" i="4"/>
  <c r="Z183" i="4"/>
  <c r="AB191" i="4"/>
  <c r="Z191" i="4"/>
  <c r="AB179" i="4"/>
  <c r="Z179" i="4"/>
  <c r="Z193" i="4"/>
  <c r="AB193" i="4"/>
  <c r="Y181" i="4"/>
  <c r="W181" i="4"/>
  <c r="W186" i="4"/>
  <c r="Y186" i="4"/>
  <c r="Z197" i="4"/>
  <c r="AB197" i="4"/>
  <c r="Y177" i="4"/>
  <c r="W177" i="4"/>
  <c r="W176" i="4"/>
  <c r="Y176" i="4"/>
  <c r="Z180" i="4"/>
  <c r="AB180" i="4"/>
  <c r="W182" i="4"/>
  <c r="Y182" i="4"/>
  <c r="Z152" i="4"/>
  <c r="AB152" i="4"/>
  <c r="Y163" i="4"/>
  <c r="W163" i="4"/>
  <c r="Z149" i="4"/>
  <c r="AB149" i="4"/>
  <c r="AE164" i="4"/>
  <c r="AC164" i="4"/>
  <c r="Z161" i="4"/>
  <c r="AB161" i="4"/>
  <c r="Z153" i="4"/>
  <c r="AB153" i="4"/>
  <c r="Z144" i="4"/>
  <c r="AB144" i="4"/>
  <c r="W151" i="4"/>
  <c r="Y151" i="4"/>
  <c r="W167" i="4"/>
  <c r="Y167" i="4"/>
  <c r="Z156" i="4"/>
  <c r="AB156" i="4"/>
  <c r="AE150" i="4"/>
  <c r="AC150" i="4"/>
  <c r="Z165" i="4"/>
  <c r="AB165" i="4"/>
  <c r="Z145" i="4"/>
  <c r="AB145" i="4"/>
  <c r="W146" i="4"/>
  <c r="Y146" i="4"/>
  <c r="W154" i="4"/>
  <c r="Y154" i="4"/>
  <c r="Z157" i="4"/>
  <c r="AB157" i="4"/>
  <c r="Z120" i="4"/>
  <c r="AB120" i="4"/>
  <c r="W159" i="4"/>
  <c r="Y159" i="4"/>
  <c r="Z160" i="4"/>
  <c r="AB160" i="4"/>
  <c r="AB112" i="4"/>
  <c r="Z112" i="4"/>
  <c r="Y147" i="4"/>
  <c r="W147" i="4"/>
  <c r="W162" i="4"/>
  <c r="Y162" i="4"/>
  <c r="AE158" i="4"/>
  <c r="AC158" i="4"/>
  <c r="AE166" i="4"/>
  <c r="AC166" i="4"/>
  <c r="Y155" i="4"/>
  <c r="W155" i="4"/>
  <c r="Y114" i="4"/>
  <c r="W114" i="4"/>
  <c r="AB134" i="4"/>
  <c r="Z134" i="4"/>
  <c r="AC119" i="4"/>
  <c r="AE119" i="4"/>
  <c r="Y130" i="4"/>
  <c r="W130" i="4"/>
  <c r="Z113" i="4"/>
  <c r="AB113" i="4"/>
  <c r="AE116" i="4"/>
  <c r="AC116" i="4"/>
  <c r="W131" i="4"/>
  <c r="Y131" i="4"/>
  <c r="Y122" i="4"/>
  <c r="W122" i="4"/>
  <c r="W123" i="4"/>
  <c r="Y123" i="4"/>
  <c r="AB126" i="4"/>
  <c r="Z126" i="4"/>
  <c r="AF129" i="4"/>
  <c r="AH129" i="4"/>
  <c r="AC127" i="4"/>
  <c r="AE127" i="4"/>
  <c r="AE128" i="4"/>
  <c r="AC128" i="4"/>
  <c r="Z121" i="4"/>
  <c r="AB121" i="4"/>
  <c r="AC135" i="4"/>
  <c r="AE135" i="4"/>
  <c r="Z125" i="4"/>
  <c r="AB125" i="4"/>
  <c r="W115" i="4"/>
  <c r="Y115" i="4"/>
  <c r="AB118" i="4"/>
  <c r="AC118" i="4" s="1"/>
  <c r="Z118" i="4"/>
  <c r="AE132" i="4"/>
  <c r="AC132" i="4"/>
  <c r="AF117" i="4"/>
  <c r="AH117" i="4"/>
  <c r="Z133" i="4"/>
  <c r="AB133" i="4"/>
  <c r="Y92" i="4"/>
  <c r="W92" i="4"/>
  <c r="Y84" i="4"/>
  <c r="W84" i="4"/>
  <c r="AE102" i="4"/>
  <c r="AC102" i="4"/>
  <c r="AE86" i="4"/>
  <c r="AC86" i="4"/>
  <c r="AC87" i="4"/>
  <c r="AE87" i="4"/>
  <c r="AC103" i="4"/>
  <c r="AE103" i="4"/>
  <c r="AF98" i="4"/>
  <c r="AH98" i="4"/>
  <c r="Y80" i="4"/>
  <c r="W80" i="4"/>
  <c r="AB83" i="4"/>
  <c r="Z83" i="4"/>
  <c r="AE93" i="4"/>
  <c r="AC93" i="4"/>
  <c r="AE85" i="4"/>
  <c r="AC85" i="4"/>
  <c r="Y100" i="4"/>
  <c r="W100" i="4"/>
  <c r="AE90" i="4"/>
  <c r="AC90" i="4"/>
  <c r="Y96" i="4"/>
  <c r="W96" i="4"/>
  <c r="AE101" i="4"/>
  <c r="AC101" i="4"/>
  <c r="Y88" i="4"/>
  <c r="W88" i="4"/>
  <c r="AE82" i="4"/>
  <c r="AC82" i="4"/>
  <c r="Y89" i="4"/>
  <c r="W89" i="4"/>
  <c r="Y81" i="4"/>
  <c r="W81" i="4"/>
  <c r="AB99" i="4"/>
  <c r="Z99" i="4"/>
  <c r="Y97" i="4"/>
  <c r="W97" i="4"/>
  <c r="AB95" i="4"/>
  <c r="Z95" i="4"/>
  <c r="AB91" i="4"/>
  <c r="Z91" i="4"/>
  <c r="AF94" i="4"/>
  <c r="AH94" i="4"/>
  <c r="AB66" i="4"/>
  <c r="Z66" i="4"/>
  <c r="Y48" i="4"/>
  <c r="W48" i="4"/>
  <c r="W51" i="4"/>
  <c r="Y51" i="4"/>
  <c r="Q83" i="13" s="1"/>
  <c r="Y63" i="4"/>
  <c r="W63" i="4"/>
  <c r="Y53" i="4"/>
  <c r="W53" i="4"/>
  <c r="Y68" i="4"/>
  <c r="W68" i="4"/>
  <c r="W59" i="4"/>
  <c r="Y59" i="4"/>
  <c r="Y55" i="4"/>
  <c r="W55" i="4"/>
  <c r="Y56" i="4"/>
  <c r="W56" i="4"/>
  <c r="W67" i="4"/>
  <c r="Y67" i="4"/>
  <c r="Q99" i="13" s="1"/>
  <c r="Y69" i="4"/>
  <c r="W69" i="4"/>
  <c r="Y64" i="4"/>
  <c r="W64" i="4"/>
  <c r="Y61" i="4"/>
  <c r="W61" i="4"/>
  <c r="Y71" i="4"/>
  <c r="W71" i="4"/>
  <c r="AB26" i="4"/>
  <c r="Z26" i="4"/>
  <c r="Y19" i="4"/>
  <c r="W19" i="4"/>
  <c r="Y29" i="4"/>
  <c r="W29" i="4"/>
  <c r="Y17" i="4"/>
  <c r="Q82" i="13" s="1"/>
  <c r="R82" i="13" s="1"/>
  <c r="W17" i="4"/>
  <c r="AB18" i="4"/>
  <c r="Z18" i="4"/>
  <c r="Y16" i="4"/>
  <c r="W16" i="4"/>
  <c r="Y21" i="4"/>
  <c r="W21" i="4"/>
  <c r="Y35" i="4"/>
  <c r="W35" i="4"/>
  <c r="Y25" i="4"/>
  <c r="W25" i="4"/>
  <c r="Y23" i="4"/>
  <c r="W23" i="4"/>
  <c r="Y38" i="4"/>
  <c r="W38" i="4"/>
  <c r="Y30" i="4"/>
  <c r="W30" i="4"/>
  <c r="Y22" i="4"/>
  <c r="W22" i="4"/>
  <c r="Y36" i="4"/>
  <c r="W36" i="4"/>
  <c r="W24" i="4"/>
  <c r="Y24" i="4"/>
  <c r="Y27" i="4"/>
  <c r="W27" i="4"/>
  <c r="Y33" i="4"/>
  <c r="Q98" i="13" s="1"/>
  <c r="R98" i="13" s="1"/>
  <c r="W33" i="4"/>
  <c r="Y20" i="4"/>
  <c r="W20" i="4"/>
  <c r="W28" i="4"/>
  <c r="Y28" i="4"/>
  <c r="Y32" i="4"/>
  <c r="W32" i="4"/>
  <c r="AB34" i="4"/>
  <c r="Z34" i="4"/>
  <c r="Y37" i="4"/>
  <c r="W37" i="4"/>
  <c r="Y31" i="4"/>
  <c r="W31" i="4"/>
  <c r="P183" i="13" l="1"/>
  <c r="L55" i="13"/>
  <c r="P55" i="13"/>
  <c r="W54" i="4"/>
  <c r="P95" i="13"/>
  <c r="L95" i="13"/>
  <c r="P182" i="13"/>
  <c r="U28" i="7"/>
  <c r="U18" i="7"/>
  <c r="U29" i="7"/>
  <c r="U24" i="7"/>
  <c r="U39" i="7"/>
  <c r="AI115" i="29"/>
  <c r="AM115" i="29"/>
  <c r="AN115" i="29" s="1"/>
  <c r="AM120" i="29"/>
  <c r="AN120" i="29" s="1"/>
  <c r="AI120" i="29"/>
  <c r="AI117" i="29"/>
  <c r="AM117" i="29"/>
  <c r="AN117" i="29" s="1"/>
  <c r="AM121" i="29"/>
  <c r="AN121" i="29" s="1"/>
  <c r="AI121" i="29"/>
  <c r="AM132" i="29"/>
  <c r="AN132" i="29" s="1"/>
  <c r="AI132" i="29"/>
  <c r="AM112" i="29"/>
  <c r="AN112" i="29" s="1"/>
  <c r="AI112" i="29"/>
  <c r="AI129" i="29"/>
  <c r="AM129" i="29"/>
  <c r="AN129" i="29" s="1"/>
  <c r="AH134" i="29"/>
  <c r="AD134" i="29"/>
  <c r="AM113" i="29"/>
  <c r="AN113" i="29" s="1"/>
  <c r="AI113" i="29"/>
  <c r="AM128" i="29"/>
  <c r="AN128" i="29" s="1"/>
  <c r="AI128" i="29"/>
  <c r="AM127" i="29"/>
  <c r="AN127" i="29" s="1"/>
  <c r="AI127" i="29"/>
  <c r="AI125" i="29"/>
  <c r="AM125" i="29"/>
  <c r="AN125" i="29" s="1"/>
  <c r="AI133" i="29"/>
  <c r="AM133" i="29"/>
  <c r="AN133" i="29" s="1"/>
  <c r="AM111" i="29"/>
  <c r="AN111" i="29" s="1"/>
  <c r="AI111" i="29"/>
  <c r="AM89" i="29"/>
  <c r="AN89" i="29" s="1"/>
  <c r="AI89" i="29"/>
  <c r="AM88" i="29"/>
  <c r="AN88" i="29" s="1"/>
  <c r="AI88" i="29"/>
  <c r="AM85" i="29"/>
  <c r="AN85" i="29" s="1"/>
  <c r="AI85" i="29"/>
  <c r="AD91" i="29"/>
  <c r="AH91" i="29"/>
  <c r="AM84" i="29"/>
  <c r="AN84" i="29" s="1"/>
  <c r="AI84" i="29"/>
  <c r="AM93" i="29"/>
  <c r="AN93" i="29" s="1"/>
  <c r="AI93" i="29"/>
  <c r="AM81" i="29"/>
  <c r="AN81" i="29" s="1"/>
  <c r="AI81" i="29"/>
  <c r="AI92" i="29"/>
  <c r="AM92" i="29"/>
  <c r="AN92" i="29" s="1"/>
  <c r="AC26" i="29"/>
  <c r="AD26" i="29" s="1"/>
  <c r="AM80" i="29"/>
  <c r="AN80" i="29" s="1"/>
  <c r="AI80" i="29"/>
  <c r="O135" i="13"/>
  <c r="O131" i="13"/>
  <c r="P131" i="13" s="1"/>
  <c r="O227" i="13"/>
  <c r="P227" i="13" s="1"/>
  <c r="O129" i="13"/>
  <c r="P129" i="13" s="1"/>
  <c r="L230" i="13"/>
  <c r="M214" i="13"/>
  <c r="P54" i="13"/>
  <c r="L54" i="13"/>
  <c r="P86" i="13"/>
  <c r="M86" i="13"/>
  <c r="L102" i="13"/>
  <c r="M182" i="13"/>
  <c r="AE191" i="7"/>
  <c r="AE190" i="7"/>
  <c r="U20" i="7"/>
  <c r="V201" i="7"/>
  <c r="X201" i="7" s="1"/>
  <c r="Y201" i="7" s="1"/>
  <c r="AE199" i="7"/>
  <c r="AE194" i="7"/>
  <c r="Y197" i="7"/>
  <c r="AE197" i="7"/>
  <c r="AE203" i="7"/>
  <c r="AE192" i="7"/>
  <c r="AE195" i="7"/>
  <c r="AA188" i="7"/>
  <c r="AB188" i="7" s="1"/>
  <c r="AD188" i="7" s="1"/>
  <c r="AE188" i="7" s="1"/>
  <c r="AE205" i="7"/>
  <c r="AE184" i="7"/>
  <c r="AE186" i="7"/>
  <c r="AK172" i="7"/>
  <c r="AQ172" i="7"/>
  <c r="AR172" i="7"/>
  <c r="AG153" i="7"/>
  <c r="AH153" i="7" s="1"/>
  <c r="AJ153" i="7" s="1"/>
  <c r="AK153" i="7" s="1"/>
  <c r="AG166" i="7"/>
  <c r="AH166" i="7" s="1"/>
  <c r="AJ166" i="7" s="1"/>
  <c r="AK166" i="7" s="1"/>
  <c r="AR163" i="7"/>
  <c r="AG160" i="7"/>
  <c r="AH160" i="7" s="1"/>
  <c r="AJ160" i="7" s="1"/>
  <c r="AK160" i="7" s="1"/>
  <c r="AR167" i="7"/>
  <c r="AG152" i="7"/>
  <c r="AH152" i="7" s="1"/>
  <c r="AJ152" i="7" s="1"/>
  <c r="AK152" i="7" s="1"/>
  <c r="AG168" i="7"/>
  <c r="AH168" i="7" s="1"/>
  <c r="AJ168" i="7" s="1"/>
  <c r="AK168" i="7" s="1"/>
  <c r="AG158" i="7"/>
  <c r="AG25" i="7" s="1"/>
  <c r="AG159" i="7"/>
  <c r="AH159" i="7" s="1"/>
  <c r="AJ159" i="7" s="1"/>
  <c r="AK159" i="7" s="1"/>
  <c r="O134" i="13"/>
  <c r="P134" i="13" s="1"/>
  <c r="AC24" i="5"/>
  <c r="AD24" i="5" s="1"/>
  <c r="O80" i="13"/>
  <c r="P80" i="13" s="1"/>
  <c r="W15" i="4"/>
  <c r="O230" i="13"/>
  <c r="P230" i="13" s="1"/>
  <c r="O229" i="13"/>
  <c r="P229" i="13" s="1"/>
  <c r="AC148" i="4"/>
  <c r="AH30" i="5"/>
  <c r="AI30" i="5" s="1"/>
  <c r="O231" i="13"/>
  <c r="AC34" i="5"/>
  <c r="Q131" i="13" s="1"/>
  <c r="Y36" i="5"/>
  <c r="O180" i="13"/>
  <c r="P180" i="13" s="1"/>
  <c r="O26" i="13"/>
  <c r="P26" i="13" s="1"/>
  <c r="Y26" i="6"/>
  <c r="Q26" i="13" s="1"/>
  <c r="Y33" i="6"/>
  <c r="Q33" i="13" s="1"/>
  <c r="R33" i="13" s="1"/>
  <c r="AC36" i="5"/>
  <c r="AD36" i="5" s="1"/>
  <c r="W33" i="6"/>
  <c r="W31" i="6"/>
  <c r="AC27" i="5"/>
  <c r="AD27" i="5" s="1"/>
  <c r="AC28" i="5"/>
  <c r="AD28" i="5" s="1"/>
  <c r="AC16" i="5"/>
  <c r="AD16" i="5" s="1"/>
  <c r="AC38" i="5"/>
  <c r="AD38" i="5" s="1"/>
  <c r="O84" i="13"/>
  <c r="P84" i="13" s="1"/>
  <c r="M70" i="13"/>
  <c r="P70" i="13"/>
  <c r="U30" i="7"/>
  <c r="Y31" i="6"/>
  <c r="Q31" i="13" s="1"/>
  <c r="R31" i="13" s="1"/>
  <c r="P31" i="13"/>
  <c r="Y30" i="6"/>
  <c r="Q30" i="13" s="1"/>
  <c r="R30" i="13" s="1"/>
  <c r="U33" i="7"/>
  <c r="W30" i="6"/>
  <c r="AC20" i="5"/>
  <c r="AD20" i="5" s="1"/>
  <c r="O132" i="13"/>
  <c r="P132" i="13" s="1"/>
  <c r="AH26" i="5"/>
  <c r="AI26" i="5" s="1"/>
  <c r="O20" i="13"/>
  <c r="P20" i="13" s="1"/>
  <c r="W20" i="6"/>
  <c r="U22" i="7"/>
  <c r="Y35" i="6"/>
  <c r="Q35" i="13" s="1"/>
  <c r="R35" i="13" s="1"/>
  <c r="V31" i="7"/>
  <c r="E58" i="18" s="1"/>
  <c r="U26" i="7"/>
  <c r="U37" i="7"/>
  <c r="AA23" i="7"/>
  <c r="U31" i="7"/>
  <c r="AA164" i="7"/>
  <c r="AB164" i="7" s="1"/>
  <c r="AD164" i="7" s="1"/>
  <c r="AE164" i="7" s="1"/>
  <c r="AB161" i="6"/>
  <c r="AG164" i="7" s="1"/>
  <c r="Z161" i="6"/>
  <c r="AA100" i="7"/>
  <c r="AB100" i="7" s="1"/>
  <c r="AD100" i="7" s="1"/>
  <c r="AE100" i="7" s="1"/>
  <c r="Z98" i="6"/>
  <c r="AB98" i="6"/>
  <c r="AA230" i="7"/>
  <c r="AB230" i="7" s="1"/>
  <c r="AD230" i="7" s="1"/>
  <c r="AE230" i="7" s="1"/>
  <c r="AB225" i="6"/>
  <c r="Z225" i="6"/>
  <c r="V30" i="7"/>
  <c r="AA104" i="7"/>
  <c r="AB104" i="7" s="1"/>
  <c r="AD104" i="7" s="1"/>
  <c r="AE104" i="7" s="1"/>
  <c r="Z102" i="6"/>
  <c r="AB102" i="6"/>
  <c r="AA155" i="7"/>
  <c r="AB155" i="7" s="1"/>
  <c r="AD155" i="7" s="1"/>
  <c r="AE155" i="7" s="1"/>
  <c r="Z152" i="6"/>
  <c r="AB152" i="6"/>
  <c r="AG155" i="7" s="1"/>
  <c r="AG222" i="7"/>
  <c r="AH222" i="7" s="1"/>
  <c r="AJ222" i="7" s="1"/>
  <c r="AK222" i="7" s="1"/>
  <c r="AC217" i="6"/>
  <c r="AE217" i="6"/>
  <c r="AA225" i="7"/>
  <c r="AB225" i="7" s="1"/>
  <c r="AD225" i="7" s="1"/>
  <c r="AE225" i="7" s="1"/>
  <c r="Z220" i="6"/>
  <c r="AB220" i="6"/>
  <c r="AC23" i="29"/>
  <c r="AD23" i="29" s="1"/>
  <c r="AC32" i="29"/>
  <c r="AD32" i="29" s="1"/>
  <c r="AC31" i="29"/>
  <c r="AD31" i="29" s="1"/>
  <c r="AC27" i="29"/>
  <c r="AD27" i="29" s="1"/>
  <c r="AC19" i="29"/>
  <c r="AD19" i="29" s="1"/>
  <c r="AD58" i="29"/>
  <c r="AH58" i="29"/>
  <c r="AC33" i="29"/>
  <c r="AD33" i="29" s="1"/>
  <c r="AC30" i="29"/>
  <c r="AD30" i="29" s="1"/>
  <c r="AC38" i="29"/>
  <c r="AD38" i="29" s="1"/>
  <c r="AC25" i="29"/>
  <c r="AD25" i="29" s="1"/>
  <c r="AH50" i="29"/>
  <c r="AD50" i="29"/>
  <c r="AD62" i="29"/>
  <c r="AH62" i="29"/>
  <c r="AH29" i="29" s="1"/>
  <c r="AI29" i="29" s="1"/>
  <c r="AI68" i="29"/>
  <c r="AM68" i="29"/>
  <c r="AC33" i="5"/>
  <c r="AD33" i="5" s="1"/>
  <c r="AC35" i="5"/>
  <c r="Q132" i="13" s="1"/>
  <c r="O228" i="13"/>
  <c r="P228" i="13" s="1"/>
  <c r="AC23" i="5"/>
  <c r="AD23" i="5" s="1"/>
  <c r="AC32" i="5"/>
  <c r="AD32" i="5" s="1"/>
  <c r="AC50" i="4"/>
  <c r="AE50" i="4"/>
  <c r="AH50" i="4" s="1"/>
  <c r="Z18" i="6"/>
  <c r="AA196" i="7"/>
  <c r="AB196" i="7" s="1"/>
  <c r="AD196" i="7" s="1"/>
  <c r="AE196" i="7" s="1"/>
  <c r="Z192" i="6"/>
  <c r="AB192" i="6"/>
  <c r="AK189" i="7"/>
  <c r="AK183" i="7"/>
  <c r="AK193" i="7"/>
  <c r="Y196" i="7"/>
  <c r="AK228" i="7"/>
  <c r="AA27" i="7"/>
  <c r="AS229" i="7"/>
  <c r="AQ229" i="7"/>
  <c r="AK237" i="7"/>
  <c r="AR229" i="7"/>
  <c r="AE215" i="7"/>
  <c r="AC24" i="29"/>
  <c r="AD24" i="29" s="1"/>
  <c r="AC34" i="29"/>
  <c r="AD34" i="29" s="1"/>
  <c r="AH21" i="29"/>
  <c r="AI21" i="29" s="1"/>
  <c r="AC20" i="29"/>
  <c r="AD20" i="29" s="1"/>
  <c r="AR188" i="29"/>
  <c r="AC37" i="29"/>
  <c r="AD37" i="29" s="1"/>
  <c r="W35" i="6"/>
  <c r="AH170" i="7"/>
  <c r="AJ170" i="7" s="1"/>
  <c r="AC167" i="6"/>
  <c r="AE167" i="6"/>
  <c r="AQ157" i="7"/>
  <c r="AS157" i="7"/>
  <c r="AS165" i="7"/>
  <c r="AQ165" i="7"/>
  <c r="AQ151" i="7"/>
  <c r="AS151" i="7"/>
  <c r="AR151" i="7"/>
  <c r="AR165" i="7"/>
  <c r="AH149" i="7"/>
  <c r="AJ149" i="7" s="1"/>
  <c r="AE146" i="6"/>
  <c r="AC146" i="6"/>
  <c r="AQ150" i="7"/>
  <c r="AS150" i="7"/>
  <c r="AR150" i="7"/>
  <c r="M31" i="13"/>
  <c r="L31" i="13"/>
  <c r="AH171" i="7"/>
  <c r="AJ171" i="7" s="1"/>
  <c r="AE168" i="6"/>
  <c r="AC168" i="6"/>
  <c r="AB18" i="6"/>
  <c r="S18" i="13" s="1"/>
  <c r="T18" i="13" s="1"/>
  <c r="AS167" i="7"/>
  <c r="AQ167" i="7"/>
  <c r="AS163" i="7"/>
  <c r="AQ163" i="7"/>
  <c r="AA21" i="7"/>
  <c r="AR157" i="7"/>
  <c r="AC15" i="29"/>
  <c r="AD15" i="29" s="1"/>
  <c r="AC28" i="29"/>
  <c r="AD28" i="29" s="1"/>
  <c r="AA38" i="7"/>
  <c r="AA34" i="7"/>
  <c r="AA32" i="7"/>
  <c r="AA36" i="7"/>
  <c r="AS102" i="7"/>
  <c r="AQ102" i="7"/>
  <c r="AQ95" i="7"/>
  <c r="AS95" i="7"/>
  <c r="AR102" i="7"/>
  <c r="AQ106" i="7"/>
  <c r="AS106" i="7"/>
  <c r="AR95" i="7"/>
  <c r="AB20" i="6"/>
  <c r="S20" i="13" s="1"/>
  <c r="T20" i="13" s="1"/>
  <c r="AC16" i="29"/>
  <c r="AD16" i="29" s="1"/>
  <c r="AH18" i="29"/>
  <c r="AI18" i="29" s="1"/>
  <c r="Z20" i="6"/>
  <c r="AA20" i="7"/>
  <c r="AB54" i="7"/>
  <c r="AH72" i="7"/>
  <c r="AB56" i="7"/>
  <c r="AB63" i="7"/>
  <c r="AA29" i="7"/>
  <c r="AB71" i="7"/>
  <c r="AD66" i="7"/>
  <c r="AB32" i="7"/>
  <c r="E185" i="18"/>
  <c r="E65" i="18"/>
  <c r="E179" i="18"/>
  <c r="E59" i="18"/>
  <c r="X60" i="7"/>
  <c r="V26" i="7"/>
  <c r="X73" i="7"/>
  <c r="V39" i="7"/>
  <c r="E186" i="18" s="1"/>
  <c r="AD57" i="7"/>
  <c r="AB23" i="7"/>
  <c r="AD70" i="7"/>
  <c r="AB36" i="7"/>
  <c r="AH55" i="7"/>
  <c r="AH70" i="7"/>
  <c r="AA24" i="7"/>
  <c r="AB58" i="7"/>
  <c r="AH61" i="7"/>
  <c r="AB69" i="7"/>
  <c r="AA35" i="7"/>
  <c r="AH66" i="7"/>
  <c r="AH53" i="7"/>
  <c r="AG19" i="7"/>
  <c r="AH57" i="7"/>
  <c r="AB67" i="7"/>
  <c r="AB52" i="7"/>
  <c r="AA18" i="7"/>
  <c r="AH51" i="7"/>
  <c r="AG17" i="7"/>
  <c r="E164" i="18"/>
  <c r="E44" i="18"/>
  <c r="Y59" i="7"/>
  <c r="X25" i="7"/>
  <c r="AD68" i="7"/>
  <c r="AB34" i="7"/>
  <c r="AJ64" i="7"/>
  <c r="AD61" i="7"/>
  <c r="AB27" i="7"/>
  <c r="Y61" i="7"/>
  <c r="X27" i="7"/>
  <c r="Y27" i="7" s="1"/>
  <c r="X62" i="7"/>
  <c r="V28" i="7"/>
  <c r="X50" i="7"/>
  <c r="V16" i="7"/>
  <c r="Y72" i="7"/>
  <c r="X38" i="7"/>
  <c r="Q198" i="13" s="1"/>
  <c r="R198" i="13" s="1"/>
  <c r="Y66" i="7"/>
  <c r="X32" i="7"/>
  <c r="Q192" i="13" s="1"/>
  <c r="R192" i="13" s="1"/>
  <c r="X71" i="7"/>
  <c r="V37" i="7"/>
  <c r="Y53" i="7"/>
  <c r="X19" i="7"/>
  <c r="Q179" i="13" s="1"/>
  <c r="R179" i="13" s="1"/>
  <c r="AB73" i="7"/>
  <c r="AA39" i="7"/>
  <c r="AH68" i="7"/>
  <c r="AB60" i="7"/>
  <c r="Y21" i="6"/>
  <c r="Q21" i="13" s="1"/>
  <c r="O21" i="13"/>
  <c r="P21" i="13" s="1"/>
  <c r="AH59" i="7"/>
  <c r="AA28" i="7"/>
  <c r="AB62" i="7"/>
  <c r="Y29" i="6"/>
  <c r="Q29" i="13" s="1"/>
  <c r="O29" i="13"/>
  <c r="P29" i="13" s="1"/>
  <c r="Y37" i="6"/>
  <c r="O37" i="13"/>
  <c r="P37" i="13" s="1"/>
  <c r="Y51" i="7"/>
  <c r="X17" i="7"/>
  <c r="E168" i="18"/>
  <c r="E48" i="18"/>
  <c r="X69" i="7"/>
  <c r="V35" i="7"/>
  <c r="AD72" i="7"/>
  <c r="AB38" i="7"/>
  <c r="E170" i="18"/>
  <c r="E50" i="18"/>
  <c r="E181" i="18"/>
  <c r="E61" i="18"/>
  <c r="E183" i="18"/>
  <c r="E63" i="18"/>
  <c r="X67" i="7"/>
  <c r="V33" i="7"/>
  <c r="X52" i="7"/>
  <c r="V18" i="7"/>
  <c r="AH65" i="7"/>
  <c r="AA16" i="7"/>
  <c r="AB50" i="7"/>
  <c r="E172" i="18"/>
  <c r="E52" i="18"/>
  <c r="X54" i="7"/>
  <c r="V20" i="7"/>
  <c r="E174" i="18"/>
  <c r="E54" i="18"/>
  <c r="E166" i="18"/>
  <c r="E46" i="18"/>
  <c r="AN64" i="7"/>
  <c r="Y30" i="7"/>
  <c r="Y55" i="7"/>
  <c r="X21" i="7"/>
  <c r="Q181" i="13" s="1"/>
  <c r="R181" i="13" s="1"/>
  <c r="Y65" i="7"/>
  <c r="X31" i="7"/>
  <c r="Q191" i="13" s="1"/>
  <c r="R191" i="13" s="1"/>
  <c r="AD65" i="7"/>
  <c r="AD59" i="7"/>
  <c r="AB25" i="7"/>
  <c r="X56" i="7"/>
  <c r="V22" i="7"/>
  <c r="Y57" i="7"/>
  <c r="X23" i="7"/>
  <c r="Q183" i="13" s="1"/>
  <c r="R183" i="13" s="1"/>
  <c r="AD53" i="7"/>
  <c r="AB19" i="7"/>
  <c r="X63" i="7"/>
  <c r="V29" i="7"/>
  <c r="Y68" i="7"/>
  <c r="X34" i="7"/>
  <c r="AE64" i="7"/>
  <c r="Y70" i="7"/>
  <c r="X36" i="7"/>
  <c r="Q196" i="13" s="1"/>
  <c r="R196" i="13" s="1"/>
  <c r="R18" i="13"/>
  <c r="X58" i="7"/>
  <c r="V24" i="7"/>
  <c r="AD51" i="7"/>
  <c r="AB17" i="7"/>
  <c r="AD55" i="7"/>
  <c r="AB21" i="7"/>
  <c r="AH18" i="5"/>
  <c r="AI18" i="5" s="1"/>
  <c r="AH17" i="5"/>
  <c r="AI17" i="5" s="1"/>
  <c r="AC15" i="5"/>
  <c r="AD15" i="5" s="1"/>
  <c r="AH25" i="5"/>
  <c r="AI25" i="5" s="1"/>
  <c r="AC19" i="5"/>
  <c r="AD19" i="5" s="1"/>
  <c r="AH22" i="5"/>
  <c r="AI22" i="5" s="1"/>
  <c r="AH21" i="5"/>
  <c r="AI21" i="5" s="1"/>
  <c r="AI212" i="5"/>
  <c r="AM212" i="5"/>
  <c r="AI216" i="5"/>
  <c r="AM216" i="5"/>
  <c r="AR208" i="5"/>
  <c r="AN208" i="5"/>
  <c r="AD37" i="5"/>
  <c r="Q134" i="13"/>
  <c r="M215" i="13"/>
  <c r="M213" i="13"/>
  <c r="M208" i="13"/>
  <c r="L210" i="13"/>
  <c r="Q87" i="13"/>
  <c r="R87" i="13" s="1"/>
  <c r="Q96" i="13"/>
  <c r="R96" i="13" s="1"/>
  <c r="Q85" i="13"/>
  <c r="R85" i="13" s="1"/>
  <c r="Q101" i="13"/>
  <c r="R101" i="13" s="1"/>
  <c r="Q95" i="13"/>
  <c r="R95" i="13" s="1"/>
  <c r="Q88" i="13"/>
  <c r="R88" i="13" s="1"/>
  <c r="Q100" i="13"/>
  <c r="R100" i="13" s="1"/>
  <c r="Y52" i="4"/>
  <c r="Q84" i="13" s="1"/>
  <c r="O52" i="13"/>
  <c r="P52" i="13" s="1"/>
  <c r="L84" i="13"/>
  <c r="R83" i="13"/>
  <c r="R99" i="13"/>
  <c r="Q102" i="13"/>
  <c r="R102" i="13" s="1"/>
  <c r="M180" i="13"/>
  <c r="M52" i="13"/>
  <c r="Q86" i="13"/>
  <c r="R86" i="13" s="1"/>
  <c r="Q80" i="13"/>
  <c r="P94" i="13"/>
  <c r="P97" i="13"/>
  <c r="Q90" i="13"/>
  <c r="R90" i="13" s="1"/>
  <c r="Q103" i="13"/>
  <c r="R103" i="13" s="1"/>
  <c r="Q93" i="13"/>
  <c r="R93" i="13" s="1"/>
  <c r="Q59" i="13"/>
  <c r="R59" i="13" s="1"/>
  <c r="Q61" i="13"/>
  <c r="R61" i="13" s="1"/>
  <c r="Q64" i="13"/>
  <c r="R64" i="13" s="1"/>
  <c r="Q53" i="13"/>
  <c r="R53" i="13" s="1"/>
  <c r="S66" i="13"/>
  <c r="T66" i="13" s="1"/>
  <c r="L97" i="13"/>
  <c r="M97" i="13"/>
  <c r="L60" i="13"/>
  <c r="M60" i="13"/>
  <c r="O177" i="13"/>
  <c r="P177" i="13" s="1"/>
  <c r="O49" i="13"/>
  <c r="P49" i="13" s="1"/>
  <c r="W49" i="4"/>
  <c r="Y49" i="4"/>
  <c r="Q81" i="13" s="1"/>
  <c r="O185" i="13"/>
  <c r="P185" i="13" s="1"/>
  <c r="O57" i="13"/>
  <c r="P57" i="13" s="1"/>
  <c r="W57" i="4"/>
  <c r="Y57" i="4"/>
  <c r="O81" i="13"/>
  <c r="P81" i="13" s="1"/>
  <c r="L222" i="13"/>
  <c r="M222" i="13"/>
  <c r="Q67" i="13"/>
  <c r="R67" i="13" s="1"/>
  <c r="Q91" i="13"/>
  <c r="R91" i="13" s="1"/>
  <c r="L217" i="13"/>
  <c r="M217" i="13"/>
  <c r="Q51" i="13"/>
  <c r="R51" i="13" s="1"/>
  <c r="L220" i="13"/>
  <c r="M220" i="13"/>
  <c r="M65" i="13"/>
  <c r="L65" i="13"/>
  <c r="Q54" i="13"/>
  <c r="R54" i="13" s="1"/>
  <c r="AB54" i="4"/>
  <c r="Z54" i="4"/>
  <c r="M49" i="13"/>
  <c r="L49" i="13"/>
  <c r="M94" i="13"/>
  <c r="L94" i="13"/>
  <c r="L185" i="13"/>
  <c r="M185" i="13"/>
  <c r="O190" i="13"/>
  <c r="P190" i="13" s="1"/>
  <c r="O62" i="13"/>
  <c r="P62" i="13" s="1"/>
  <c r="Y62" i="4"/>
  <c r="Q94" i="13" s="1"/>
  <c r="R94" i="13" s="1"/>
  <c r="W62" i="4"/>
  <c r="O188" i="13"/>
  <c r="P188" i="13" s="1"/>
  <c r="O60" i="13"/>
  <c r="P60" i="13" s="1"/>
  <c r="Y60" i="4"/>
  <c r="Q92" i="13" s="1"/>
  <c r="W60" i="4"/>
  <c r="L225" i="13"/>
  <c r="M225" i="13"/>
  <c r="L177" i="13"/>
  <c r="M177" i="13"/>
  <c r="M190" i="13"/>
  <c r="L190" i="13"/>
  <c r="Q71" i="13"/>
  <c r="R71" i="13" s="1"/>
  <c r="Q229" i="13"/>
  <c r="Q69" i="13"/>
  <c r="R69" i="13" s="1"/>
  <c r="Q56" i="13"/>
  <c r="R56" i="13" s="1"/>
  <c r="Q55" i="13"/>
  <c r="R55" i="13" s="1"/>
  <c r="Q68" i="13"/>
  <c r="R68" i="13" s="1"/>
  <c r="Q63" i="13"/>
  <c r="R63" i="13" s="1"/>
  <c r="Q48" i="13"/>
  <c r="R48" i="13" s="1"/>
  <c r="L188" i="13"/>
  <c r="M188" i="13"/>
  <c r="Q58" i="13"/>
  <c r="R58" i="13" s="1"/>
  <c r="AB58" i="4"/>
  <c r="Z58" i="4"/>
  <c r="O225" i="13"/>
  <c r="P225" i="13" s="1"/>
  <c r="O65" i="13"/>
  <c r="P65" i="13" s="1"/>
  <c r="O193" i="13"/>
  <c r="P193" i="13" s="1"/>
  <c r="W65" i="4"/>
  <c r="Y65" i="4"/>
  <c r="L193" i="13"/>
  <c r="M193" i="13"/>
  <c r="L209" i="13"/>
  <c r="M209" i="13"/>
  <c r="M57" i="13"/>
  <c r="L57" i="13"/>
  <c r="Q230" i="13"/>
  <c r="Q70" i="13"/>
  <c r="R70" i="13" s="1"/>
  <c r="AB70" i="4"/>
  <c r="Z70" i="4"/>
  <c r="M62" i="13"/>
  <c r="L62" i="13"/>
  <c r="O92" i="13"/>
  <c r="P92" i="13" s="1"/>
  <c r="Z229" i="6"/>
  <c r="AB229" i="6"/>
  <c r="AG234" i="7" s="1"/>
  <c r="AH234" i="7" s="1"/>
  <c r="AJ234" i="7" s="1"/>
  <c r="AK234" i="7" s="1"/>
  <c r="AC228" i="6"/>
  <c r="AE228" i="6"/>
  <c r="AM233" i="7" s="1"/>
  <c r="AN233" i="7" s="1"/>
  <c r="AP233" i="7" s="1"/>
  <c r="Z222" i="6"/>
  <c r="AB222" i="6"/>
  <c r="AG227" i="7" s="1"/>
  <c r="AH227" i="7" s="1"/>
  <c r="AJ227" i="7" s="1"/>
  <c r="AK227" i="7" s="1"/>
  <c r="AF224" i="6"/>
  <c r="AH224" i="6"/>
  <c r="AC230" i="6"/>
  <c r="AE230" i="6"/>
  <c r="AM235" i="7" s="1"/>
  <c r="AN235" i="7" s="1"/>
  <c r="AP235" i="7" s="1"/>
  <c r="AC213" i="6"/>
  <c r="AE213" i="6"/>
  <c r="AM218" i="7" s="1"/>
  <c r="AN218" i="7" s="1"/>
  <c r="AP218" i="7" s="1"/>
  <c r="AC226" i="6"/>
  <c r="AE226" i="6"/>
  <c r="AM231" i="7" s="1"/>
  <c r="AN231" i="7" s="1"/>
  <c r="AP231" i="7" s="1"/>
  <c r="AC232" i="6"/>
  <c r="AE232" i="6"/>
  <c r="AM237" i="7" s="1"/>
  <c r="AN237" i="7" s="1"/>
  <c r="AP237" i="7" s="1"/>
  <c r="Z231" i="6"/>
  <c r="AB231" i="6"/>
  <c r="AG236" i="7" s="1"/>
  <c r="AH236" i="7" s="1"/>
  <c r="AJ236" i="7" s="1"/>
  <c r="AK236" i="7" s="1"/>
  <c r="AC219" i="6"/>
  <c r="AE219" i="6"/>
  <c r="AM224" i="7" s="1"/>
  <c r="AN224" i="7" s="1"/>
  <c r="AP224" i="7" s="1"/>
  <c r="Z233" i="6"/>
  <c r="AB233" i="6"/>
  <c r="AG238" i="7" s="1"/>
  <c r="AH238" i="7" s="1"/>
  <c r="AJ238" i="7" s="1"/>
  <c r="AK238" i="7" s="1"/>
  <c r="AC223" i="6"/>
  <c r="AE223" i="6"/>
  <c r="AM228" i="7" s="1"/>
  <c r="AN228" i="7" s="1"/>
  <c r="AP228" i="7" s="1"/>
  <c r="AR228" i="7" s="1"/>
  <c r="AC211" i="6"/>
  <c r="AE211" i="6"/>
  <c r="AM216" i="7" s="1"/>
  <c r="AN216" i="7" s="1"/>
  <c r="AP216" i="7" s="1"/>
  <c r="Z221" i="6"/>
  <c r="AB221" i="6"/>
  <c r="AG226" i="7" s="1"/>
  <c r="AH226" i="7" s="1"/>
  <c r="AJ226" i="7" s="1"/>
  <c r="AK226" i="7" s="1"/>
  <c r="Z212" i="6"/>
  <c r="AB212" i="6"/>
  <c r="AG217" i="7" s="1"/>
  <c r="AH217" i="7" s="1"/>
  <c r="AJ217" i="7" s="1"/>
  <c r="AK217" i="7" s="1"/>
  <c r="Z218" i="6"/>
  <c r="AB218" i="6"/>
  <c r="AG223" i="7" s="1"/>
  <c r="AH223" i="7" s="1"/>
  <c r="AJ223" i="7" s="1"/>
  <c r="AK223" i="7" s="1"/>
  <c r="Z214" i="6"/>
  <c r="AB214" i="6"/>
  <c r="AG219" i="7" s="1"/>
  <c r="AH219" i="7" s="1"/>
  <c r="AJ219" i="7" s="1"/>
  <c r="AK219" i="7" s="1"/>
  <c r="Z210" i="6"/>
  <c r="AB210" i="6"/>
  <c r="AG215" i="7" s="1"/>
  <c r="AH215" i="7" s="1"/>
  <c r="AJ215" i="7" s="1"/>
  <c r="AC215" i="6"/>
  <c r="AE215" i="6"/>
  <c r="AM220" i="7" s="1"/>
  <c r="AN220" i="7" s="1"/>
  <c r="AP220" i="7" s="1"/>
  <c r="Z216" i="6"/>
  <c r="AB216" i="6"/>
  <c r="AG221" i="7" s="1"/>
  <c r="AH221" i="7" s="1"/>
  <c r="AJ221" i="7" s="1"/>
  <c r="AK221" i="7" s="1"/>
  <c r="Z227" i="6"/>
  <c r="AB227" i="6"/>
  <c r="AG232" i="7" s="1"/>
  <c r="AH232" i="7" s="1"/>
  <c r="AJ232" i="7" s="1"/>
  <c r="AK232" i="7" s="1"/>
  <c r="AC200" i="6"/>
  <c r="AE200" i="6"/>
  <c r="AM204" i="7" s="1"/>
  <c r="AN204" i="7" s="1"/>
  <c r="AP204" i="7" s="1"/>
  <c r="AC194" i="6"/>
  <c r="AE194" i="6"/>
  <c r="AM198" i="7" s="1"/>
  <c r="AN198" i="7" s="1"/>
  <c r="AP198" i="7" s="1"/>
  <c r="AE193" i="6"/>
  <c r="AM197" i="7" s="1"/>
  <c r="AN197" i="7" s="1"/>
  <c r="AP197" i="7" s="1"/>
  <c r="AC193" i="6"/>
  <c r="AC179" i="6"/>
  <c r="AE179" i="6"/>
  <c r="AM183" i="7" s="1"/>
  <c r="AN183" i="7" s="1"/>
  <c r="AP183" i="7" s="1"/>
  <c r="AC183" i="6"/>
  <c r="AE183" i="6"/>
  <c r="AM187" i="7" s="1"/>
  <c r="AN187" i="7" s="1"/>
  <c r="AP187" i="7" s="1"/>
  <c r="AR187" i="7" s="1"/>
  <c r="Z186" i="6"/>
  <c r="AB186" i="6"/>
  <c r="AG190" i="7" s="1"/>
  <c r="AH190" i="7" s="1"/>
  <c r="AJ190" i="7" s="1"/>
  <c r="AC189" i="6"/>
  <c r="AE189" i="6"/>
  <c r="AM193" i="7" s="1"/>
  <c r="AN193" i="7" s="1"/>
  <c r="AP193" i="7" s="1"/>
  <c r="AR193" i="7" s="1"/>
  <c r="Z188" i="6"/>
  <c r="AB188" i="6"/>
  <c r="AG192" i="7" s="1"/>
  <c r="AH192" i="7" s="1"/>
  <c r="AJ192" i="7" s="1"/>
  <c r="AK192" i="7" s="1"/>
  <c r="Z195" i="6"/>
  <c r="AB195" i="6"/>
  <c r="AG199" i="7" s="1"/>
  <c r="AH199" i="7" s="1"/>
  <c r="AJ199" i="7" s="1"/>
  <c r="AK199" i="7" s="1"/>
  <c r="Z199" i="6"/>
  <c r="AB199" i="6"/>
  <c r="AG203" i="7" s="1"/>
  <c r="AH203" i="7" s="1"/>
  <c r="AJ203" i="7" s="1"/>
  <c r="AK203" i="7" s="1"/>
  <c r="AB191" i="6"/>
  <c r="AG195" i="7" s="1"/>
  <c r="AH195" i="7" s="1"/>
  <c r="AJ195" i="7" s="1"/>
  <c r="AK195" i="7" s="1"/>
  <c r="Z191" i="6"/>
  <c r="AC198" i="6"/>
  <c r="AE198" i="6"/>
  <c r="AM202" i="7" s="1"/>
  <c r="AN202" i="7" s="1"/>
  <c r="AP202" i="7" s="1"/>
  <c r="Z190" i="6"/>
  <c r="AB190" i="6"/>
  <c r="AG194" i="7" s="1"/>
  <c r="AH194" i="7" s="1"/>
  <c r="AJ194" i="7" s="1"/>
  <c r="AK194" i="7" s="1"/>
  <c r="Z201" i="6"/>
  <c r="AB201" i="6"/>
  <c r="AG205" i="7" s="1"/>
  <c r="AH205" i="7" s="1"/>
  <c r="AJ205" i="7" s="1"/>
  <c r="AK205" i="7" s="1"/>
  <c r="AC196" i="6"/>
  <c r="AE196" i="6"/>
  <c r="AM200" i="7" s="1"/>
  <c r="AN200" i="7" s="1"/>
  <c r="AP200" i="7" s="1"/>
  <c r="Z197" i="6"/>
  <c r="AB197" i="6"/>
  <c r="AG201" i="7" s="1"/>
  <c r="AH201" i="7" s="1"/>
  <c r="AJ201" i="7" s="1"/>
  <c r="Z182" i="6"/>
  <c r="AB182" i="6"/>
  <c r="AG186" i="7" s="1"/>
  <c r="AH186" i="7" s="1"/>
  <c r="AJ186" i="7" s="1"/>
  <c r="AK186" i="7" s="1"/>
  <c r="AC185" i="6"/>
  <c r="AE185" i="6"/>
  <c r="AM189" i="7" s="1"/>
  <c r="AN189" i="7" s="1"/>
  <c r="AP189" i="7" s="1"/>
  <c r="AR189" i="7" s="1"/>
  <c r="Z178" i="6"/>
  <c r="AB178" i="6"/>
  <c r="AG182" i="7" s="1"/>
  <c r="AH182" i="7" s="1"/>
  <c r="AJ182" i="7" s="1"/>
  <c r="AK182" i="7" s="1"/>
  <c r="AC181" i="6"/>
  <c r="AE181" i="6"/>
  <c r="AM185" i="7" s="1"/>
  <c r="AN185" i="7" s="1"/>
  <c r="AP185" i="7" s="1"/>
  <c r="AC187" i="6"/>
  <c r="AE187" i="6"/>
  <c r="AM191" i="7" s="1"/>
  <c r="AN191" i="7" s="1"/>
  <c r="AP191" i="7" s="1"/>
  <c r="Z184" i="6"/>
  <c r="AB184" i="6"/>
  <c r="Z180" i="6"/>
  <c r="AB180" i="6"/>
  <c r="AG184" i="7" s="1"/>
  <c r="AH184" i="7" s="1"/>
  <c r="AJ184" i="7" s="1"/>
  <c r="AK184" i="7" s="1"/>
  <c r="Z177" i="6"/>
  <c r="AB177" i="6"/>
  <c r="AC156" i="6"/>
  <c r="AE156" i="6"/>
  <c r="AM159" i="7" s="1"/>
  <c r="AN159" i="7" s="1"/>
  <c r="AP159" i="7" s="1"/>
  <c r="AF162" i="6"/>
  <c r="AH162" i="6"/>
  <c r="Z158" i="6"/>
  <c r="AB158" i="6"/>
  <c r="AC155" i="6"/>
  <c r="AE155" i="6"/>
  <c r="AM158" i="7" s="1"/>
  <c r="AN158" i="7" s="1"/>
  <c r="AP158" i="7" s="1"/>
  <c r="AF148" i="6"/>
  <c r="AH148" i="6"/>
  <c r="AE150" i="6"/>
  <c r="AM153" i="7" s="1"/>
  <c r="AN153" i="7" s="1"/>
  <c r="AP153" i="7" s="1"/>
  <c r="AC150" i="6"/>
  <c r="AH147" i="6"/>
  <c r="AF147" i="6"/>
  <c r="AI153" i="6"/>
  <c r="AK153" i="6"/>
  <c r="AK166" i="6"/>
  <c r="AI166" i="6"/>
  <c r="AB151" i="6"/>
  <c r="Z151" i="6"/>
  <c r="Z159" i="6"/>
  <c r="AB159" i="6"/>
  <c r="AC157" i="6"/>
  <c r="AE157" i="6"/>
  <c r="AM160" i="7" s="1"/>
  <c r="AN160" i="7" s="1"/>
  <c r="AP160" i="7" s="1"/>
  <c r="AF154" i="6"/>
  <c r="AH154" i="6"/>
  <c r="AC165" i="6"/>
  <c r="AE165" i="6"/>
  <c r="AM168" i="7" s="1"/>
  <c r="AN168" i="7" s="1"/>
  <c r="AP168" i="7" s="1"/>
  <c r="AI169" i="6"/>
  <c r="AK169" i="6"/>
  <c r="AC163" i="6"/>
  <c r="AE163" i="6"/>
  <c r="AM166" i="7" s="1"/>
  <c r="AN166" i="7" s="1"/>
  <c r="AP166" i="7" s="1"/>
  <c r="AF164" i="6"/>
  <c r="AH164" i="6"/>
  <c r="AF160" i="6"/>
  <c r="AH160" i="6"/>
  <c r="AC149" i="6"/>
  <c r="AE149" i="6"/>
  <c r="AM152" i="7" s="1"/>
  <c r="AN152" i="7" s="1"/>
  <c r="AP152" i="7" s="1"/>
  <c r="AC125" i="6"/>
  <c r="AE125" i="6"/>
  <c r="AM127" i="7" s="1"/>
  <c r="AN127" i="7" s="1"/>
  <c r="AP127" i="7" s="1"/>
  <c r="Z136" i="6"/>
  <c r="AB136" i="6"/>
  <c r="AG138" i="7" s="1"/>
  <c r="AH138" i="7" s="1"/>
  <c r="AJ138" i="7" s="1"/>
  <c r="AK138" i="7" s="1"/>
  <c r="W29" i="6"/>
  <c r="Z129" i="6"/>
  <c r="AB129" i="6"/>
  <c r="AG131" i="7" s="1"/>
  <c r="AH131" i="7" s="1"/>
  <c r="AJ131" i="7" s="1"/>
  <c r="AK131" i="7" s="1"/>
  <c r="Z116" i="6"/>
  <c r="AB116" i="6"/>
  <c r="AG118" i="7" s="1"/>
  <c r="AH118" i="7" s="1"/>
  <c r="AJ118" i="7" s="1"/>
  <c r="AK118" i="7" s="1"/>
  <c r="AC117" i="6"/>
  <c r="AE117" i="6"/>
  <c r="AM119" i="7" s="1"/>
  <c r="AN119" i="7" s="1"/>
  <c r="AP119" i="7" s="1"/>
  <c r="AR119" i="7" s="1"/>
  <c r="AC137" i="6"/>
  <c r="AE137" i="6"/>
  <c r="AM139" i="7" s="1"/>
  <c r="AN139" i="7" s="1"/>
  <c r="AP139" i="7" s="1"/>
  <c r="Z128" i="6"/>
  <c r="AB128" i="6"/>
  <c r="AG130" i="7" s="1"/>
  <c r="AH130" i="7" s="1"/>
  <c r="AJ130" i="7" s="1"/>
  <c r="AK130" i="7" s="1"/>
  <c r="Z114" i="6"/>
  <c r="AB114" i="6"/>
  <c r="AG116" i="7" s="1"/>
  <c r="AH116" i="7" s="1"/>
  <c r="AJ116" i="7" s="1"/>
  <c r="AK116" i="7" s="1"/>
  <c r="AC123" i="6"/>
  <c r="AE123" i="6"/>
  <c r="AM125" i="7" s="1"/>
  <c r="AN125" i="7" s="1"/>
  <c r="AP125" i="7" s="1"/>
  <c r="Z126" i="6"/>
  <c r="AB126" i="6"/>
  <c r="AG128" i="7" s="1"/>
  <c r="AH128" i="7" s="1"/>
  <c r="AJ128" i="7" s="1"/>
  <c r="AK128" i="7" s="1"/>
  <c r="Z134" i="6"/>
  <c r="AB134" i="6"/>
  <c r="AG136" i="7" s="1"/>
  <c r="AH136" i="7" s="1"/>
  <c r="AJ136" i="7" s="1"/>
  <c r="AK136" i="7" s="1"/>
  <c r="AC133" i="6"/>
  <c r="AE133" i="6"/>
  <c r="AM135" i="7" s="1"/>
  <c r="AN135" i="7" s="1"/>
  <c r="AP135" i="7" s="1"/>
  <c r="AR135" i="7" s="1"/>
  <c r="AC131" i="6"/>
  <c r="AE131" i="6"/>
  <c r="AM133" i="7" s="1"/>
  <c r="AN133" i="7" s="1"/>
  <c r="AP133" i="7" s="1"/>
  <c r="AR133" i="7" s="1"/>
  <c r="AC127" i="6"/>
  <c r="AE127" i="6"/>
  <c r="AM129" i="7" s="1"/>
  <c r="AN129" i="7" s="1"/>
  <c r="AP129" i="7" s="1"/>
  <c r="AC135" i="6"/>
  <c r="AE135" i="6"/>
  <c r="AM137" i="7" s="1"/>
  <c r="AN137" i="7" s="1"/>
  <c r="AP137" i="7" s="1"/>
  <c r="AR137" i="7" s="1"/>
  <c r="W37" i="6"/>
  <c r="Z120" i="6"/>
  <c r="AB120" i="6"/>
  <c r="AG122" i="7" s="1"/>
  <c r="AH122" i="7" s="1"/>
  <c r="AJ122" i="7" s="1"/>
  <c r="AK122" i="7" s="1"/>
  <c r="Z132" i="6"/>
  <c r="AB132" i="6"/>
  <c r="AG134" i="7" s="1"/>
  <c r="AH134" i="7" s="1"/>
  <c r="AJ134" i="7" s="1"/>
  <c r="AK134" i="7" s="1"/>
  <c r="Z130" i="6"/>
  <c r="AB130" i="6"/>
  <c r="AG132" i="7" s="1"/>
  <c r="AH132" i="7" s="1"/>
  <c r="AJ132" i="7" s="1"/>
  <c r="AK132" i="7" s="1"/>
  <c r="Z122" i="6"/>
  <c r="AB122" i="6"/>
  <c r="AG124" i="7" s="1"/>
  <c r="AH124" i="7" s="1"/>
  <c r="AJ124" i="7" s="1"/>
  <c r="AK124" i="7" s="1"/>
  <c r="AC119" i="6"/>
  <c r="AE119" i="6"/>
  <c r="AM121" i="7" s="1"/>
  <c r="AN121" i="7" s="1"/>
  <c r="AP121" i="7" s="1"/>
  <c r="AR121" i="7" s="1"/>
  <c r="AC115" i="6"/>
  <c r="AE115" i="6"/>
  <c r="AM117" i="7" s="1"/>
  <c r="AN117" i="7" s="1"/>
  <c r="AP117" i="7" s="1"/>
  <c r="Z118" i="6"/>
  <c r="AB118" i="6"/>
  <c r="AG120" i="7" s="1"/>
  <c r="AH120" i="7" s="1"/>
  <c r="AJ120" i="7" s="1"/>
  <c r="AK120" i="7" s="1"/>
  <c r="Z124" i="6"/>
  <c r="AB124" i="6"/>
  <c r="AG126" i="7" s="1"/>
  <c r="AH126" i="7" s="1"/>
  <c r="AJ126" i="7" s="1"/>
  <c r="AK126" i="7" s="1"/>
  <c r="AC121" i="6"/>
  <c r="AE121" i="6"/>
  <c r="AM123" i="7" s="1"/>
  <c r="AN123" i="7" s="1"/>
  <c r="AP123" i="7" s="1"/>
  <c r="Z85" i="6"/>
  <c r="AB85" i="6"/>
  <c r="AG87" i="7" s="1"/>
  <c r="AH87" i="7" s="1"/>
  <c r="AJ87" i="7" s="1"/>
  <c r="AC92" i="6"/>
  <c r="AE92" i="6"/>
  <c r="AM94" i="7" s="1"/>
  <c r="AN94" i="7" s="1"/>
  <c r="AP94" i="7" s="1"/>
  <c r="AC95" i="6"/>
  <c r="AE95" i="6"/>
  <c r="AM97" i="7" s="1"/>
  <c r="AN97" i="7" s="1"/>
  <c r="AP97" i="7" s="1"/>
  <c r="AC88" i="6"/>
  <c r="AE88" i="6"/>
  <c r="AM90" i="7" s="1"/>
  <c r="AN90" i="7" s="1"/>
  <c r="AP90" i="7" s="1"/>
  <c r="AF100" i="6"/>
  <c r="AH100" i="6"/>
  <c r="Z83" i="6"/>
  <c r="AB83" i="6"/>
  <c r="AG85" i="7" s="1"/>
  <c r="AH85" i="7" s="1"/>
  <c r="AJ85" i="7" s="1"/>
  <c r="AK85" i="7" s="1"/>
  <c r="AC86" i="6"/>
  <c r="AE86" i="6"/>
  <c r="AM88" i="7" s="1"/>
  <c r="AN88" i="7" s="1"/>
  <c r="AP88" i="7" s="1"/>
  <c r="AC90" i="6"/>
  <c r="AE90" i="6"/>
  <c r="AM92" i="7" s="1"/>
  <c r="AN92" i="7" s="1"/>
  <c r="AP92" i="7" s="1"/>
  <c r="AC94" i="6"/>
  <c r="AE94" i="6"/>
  <c r="AM96" i="7" s="1"/>
  <c r="AN96" i="7" s="1"/>
  <c r="AP96" i="7" s="1"/>
  <c r="AR96" i="7" s="1"/>
  <c r="AC101" i="6"/>
  <c r="AE101" i="6"/>
  <c r="AM103" i="7" s="1"/>
  <c r="AN103" i="7" s="1"/>
  <c r="AP103" i="7" s="1"/>
  <c r="AR103" i="7" s="1"/>
  <c r="Z91" i="6"/>
  <c r="AB91" i="6"/>
  <c r="AG93" i="7" s="1"/>
  <c r="AH93" i="7" s="1"/>
  <c r="AJ93" i="7" s="1"/>
  <c r="AK93" i="7" s="1"/>
  <c r="AF104" i="6"/>
  <c r="AH104" i="6"/>
  <c r="Z87" i="6"/>
  <c r="AB87" i="6"/>
  <c r="AG89" i="7" s="1"/>
  <c r="AH89" i="7" s="1"/>
  <c r="AJ89" i="7" s="1"/>
  <c r="AK89" i="7" s="1"/>
  <c r="AF93" i="6"/>
  <c r="AH93" i="6"/>
  <c r="AE96" i="6"/>
  <c r="AM98" i="7" s="1"/>
  <c r="AN98" i="7" s="1"/>
  <c r="AP98" i="7" s="1"/>
  <c r="AC96" i="6"/>
  <c r="AC97" i="6"/>
  <c r="AE97" i="6"/>
  <c r="AM99" i="7" s="1"/>
  <c r="AN99" i="7" s="1"/>
  <c r="AP99" i="7" s="1"/>
  <c r="AR99" i="7" s="1"/>
  <c r="W21" i="6"/>
  <c r="Z81" i="6"/>
  <c r="AB81" i="6"/>
  <c r="AG83" i="7" s="1"/>
  <c r="AH83" i="7" s="1"/>
  <c r="AJ83" i="7" s="1"/>
  <c r="AK83" i="7" s="1"/>
  <c r="Z89" i="6"/>
  <c r="AB89" i="6"/>
  <c r="AG91" i="7" s="1"/>
  <c r="AH91" i="7" s="1"/>
  <c r="AJ91" i="7" s="1"/>
  <c r="AK91" i="7" s="1"/>
  <c r="AC103" i="6"/>
  <c r="AE103" i="6"/>
  <c r="AM105" i="7" s="1"/>
  <c r="AN105" i="7" s="1"/>
  <c r="AP105" i="7" s="1"/>
  <c r="AR105" i="7" s="1"/>
  <c r="AC82" i="6"/>
  <c r="AE82" i="6"/>
  <c r="AM84" i="7" s="1"/>
  <c r="AN84" i="7" s="1"/>
  <c r="AP84" i="7" s="1"/>
  <c r="AC84" i="6"/>
  <c r="AE84" i="6"/>
  <c r="AM86" i="7" s="1"/>
  <c r="AN86" i="7" s="1"/>
  <c r="AP86" i="7" s="1"/>
  <c r="AC99" i="6"/>
  <c r="AE99" i="6"/>
  <c r="AM101" i="7" s="1"/>
  <c r="AN101" i="7" s="1"/>
  <c r="AP101" i="7" s="1"/>
  <c r="AR101" i="7" s="1"/>
  <c r="AC53" i="6"/>
  <c r="AE53" i="6"/>
  <c r="AM55" i="7" s="1"/>
  <c r="Z56" i="6"/>
  <c r="AB56" i="6"/>
  <c r="AG58" i="7" s="1"/>
  <c r="AC59" i="6"/>
  <c r="AE59" i="6"/>
  <c r="AM61" i="7" s="1"/>
  <c r="AC64" i="6"/>
  <c r="AE64" i="6"/>
  <c r="AM66" i="7" s="1"/>
  <c r="Y15" i="6"/>
  <c r="Q15" i="13" s="1"/>
  <c r="R15" i="13" s="1"/>
  <c r="W15" i="6"/>
  <c r="Y19" i="6"/>
  <c r="Q19" i="13" s="1"/>
  <c r="R19" i="13" s="1"/>
  <c r="W19" i="6"/>
  <c r="AC66" i="6"/>
  <c r="AE66" i="6"/>
  <c r="AM68" i="7" s="1"/>
  <c r="Z58" i="6"/>
  <c r="AB58" i="6"/>
  <c r="AG60" i="7" s="1"/>
  <c r="Y34" i="6"/>
  <c r="Q34" i="13" s="1"/>
  <c r="R34" i="13" s="1"/>
  <c r="W34" i="6"/>
  <c r="Y27" i="6"/>
  <c r="Q27" i="13" s="1"/>
  <c r="R27" i="13" s="1"/>
  <c r="W27" i="6"/>
  <c r="AC51" i="6"/>
  <c r="AE51" i="6"/>
  <c r="AM53" i="7" s="1"/>
  <c r="Y36" i="6"/>
  <c r="Q36" i="13" s="1"/>
  <c r="R36" i="13" s="1"/>
  <c r="W36" i="6"/>
  <c r="Y17" i="6"/>
  <c r="Q17" i="13" s="1"/>
  <c r="R17" i="13" s="1"/>
  <c r="W17" i="6"/>
  <c r="Z24" i="6"/>
  <c r="AB24" i="6"/>
  <c r="S24" i="13" s="1"/>
  <c r="T24" i="13" s="1"/>
  <c r="Y23" i="6"/>
  <c r="Q23" i="13" s="1"/>
  <c r="R23" i="13" s="1"/>
  <c r="W23" i="6"/>
  <c r="Z16" i="6"/>
  <c r="AB16" i="6"/>
  <c r="S16" i="13" s="1"/>
  <c r="T16" i="13" s="1"/>
  <c r="Y28" i="6"/>
  <c r="Q28" i="13" s="1"/>
  <c r="R28" i="13" s="1"/>
  <c r="W28" i="6"/>
  <c r="AC57" i="6"/>
  <c r="AE57" i="6"/>
  <c r="AM59" i="7" s="1"/>
  <c r="Z60" i="6"/>
  <c r="AB60" i="6"/>
  <c r="AG62" i="7" s="1"/>
  <c r="Y32" i="6"/>
  <c r="Q32" i="13" s="1"/>
  <c r="R32" i="13" s="1"/>
  <c r="W32" i="6"/>
  <c r="Z69" i="6"/>
  <c r="AB69" i="6"/>
  <c r="AG71" i="7" s="1"/>
  <c r="Z48" i="6"/>
  <c r="AB48" i="6"/>
  <c r="AG50" i="7" s="1"/>
  <c r="Z71" i="6"/>
  <c r="AB71" i="6"/>
  <c r="AG73" i="7" s="1"/>
  <c r="AC68" i="6"/>
  <c r="AE68" i="6"/>
  <c r="AM70" i="7" s="1"/>
  <c r="Y25" i="6"/>
  <c r="Q25" i="13" s="1"/>
  <c r="R25" i="13" s="1"/>
  <c r="W25" i="6"/>
  <c r="Z67" i="6"/>
  <c r="AB67" i="6"/>
  <c r="AG69" i="7" s="1"/>
  <c r="Z52" i="6"/>
  <c r="AB52" i="6"/>
  <c r="AG54" i="7" s="1"/>
  <c r="AC63" i="6"/>
  <c r="AE63" i="6"/>
  <c r="AM65" i="7" s="1"/>
  <c r="AC70" i="6"/>
  <c r="AE70" i="6"/>
  <c r="AM72" i="7" s="1"/>
  <c r="AB22" i="6"/>
  <c r="S22" i="13" s="1"/>
  <c r="T22" i="13" s="1"/>
  <c r="Z22" i="6"/>
  <c r="Z54" i="6"/>
  <c r="AB54" i="6"/>
  <c r="AG56" i="7" s="1"/>
  <c r="Z61" i="6"/>
  <c r="AB61" i="6"/>
  <c r="AG63" i="7" s="1"/>
  <c r="AF62" i="6"/>
  <c r="AH62" i="6"/>
  <c r="AC55" i="6"/>
  <c r="AE55" i="6"/>
  <c r="AM57" i="7" s="1"/>
  <c r="Z65" i="6"/>
  <c r="AB65" i="6"/>
  <c r="AG67" i="7" s="1"/>
  <c r="Y38" i="6"/>
  <c r="Q38" i="13" s="1"/>
  <c r="R38" i="13" s="1"/>
  <c r="W38" i="6"/>
  <c r="Z50" i="6"/>
  <c r="AB50" i="6"/>
  <c r="AG52" i="7" s="1"/>
  <c r="AC49" i="6"/>
  <c r="AE49" i="6"/>
  <c r="AM51" i="7" s="1"/>
  <c r="AR220" i="29"/>
  <c r="AR226" i="29"/>
  <c r="AR212" i="29"/>
  <c r="AR216" i="29"/>
  <c r="AR180" i="29"/>
  <c r="AU178" i="29"/>
  <c r="AS178" i="29"/>
  <c r="AR197" i="29"/>
  <c r="AR152" i="29"/>
  <c r="AR156" i="29"/>
  <c r="AR116" i="29"/>
  <c r="AR124" i="29"/>
  <c r="AH35" i="29"/>
  <c r="AI35" i="29" s="1"/>
  <c r="AH36" i="29"/>
  <c r="AI36" i="29" s="1"/>
  <c r="AR97" i="29"/>
  <c r="AR100" i="29"/>
  <c r="AR96" i="29"/>
  <c r="AM65" i="29"/>
  <c r="AI65" i="29"/>
  <c r="AD63" i="29"/>
  <c r="AH63" i="29"/>
  <c r="AH48" i="29"/>
  <c r="AD48" i="29"/>
  <c r="AM59" i="29"/>
  <c r="AI59" i="29"/>
  <c r="AI61" i="29"/>
  <c r="AM61" i="29"/>
  <c r="AM51" i="29"/>
  <c r="AI51" i="29"/>
  <c r="AM53" i="29"/>
  <c r="AI53" i="29"/>
  <c r="AN70" i="29"/>
  <c r="AR70" i="29"/>
  <c r="AD55" i="29"/>
  <c r="AH55" i="29"/>
  <c r="AH22" i="29" s="1"/>
  <c r="AI22" i="29" s="1"/>
  <c r="AM56" i="29"/>
  <c r="AI56" i="29"/>
  <c r="AN66" i="29"/>
  <c r="AR66" i="29"/>
  <c r="AH71" i="29"/>
  <c r="AD71" i="29"/>
  <c r="AH49" i="29"/>
  <c r="AD49" i="29"/>
  <c r="AM69" i="29"/>
  <c r="AI69" i="29"/>
  <c r="AH57" i="29"/>
  <c r="AD57" i="29"/>
  <c r="AH67" i="29"/>
  <c r="AD67" i="29"/>
  <c r="AR222" i="5"/>
  <c r="AN222" i="5"/>
  <c r="AM230" i="5"/>
  <c r="AI230" i="5"/>
  <c r="AR214" i="5"/>
  <c r="AN214" i="5"/>
  <c r="AR218" i="5"/>
  <c r="AN218" i="5"/>
  <c r="AS220" i="5"/>
  <c r="AU220" i="5"/>
  <c r="AM226" i="5"/>
  <c r="AI226" i="5"/>
  <c r="AH209" i="5"/>
  <c r="AD209" i="5"/>
  <c r="AH213" i="5"/>
  <c r="AD213" i="5"/>
  <c r="AR210" i="5"/>
  <c r="AN210" i="5"/>
  <c r="AM223" i="5"/>
  <c r="AI223" i="5"/>
  <c r="AM211" i="5"/>
  <c r="AI211" i="5"/>
  <c r="AM215" i="5"/>
  <c r="AI215" i="5"/>
  <c r="AM219" i="5"/>
  <c r="AI219" i="5"/>
  <c r="AN231" i="5"/>
  <c r="AR231" i="5"/>
  <c r="AN224" i="5"/>
  <c r="AR224" i="5"/>
  <c r="AH228" i="5"/>
  <c r="AD228" i="5"/>
  <c r="AU225" i="5"/>
  <c r="AS225" i="5"/>
  <c r="AU229" i="5"/>
  <c r="AS229" i="5"/>
  <c r="AH217" i="5"/>
  <c r="AD217" i="5"/>
  <c r="AH221" i="5"/>
  <c r="AD221" i="5"/>
  <c r="AN227" i="5"/>
  <c r="AR227" i="5"/>
  <c r="AM192" i="5"/>
  <c r="AI192" i="5"/>
  <c r="AH195" i="5"/>
  <c r="AD195" i="5"/>
  <c r="AH188" i="5"/>
  <c r="AD188" i="5"/>
  <c r="AI190" i="5"/>
  <c r="AM190" i="5"/>
  <c r="AD180" i="5"/>
  <c r="AH180" i="5"/>
  <c r="AM179" i="5"/>
  <c r="AI179" i="5"/>
  <c r="AH181" i="5"/>
  <c r="AD181" i="5"/>
  <c r="AI197" i="5"/>
  <c r="AM197" i="5"/>
  <c r="AH185" i="5"/>
  <c r="AD185" i="5"/>
  <c r="AU178" i="5"/>
  <c r="AS178" i="5"/>
  <c r="AH177" i="5"/>
  <c r="AD177" i="5"/>
  <c r="AH189" i="5"/>
  <c r="AD189" i="5"/>
  <c r="AN176" i="5"/>
  <c r="AR176" i="5"/>
  <c r="AI186" i="5"/>
  <c r="AM186" i="5"/>
  <c r="AH196" i="5"/>
  <c r="AH35" i="5" s="1"/>
  <c r="AD196" i="5"/>
  <c r="AI194" i="5"/>
  <c r="AM194" i="5"/>
  <c r="AI198" i="5"/>
  <c r="AM198" i="5"/>
  <c r="AM183" i="5"/>
  <c r="AI183" i="5"/>
  <c r="AM191" i="5"/>
  <c r="AI191" i="5"/>
  <c r="AI182" i="5"/>
  <c r="AM182" i="5"/>
  <c r="AM187" i="5"/>
  <c r="AI187" i="5"/>
  <c r="AH193" i="5"/>
  <c r="AD193" i="5"/>
  <c r="AR199" i="5"/>
  <c r="AN199" i="5"/>
  <c r="AN184" i="5"/>
  <c r="AR184" i="5"/>
  <c r="AH144" i="5"/>
  <c r="AD144" i="5"/>
  <c r="AH161" i="5"/>
  <c r="AD161" i="5"/>
  <c r="AH152" i="5"/>
  <c r="AD152" i="5"/>
  <c r="AH165" i="5"/>
  <c r="AD165" i="5"/>
  <c r="AI166" i="5"/>
  <c r="AM166" i="5"/>
  <c r="AI150" i="5"/>
  <c r="AM150" i="5"/>
  <c r="AM147" i="5"/>
  <c r="AI147" i="5"/>
  <c r="AR160" i="5"/>
  <c r="AN160" i="5"/>
  <c r="AH157" i="5"/>
  <c r="AD157" i="5"/>
  <c r="AN148" i="5"/>
  <c r="AR148" i="5"/>
  <c r="AN156" i="5"/>
  <c r="AR156" i="5"/>
  <c r="AM155" i="5"/>
  <c r="AI155" i="5"/>
  <c r="AI146" i="5"/>
  <c r="AM146" i="5"/>
  <c r="AM163" i="5"/>
  <c r="AI163" i="5"/>
  <c r="AI154" i="5"/>
  <c r="AM154" i="5"/>
  <c r="AI162" i="5"/>
  <c r="AM162" i="5"/>
  <c r="AI158" i="5"/>
  <c r="AM158" i="5"/>
  <c r="AM151" i="5"/>
  <c r="AI151" i="5"/>
  <c r="AM167" i="5"/>
  <c r="AI167" i="5"/>
  <c r="AI159" i="5"/>
  <c r="AM159" i="5"/>
  <c r="AH149" i="5"/>
  <c r="AD149" i="5"/>
  <c r="AR164" i="5"/>
  <c r="AN164" i="5"/>
  <c r="AH153" i="5"/>
  <c r="AD153" i="5"/>
  <c r="AH145" i="5"/>
  <c r="AD145" i="5"/>
  <c r="AI126" i="5"/>
  <c r="AM126" i="5"/>
  <c r="AI114" i="5"/>
  <c r="AM114" i="5"/>
  <c r="AI131" i="5"/>
  <c r="AM131" i="5"/>
  <c r="AM115" i="5"/>
  <c r="AI115" i="5"/>
  <c r="AN124" i="5"/>
  <c r="AR124" i="5"/>
  <c r="AH113" i="5"/>
  <c r="AD113" i="5"/>
  <c r="AN128" i="5"/>
  <c r="AR128" i="5"/>
  <c r="AH125" i="5"/>
  <c r="AD125" i="5"/>
  <c r="AH130" i="5"/>
  <c r="AD130" i="5"/>
  <c r="AD133" i="5"/>
  <c r="AH133" i="5"/>
  <c r="AM123" i="5"/>
  <c r="AI123" i="5"/>
  <c r="AM127" i="5"/>
  <c r="AI127" i="5"/>
  <c r="AM132" i="5"/>
  <c r="AI132" i="5"/>
  <c r="AI122" i="5"/>
  <c r="AM122" i="5"/>
  <c r="AH112" i="5"/>
  <c r="AD112" i="5"/>
  <c r="AI118" i="5"/>
  <c r="AM118" i="5"/>
  <c r="AM119" i="5"/>
  <c r="AI119" i="5"/>
  <c r="AH129" i="5"/>
  <c r="AD129" i="5"/>
  <c r="AH134" i="5"/>
  <c r="AD134" i="5"/>
  <c r="AN116" i="5"/>
  <c r="AR116" i="5"/>
  <c r="AH117" i="5"/>
  <c r="AD117" i="5"/>
  <c r="AH121" i="5"/>
  <c r="AD121" i="5"/>
  <c r="AN120" i="5"/>
  <c r="AR120" i="5"/>
  <c r="AI135" i="5"/>
  <c r="AM135" i="5"/>
  <c r="AI96" i="5"/>
  <c r="AM96" i="5"/>
  <c r="AH84" i="5"/>
  <c r="AD84" i="5"/>
  <c r="AH89" i="5"/>
  <c r="AD89" i="5"/>
  <c r="AI93" i="5"/>
  <c r="AM93" i="5"/>
  <c r="AH85" i="5"/>
  <c r="AD85" i="5"/>
  <c r="AN80" i="5"/>
  <c r="AR80" i="5"/>
  <c r="AN88" i="5"/>
  <c r="AR88" i="5"/>
  <c r="AI86" i="5"/>
  <c r="AM86" i="5"/>
  <c r="AS92" i="5"/>
  <c r="AU92" i="5"/>
  <c r="AM83" i="5"/>
  <c r="AI83" i="5"/>
  <c r="AM91" i="5"/>
  <c r="AI91" i="5"/>
  <c r="AM97" i="5"/>
  <c r="AI97" i="5"/>
  <c r="AN90" i="5"/>
  <c r="AR90" i="5"/>
  <c r="AM101" i="5"/>
  <c r="AI101" i="5"/>
  <c r="AM95" i="5"/>
  <c r="AI95" i="5"/>
  <c r="AM87" i="5"/>
  <c r="AI87" i="5"/>
  <c r="AI82" i="5"/>
  <c r="AM82" i="5"/>
  <c r="AH103" i="5"/>
  <c r="AD103" i="5"/>
  <c r="AH99" i="5"/>
  <c r="AD99" i="5"/>
  <c r="AN102" i="5"/>
  <c r="AR102" i="5"/>
  <c r="AN98" i="5"/>
  <c r="AR98" i="5"/>
  <c r="AH94" i="5"/>
  <c r="AH29" i="5" s="1"/>
  <c r="AI29" i="5" s="1"/>
  <c r="AD94" i="5"/>
  <c r="AU100" i="5"/>
  <c r="AS100" i="5"/>
  <c r="AH81" i="5"/>
  <c r="AD81" i="5"/>
  <c r="AI58" i="5"/>
  <c r="AM58" i="5"/>
  <c r="AH56" i="5"/>
  <c r="AD56" i="5"/>
  <c r="AH52" i="5"/>
  <c r="AD52" i="5"/>
  <c r="AI50" i="5"/>
  <c r="AM50" i="5"/>
  <c r="AH48" i="5"/>
  <c r="AD48" i="5"/>
  <c r="AH70" i="5"/>
  <c r="AD70" i="5"/>
  <c r="AH60" i="5"/>
  <c r="AH27" i="5" s="1"/>
  <c r="AD60" i="5"/>
  <c r="AM55" i="5"/>
  <c r="AI55" i="5"/>
  <c r="AI68" i="5"/>
  <c r="AM68" i="5"/>
  <c r="AI54" i="5"/>
  <c r="AM54" i="5"/>
  <c r="AI62" i="5"/>
  <c r="AM62" i="5"/>
  <c r="AH53" i="5"/>
  <c r="AD53" i="5"/>
  <c r="AI69" i="5"/>
  <c r="AM69" i="5"/>
  <c r="AM59" i="5"/>
  <c r="AI59" i="5"/>
  <c r="AH66" i="5"/>
  <c r="AH33" i="5" s="1"/>
  <c r="AD66" i="5"/>
  <c r="AM65" i="5"/>
  <c r="AI65" i="5"/>
  <c r="AM63" i="5"/>
  <c r="AI63" i="5"/>
  <c r="AM51" i="5"/>
  <c r="AI51" i="5"/>
  <c r="AH64" i="5"/>
  <c r="AH31" i="5" s="1"/>
  <c r="AI31" i="5" s="1"/>
  <c r="AD64" i="5"/>
  <c r="AH61" i="5"/>
  <c r="AD61" i="5"/>
  <c r="AH57" i="5"/>
  <c r="AD57" i="5"/>
  <c r="AH71" i="5"/>
  <c r="AH38" i="5" s="1"/>
  <c r="AD71" i="5"/>
  <c r="AH67" i="5"/>
  <c r="AD67" i="5"/>
  <c r="AH49" i="5"/>
  <c r="AD49" i="5"/>
  <c r="Z244" i="4"/>
  <c r="AB244" i="4"/>
  <c r="AC256" i="4"/>
  <c r="AE256" i="4"/>
  <c r="Z241" i="4"/>
  <c r="AB241" i="4"/>
  <c r="AC255" i="4"/>
  <c r="AE255" i="4"/>
  <c r="Z257" i="4"/>
  <c r="AB257" i="4"/>
  <c r="AC247" i="4"/>
  <c r="AE247" i="4"/>
  <c r="AC243" i="4"/>
  <c r="AE243" i="4"/>
  <c r="AC248" i="4"/>
  <c r="AE248" i="4"/>
  <c r="AB259" i="4"/>
  <c r="Z259" i="4"/>
  <c r="AC260" i="4"/>
  <c r="AE260" i="4"/>
  <c r="Z242" i="4"/>
  <c r="AB242" i="4"/>
  <c r="Z254" i="4"/>
  <c r="AB254" i="4"/>
  <c r="Z252" i="4"/>
  <c r="AB252" i="4"/>
  <c r="Z262" i="4"/>
  <c r="AB262" i="4"/>
  <c r="Z246" i="4"/>
  <c r="AB246" i="4"/>
  <c r="Z250" i="4"/>
  <c r="AB250" i="4"/>
  <c r="AC240" i="4"/>
  <c r="AE240" i="4"/>
  <c r="Z249" i="4"/>
  <c r="AB249" i="4"/>
  <c r="Z253" i="4"/>
  <c r="AB253" i="4"/>
  <c r="AC251" i="4"/>
  <c r="AE251" i="4"/>
  <c r="Z258" i="4"/>
  <c r="AB258" i="4"/>
  <c r="Z261" i="4"/>
  <c r="AB261" i="4"/>
  <c r="Z245" i="4"/>
  <c r="AB245" i="4"/>
  <c r="Z214" i="4"/>
  <c r="AB214" i="4"/>
  <c r="AC229" i="4"/>
  <c r="AE229" i="4"/>
  <c r="Z218" i="4"/>
  <c r="AB218" i="4"/>
  <c r="AC225" i="4"/>
  <c r="AE225" i="4"/>
  <c r="Z226" i="4"/>
  <c r="AB226" i="4"/>
  <c r="AC211" i="4"/>
  <c r="AE211" i="4"/>
  <c r="Z230" i="4"/>
  <c r="AB230" i="4"/>
  <c r="Z213" i="4"/>
  <c r="AB213" i="4"/>
  <c r="AC219" i="4"/>
  <c r="AE219" i="4"/>
  <c r="Z209" i="4"/>
  <c r="AB209" i="4"/>
  <c r="Z231" i="4"/>
  <c r="AB231" i="4"/>
  <c r="AB228" i="4"/>
  <c r="Z228" i="4"/>
  <c r="AC216" i="4"/>
  <c r="AE216" i="4"/>
  <c r="Z222" i="4"/>
  <c r="AB222" i="4"/>
  <c r="AC224" i="4"/>
  <c r="AE224" i="4"/>
  <c r="AC220" i="4"/>
  <c r="AE220" i="4"/>
  <c r="Z210" i="4"/>
  <c r="AB210" i="4"/>
  <c r="Z208" i="4"/>
  <c r="AB208" i="4"/>
  <c r="AC212" i="4"/>
  <c r="AE212" i="4"/>
  <c r="Z227" i="4"/>
  <c r="AB227" i="4"/>
  <c r="AC215" i="4"/>
  <c r="AE215" i="4"/>
  <c r="Z221" i="4"/>
  <c r="AB221" i="4"/>
  <c r="Z217" i="4"/>
  <c r="AB217" i="4"/>
  <c r="Z182" i="4"/>
  <c r="AB182" i="4"/>
  <c r="AC197" i="4"/>
  <c r="AE197" i="4"/>
  <c r="AC179" i="4"/>
  <c r="AE179" i="4"/>
  <c r="Z185" i="4"/>
  <c r="AB185" i="4"/>
  <c r="AC187" i="4"/>
  <c r="AE187" i="4"/>
  <c r="AC180" i="4"/>
  <c r="AE180" i="4"/>
  <c r="Z186" i="4"/>
  <c r="AB186" i="4"/>
  <c r="AC193" i="4"/>
  <c r="AE193" i="4"/>
  <c r="AC188" i="4"/>
  <c r="AE188" i="4"/>
  <c r="AC184" i="4"/>
  <c r="AE184" i="4"/>
  <c r="AC192" i="4"/>
  <c r="AE192" i="4"/>
  <c r="Z190" i="4"/>
  <c r="AB190" i="4"/>
  <c r="Z195" i="4"/>
  <c r="AB195" i="4"/>
  <c r="Z178" i="4"/>
  <c r="AB178" i="4"/>
  <c r="Z176" i="4"/>
  <c r="AB176" i="4"/>
  <c r="Z199" i="4"/>
  <c r="AB199" i="4"/>
  <c r="AB196" i="4"/>
  <c r="Z196" i="4"/>
  <c r="Z181" i="4"/>
  <c r="AB181" i="4"/>
  <c r="AC183" i="4"/>
  <c r="AE183" i="4"/>
  <c r="Z194" i="4"/>
  <c r="AB194" i="4"/>
  <c r="Z189" i="4"/>
  <c r="AB189" i="4"/>
  <c r="Z177" i="4"/>
  <c r="AB177" i="4"/>
  <c r="AC191" i="4"/>
  <c r="AE191" i="4"/>
  <c r="Z198" i="4"/>
  <c r="AB198" i="4"/>
  <c r="Z162" i="4"/>
  <c r="AB162" i="4"/>
  <c r="AB159" i="4"/>
  <c r="Z159" i="4"/>
  <c r="Z146" i="4"/>
  <c r="AB146" i="4"/>
  <c r="AE156" i="4"/>
  <c r="AC156" i="4"/>
  <c r="AB151" i="4"/>
  <c r="Z151" i="4"/>
  <c r="AE153" i="4"/>
  <c r="AC153" i="4"/>
  <c r="AF148" i="4"/>
  <c r="AH148" i="4"/>
  <c r="AF164" i="4"/>
  <c r="AH164" i="4"/>
  <c r="AE160" i="4"/>
  <c r="AC160" i="4"/>
  <c r="AE120" i="4"/>
  <c r="AC120" i="4"/>
  <c r="Z154" i="4"/>
  <c r="AB154" i="4"/>
  <c r="AE145" i="4"/>
  <c r="AC145" i="4"/>
  <c r="AB167" i="4"/>
  <c r="Z167" i="4"/>
  <c r="AE144" i="4"/>
  <c r="AC144" i="4"/>
  <c r="AE161" i="4"/>
  <c r="AC161" i="4"/>
  <c r="AE149" i="4"/>
  <c r="AC149" i="4"/>
  <c r="AE152" i="4"/>
  <c r="AC152" i="4"/>
  <c r="AE157" i="4"/>
  <c r="AC157" i="4"/>
  <c r="AE165" i="4"/>
  <c r="AC165" i="4"/>
  <c r="AH166" i="4"/>
  <c r="AF166" i="4"/>
  <c r="AE112" i="4"/>
  <c r="AC112" i="4"/>
  <c r="AB163" i="4"/>
  <c r="Z163" i="4"/>
  <c r="AB155" i="4"/>
  <c r="Z155" i="4"/>
  <c r="AH158" i="4"/>
  <c r="AF158" i="4"/>
  <c r="AB147" i="4"/>
  <c r="Z147" i="4"/>
  <c r="AH150" i="4"/>
  <c r="AF150" i="4"/>
  <c r="AK117" i="4"/>
  <c r="AI117" i="4"/>
  <c r="AE125" i="4"/>
  <c r="AC125" i="4"/>
  <c r="AE121" i="4"/>
  <c r="AC121" i="4"/>
  <c r="AH127" i="4"/>
  <c r="AF127" i="4"/>
  <c r="AE118" i="4"/>
  <c r="AE126" i="4"/>
  <c r="AC126" i="4"/>
  <c r="AB122" i="4"/>
  <c r="Z122" i="4"/>
  <c r="AH116" i="4"/>
  <c r="AF116" i="4"/>
  <c r="AB130" i="4"/>
  <c r="Z130" i="4"/>
  <c r="AE134" i="4"/>
  <c r="AC134" i="4"/>
  <c r="AE133" i="4"/>
  <c r="AC133" i="4"/>
  <c r="AB115" i="4"/>
  <c r="Z115" i="4"/>
  <c r="AH135" i="4"/>
  <c r="AF135" i="4"/>
  <c r="AK129" i="4"/>
  <c r="AI129" i="4"/>
  <c r="AB123" i="4"/>
  <c r="Z123" i="4"/>
  <c r="AB131" i="4"/>
  <c r="Z131" i="4"/>
  <c r="AE113" i="4"/>
  <c r="AC113" i="4"/>
  <c r="AH119" i="4"/>
  <c r="AF119" i="4"/>
  <c r="AH132" i="4"/>
  <c r="AF132" i="4"/>
  <c r="AH124" i="4"/>
  <c r="AH128" i="4"/>
  <c r="AF128" i="4"/>
  <c r="AB114" i="4"/>
  <c r="Z114" i="4"/>
  <c r="AK94" i="4"/>
  <c r="AI94" i="4"/>
  <c r="AC99" i="4"/>
  <c r="AE99" i="4"/>
  <c r="AB88" i="4"/>
  <c r="Z88" i="4"/>
  <c r="AB100" i="4"/>
  <c r="Z100" i="4"/>
  <c r="AF93" i="4"/>
  <c r="AH93" i="4"/>
  <c r="AB80" i="4"/>
  <c r="Z80" i="4"/>
  <c r="AF86" i="4"/>
  <c r="AH86" i="4"/>
  <c r="AK98" i="4"/>
  <c r="AI98" i="4"/>
  <c r="AH87" i="4"/>
  <c r="AF87" i="4"/>
  <c r="AH103" i="4"/>
  <c r="AF103" i="4"/>
  <c r="AC95" i="4"/>
  <c r="AE95" i="4"/>
  <c r="Z89" i="4"/>
  <c r="AB89" i="4"/>
  <c r="AB96" i="4"/>
  <c r="Z96" i="4"/>
  <c r="AB84" i="4"/>
  <c r="Z84" i="4"/>
  <c r="AC91" i="4"/>
  <c r="AE91" i="4"/>
  <c r="Z97" i="4"/>
  <c r="AB97" i="4"/>
  <c r="Z81" i="4"/>
  <c r="AB81" i="4"/>
  <c r="AF82" i="4"/>
  <c r="AH82" i="4"/>
  <c r="AF101" i="4"/>
  <c r="AH101" i="4"/>
  <c r="AF90" i="4"/>
  <c r="AH90" i="4"/>
  <c r="AF85" i="4"/>
  <c r="AH85" i="4"/>
  <c r="AC83" i="4"/>
  <c r="AE83" i="4"/>
  <c r="AF102" i="4"/>
  <c r="AH102" i="4"/>
  <c r="AB92" i="4"/>
  <c r="Z92" i="4"/>
  <c r="AE66" i="4"/>
  <c r="AC66" i="4"/>
  <c r="AB67" i="4"/>
  <c r="S99" i="13" s="1"/>
  <c r="T99" i="13" s="1"/>
  <c r="Z67" i="4"/>
  <c r="AB59" i="4"/>
  <c r="S91" i="13" s="1"/>
  <c r="Z59" i="4"/>
  <c r="AB71" i="4"/>
  <c r="Z71" i="4"/>
  <c r="AB51" i="4"/>
  <c r="S83" i="13" s="1"/>
  <c r="T83" i="13" s="1"/>
  <c r="Z51" i="4"/>
  <c r="AB53" i="4"/>
  <c r="Z53" i="4"/>
  <c r="AB61" i="4"/>
  <c r="Z61" i="4"/>
  <c r="AB64" i="4"/>
  <c r="Z64" i="4"/>
  <c r="AB69" i="4"/>
  <c r="Z69" i="4"/>
  <c r="Z56" i="4"/>
  <c r="AB56" i="4"/>
  <c r="AB55" i="4"/>
  <c r="Z55" i="4"/>
  <c r="AB68" i="4"/>
  <c r="Z68" i="4"/>
  <c r="AB63" i="4"/>
  <c r="Z63" i="4"/>
  <c r="AB48" i="4"/>
  <c r="Z48" i="4"/>
  <c r="AB28" i="4"/>
  <c r="Z28" i="4"/>
  <c r="AB31" i="4"/>
  <c r="Z31" i="4"/>
  <c r="AE34" i="4"/>
  <c r="AC34" i="4"/>
  <c r="AB20" i="4"/>
  <c r="Z20" i="4"/>
  <c r="AB27" i="4"/>
  <c r="Z27" i="4"/>
  <c r="AB36" i="4"/>
  <c r="Z36" i="4"/>
  <c r="AB30" i="4"/>
  <c r="Z30" i="4"/>
  <c r="AB23" i="4"/>
  <c r="Z23" i="4"/>
  <c r="AB35" i="4"/>
  <c r="Z35" i="4"/>
  <c r="AB16" i="4"/>
  <c r="Z16" i="4"/>
  <c r="Z17" i="4"/>
  <c r="AB17" i="4"/>
  <c r="S82" i="13" s="1"/>
  <c r="T82" i="13" s="1"/>
  <c r="AB19" i="4"/>
  <c r="Z19" i="4"/>
  <c r="AB24" i="4"/>
  <c r="Z24" i="4"/>
  <c r="Z37" i="4"/>
  <c r="AB37" i="4"/>
  <c r="AB32" i="4"/>
  <c r="Z32" i="4"/>
  <c r="AB15" i="4"/>
  <c r="Z15" i="4"/>
  <c r="Z33" i="4"/>
  <c r="AB33" i="4"/>
  <c r="S98" i="13" s="1"/>
  <c r="T98" i="13" s="1"/>
  <c r="AB22" i="4"/>
  <c r="Z22" i="4"/>
  <c r="AB38" i="4"/>
  <c r="Z38" i="4"/>
  <c r="Z25" i="4"/>
  <c r="AB25" i="4"/>
  <c r="Z21" i="4"/>
  <c r="AB21" i="4"/>
  <c r="AE18" i="4"/>
  <c r="AC18" i="4"/>
  <c r="Z29" i="4"/>
  <c r="AB29" i="4"/>
  <c r="AE26" i="4"/>
  <c r="AC26" i="4"/>
  <c r="R131" i="13" l="1"/>
  <c r="AI134" i="29"/>
  <c r="AM134" i="29"/>
  <c r="AN134" i="29" s="1"/>
  <c r="AM91" i="29"/>
  <c r="AN91" i="29" s="1"/>
  <c r="AI91" i="29"/>
  <c r="AH26" i="29"/>
  <c r="AI26" i="29" s="1"/>
  <c r="R229" i="13"/>
  <c r="R80" i="13"/>
  <c r="R134" i="13"/>
  <c r="AE201" i="7"/>
  <c r="AG188" i="7"/>
  <c r="AH188" i="7" s="1"/>
  <c r="AJ188" i="7" s="1"/>
  <c r="AK188" i="7" s="1"/>
  <c r="AH158" i="7"/>
  <c r="AJ158" i="7" s="1"/>
  <c r="AK158" i="7" s="1"/>
  <c r="AG154" i="7"/>
  <c r="AH154" i="7" s="1"/>
  <c r="AR168" i="7"/>
  <c r="AR160" i="7"/>
  <c r="AG162" i="7"/>
  <c r="AH162" i="7" s="1"/>
  <c r="AJ162" i="7" s="1"/>
  <c r="AK162" i="7" s="1"/>
  <c r="AG161" i="7"/>
  <c r="AH161" i="7" s="1"/>
  <c r="AJ161" i="7" s="1"/>
  <c r="AK161" i="7" s="1"/>
  <c r="Z33" i="6"/>
  <c r="AB33" i="6"/>
  <c r="S33" i="13" s="1"/>
  <c r="T33" i="13" s="1"/>
  <c r="Q135" i="13"/>
  <c r="R135" i="13" s="1"/>
  <c r="AH32" i="5"/>
  <c r="AI32" i="5" s="1"/>
  <c r="AH15" i="5"/>
  <c r="AI15" i="5" s="1"/>
  <c r="R230" i="13"/>
  <c r="AM21" i="5"/>
  <c r="AN21" i="5" s="1"/>
  <c r="S95" i="13"/>
  <c r="S93" i="13"/>
  <c r="S96" i="13"/>
  <c r="T96" i="13" s="1"/>
  <c r="S102" i="13"/>
  <c r="T102" i="13" s="1"/>
  <c r="S85" i="13"/>
  <c r="T85" i="13" s="1"/>
  <c r="AB26" i="6"/>
  <c r="S26" i="13" s="1"/>
  <c r="T26" i="13" s="1"/>
  <c r="Z26" i="6"/>
  <c r="AM26" i="29"/>
  <c r="AH34" i="5"/>
  <c r="S131" i="13" s="1"/>
  <c r="T131" i="13" s="1"/>
  <c r="Q227" i="13"/>
  <c r="R227" i="13" s="1"/>
  <c r="AI33" i="5"/>
  <c r="AD34" i="5"/>
  <c r="AF50" i="4"/>
  <c r="AH16" i="5"/>
  <c r="AI16" i="5" s="1"/>
  <c r="Q231" i="13"/>
  <c r="R231" i="13" s="1"/>
  <c r="Q133" i="13"/>
  <c r="R133" i="13" s="1"/>
  <c r="AI27" i="5"/>
  <c r="U50" i="13"/>
  <c r="V50" i="13" s="1"/>
  <c r="R84" i="13"/>
  <c r="AB31" i="6"/>
  <c r="S31" i="13" s="1"/>
  <c r="T31" i="13" s="1"/>
  <c r="Q129" i="13"/>
  <c r="R129" i="13" s="1"/>
  <c r="R26" i="13"/>
  <c r="Z30" i="6"/>
  <c r="AE18" i="6"/>
  <c r="U18" i="13" s="1"/>
  <c r="V18" i="13" s="1"/>
  <c r="AB35" i="6"/>
  <c r="S35" i="13" s="1"/>
  <c r="T35" i="13" s="1"/>
  <c r="Z35" i="6"/>
  <c r="Z31" i="6"/>
  <c r="AM18" i="5"/>
  <c r="AN18" i="5" s="1"/>
  <c r="AH23" i="5"/>
  <c r="AI23" i="5" s="1"/>
  <c r="AD35" i="5"/>
  <c r="AD30" i="7"/>
  <c r="AE30" i="7" s="1"/>
  <c r="AB30" i="6"/>
  <c r="S30" i="13" s="1"/>
  <c r="T30" i="13" s="1"/>
  <c r="R132" i="13"/>
  <c r="Q228" i="13"/>
  <c r="R228" i="13" s="1"/>
  <c r="E178" i="18"/>
  <c r="AC18" i="6"/>
  <c r="AA37" i="7"/>
  <c r="AB31" i="7"/>
  <c r="F178" i="18" s="1"/>
  <c r="R20" i="13"/>
  <c r="AA22" i="7"/>
  <c r="AA33" i="7"/>
  <c r="AH38" i="29"/>
  <c r="AI38" i="29" s="1"/>
  <c r="AH32" i="29"/>
  <c r="AI32" i="29" s="1"/>
  <c r="AH30" i="29"/>
  <c r="AI30" i="29" s="1"/>
  <c r="AH23" i="29"/>
  <c r="AI23" i="29" s="1"/>
  <c r="AA31" i="7"/>
  <c r="AA26" i="7"/>
  <c r="AG23" i="7"/>
  <c r="AA30" i="7"/>
  <c r="AH164" i="7"/>
  <c r="AJ164" i="7" s="1"/>
  <c r="AK164" i="7" s="1"/>
  <c r="AC161" i="6"/>
  <c r="AE161" i="6"/>
  <c r="AM222" i="7"/>
  <c r="AN222" i="7" s="1"/>
  <c r="AP222" i="7" s="1"/>
  <c r="AF217" i="6"/>
  <c r="AH217" i="6"/>
  <c r="AG225" i="7"/>
  <c r="AH225" i="7" s="1"/>
  <c r="AJ225" i="7" s="1"/>
  <c r="AK225" i="7" s="1"/>
  <c r="AE220" i="6"/>
  <c r="AC220" i="6"/>
  <c r="E57" i="18"/>
  <c r="E177" i="18"/>
  <c r="AG100" i="7"/>
  <c r="AH100" i="7" s="1"/>
  <c r="AJ100" i="7" s="1"/>
  <c r="AE98" i="6"/>
  <c r="AC98" i="6"/>
  <c r="AB30" i="7"/>
  <c r="AG104" i="7"/>
  <c r="AH104" i="7" s="1"/>
  <c r="AJ104" i="7" s="1"/>
  <c r="AE102" i="6"/>
  <c r="AC102" i="6"/>
  <c r="AH155" i="7"/>
  <c r="AJ155" i="7" s="1"/>
  <c r="AK155" i="7" s="1"/>
  <c r="AC152" i="6"/>
  <c r="AE152" i="6"/>
  <c r="AG230" i="7"/>
  <c r="AH230" i="7" s="1"/>
  <c r="AJ230" i="7" s="1"/>
  <c r="AK230" i="7" s="1"/>
  <c r="AC225" i="6"/>
  <c r="AE225" i="6"/>
  <c r="AH25" i="29"/>
  <c r="AI25" i="29" s="1"/>
  <c r="AH27" i="29"/>
  <c r="AI27" i="29" s="1"/>
  <c r="AI50" i="29"/>
  <c r="AM50" i="29"/>
  <c r="AM17" i="29" s="1"/>
  <c r="AM62" i="29"/>
  <c r="AM29" i="29" s="1"/>
  <c r="AN29" i="29" s="1"/>
  <c r="AI62" i="29"/>
  <c r="AH17" i="29"/>
  <c r="AI17" i="29" s="1"/>
  <c r="AH19" i="29"/>
  <c r="AI19" i="29" s="1"/>
  <c r="AN68" i="29"/>
  <c r="AR68" i="29"/>
  <c r="AM58" i="29"/>
  <c r="AI58" i="29"/>
  <c r="AM25" i="5"/>
  <c r="AN25" i="5" s="1"/>
  <c r="AM30" i="5"/>
  <c r="AN30" i="5" s="1"/>
  <c r="S80" i="13"/>
  <c r="T80" i="13" s="1"/>
  <c r="T95" i="13"/>
  <c r="S101" i="13"/>
  <c r="T101" i="13" s="1"/>
  <c r="AH19" i="5"/>
  <c r="AI19" i="5" s="1"/>
  <c r="AH16" i="29"/>
  <c r="AI16" i="29" s="1"/>
  <c r="AB21" i="6"/>
  <c r="S21" i="13" s="1"/>
  <c r="T21" i="13" s="1"/>
  <c r="AQ198" i="7"/>
  <c r="AS198" i="7"/>
  <c r="AS191" i="7"/>
  <c r="AQ191" i="7"/>
  <c r="AQ193" i="7"/>
  <c r="AS193" i="7"/>
  <c r="AS185" i="7"/>
  <c r="AQ185" i="7"/>
  <c r="AS189" i="7"/>
  <c r="AQ189" i="7"/>
  <c r="AK201" i="7"/>
  <c r="AS202" i="7"/>
  <c r="AQ202" i="7"/>
  <c r="AR202" i="7"/>
  <c r="AK190" i="7"/>
  <c r="AS183" i="7"/>
  <c r="AQ183" i="7"/>
  <c r="AS204" i="7"/>
  <c r="AQ204" i="7"/>
  <c r="AR185" i="7"/>
  <c r="AR191" i="7"/>
  <c r="AR183" i="7"/>
  <c r="AS200" i="7"/>
  <c r="AQ200" i="7"/>
  <c r="AR200" i="7"/>
  <c r="AS187" i="7"/>
  <c r="AQ187" i="7"/>
  <c r="AS197" i="7"/>
  <c r="AQ197" i="7"/>
  <c r="AR198" i="7"/>
  <c r="AR204" i="7"/>
  <c r="AG196" i="7"/>
  <c r="AH196" i="7" s="1"/>
  <c r="AJ196" i="7" s="1"/>
  <c r="AJ30" i="7" s="1"/>
  <c r="AC192" i="6"/>
  <c r="AE192" i="6"/>
  <c r="AR197" i="7"/>
  <c r="AQ220" i="7"/>
  <c r="AS220" i="7"/>
  <c r="AQ216" i="7"/>
  <c r="AS216" i="7"/>
  <c r="AS224" i="7"/>
  <c r="AQ224" i="7"/>
  <c r="AS237" i="7"/>
  <c r="AQ237" i="7"/>
  <c r="AS218" i="7"/>
  <c r="AQ218" i="7"/>
  <c r="AS233" i="7"/>
  <c r="AQ233" i="7"/>
  <c r="AR218" i="7"/>
  <c r="AK215" i="7"/>
  <c r="AR224" i="7"/>
  <c r="AR216" i="7"/>
  <c r="AQ228" i="7"/>
  <c r="AS228" i="7"/>
  <c r="AQ231" i="7"/>
  <c r="AS231" i="7"/>
  <c r="AQ235" i="7"/>
  <c r="AS235" i="7"/>
  <c r="AG27" i="7"/>
  <c r="AR231" i="7"/>
  <c r="AR220" i="7"/>
  <c r="AR233" i="7"/>
  <c r="AR237" i="7"/>
  <c r="AR235" i="7"/>
  <c r="AH20" i="29"/>
  <c r="AI20" i="29" s="1"/>
  <c r="AH33" i="29"/>
  <c r="AI33" i="29" s="1"/>
  <c r="AH31" i="29"/>
  <c r="AI31" i="29" s="1"/>
  <c r="AR176" i="29"/>
  <c r="AH37" i="29"/>
  <c r="AI37" i="29" s="1"/>
  <c r="AS188" i="29"/>
  <c r="AU188" i="29"/>
  <c r="AM170" i="7"/>
  <c r="AN170" i="7" s="1"/>
  <c r="AP170" i="7" s="1"/>
  <c r="AR170" i="7" s="1"/>
  <c r="AF167" i="6"/>
  <c r="AH167" i="6"/>
  <c r="AK170" i="7"/>
  <c r="AQ153" i="7"/>
  <c r="AS153" i="7"/>
  <c r="AS152" i="7"/>
  <c r="AQ152" i="7"/>
  <c r="AM171" i="7"/>
  <c r="AN171" i="7" s="1"/>
  <c r="AP171" i="7" s="1"/>
  <c r="AR171" i="7" s="1"/>
  <c r="AF168" i="6"/>
  <c r="AH168" i="6"/>
  <c r="AR152" i="7"/>
  <c r="AM149" i="7"/>
  <c r="AN149" i="7" s="1"/>
  <c r="AP149" i="7" s="1"/>
  <c r="AR149" i="7" s="1"/>
  <c r="AF146" i="6"/>
  <c r="AH146" i="6"/>
  <c r="AK171" i="7"/>
  <c r="AK149" i="7"/>
  <c r="AS166" i="7"/>
  <c r="AQ166" i="7"/>
  <c r="AR166" i="7"/>
  <c r="AS168" i="7"/>
  <c r="AQ168" i="7"/>
  <c r="AS160" i="7"/>
  <c r="AQ160" i="7"/>
  <c r="AS158" i="7"/>
  <c r="AQ158" i="7"/>
  <c r="AR159" i="7"/>
  <c r="AS159" i="7"/>
  <c r="AQ159" i="7"/>
  <c r="AR153" i="7"/>
  <c r="AH34" i="29"/>
  <c r="AI34" i="29" s="1"/>
  <c r="AM21" i="29"/>
  <c r="AN21" i="29" s="1"/>
  <c r="AH15" i="29"/>
  <c r="AI15" i="29" s="1"/>
  <c r="AH28" i="29"/>
  <c r="AI28" i="29" s="1"/>
  <c r="AG36" i="7"/>
  <c r="AS117" i="7"/>
  <c r="AQ117" i="7"/>
  <c r="AQ137" i="7"/>
  <c r="AS137" i="7"/>
  <c r="AS133" i="7"/>
  <c r="AQ133" i="7"/>
  <c r="AQ125" i="7"/>
  <c r="AS125" i="7"/>
  <c r="AQ119" i="7"/>
  <c r="AS119" i="7"/>
  <c r="AS123" i="7"/>
  <c r="AQ123" i="7"/>
  <c r="AG32" i="7"/>
  <c r="AS121" i="7"/>
  <c r="AQ121" i="7"/>
  <c r="AS127" i="7"/>
  <c r="AQ127" i="7"/>
  <c r="AG34" i="7"/>
  <c r="AG38" i="7"/>
  <c r="AS129" i="7"/>
  <c r="AQ129" i="7"/>
  <c r="AS135" i="7"/>
  <c r="AQ135" i="7"/>
  <c r="AS139" i="7"/>
  <c r="AQ139" i="7"/>
  <c r="Q187" i="13"/>
  <c r="R187" i="13" s="1"/>
  <c r="AR125" i="7"/>
  <c r="AR129" i="7"/>
  <c r="AR139" i="7"/>
  <c r="AR127" i="7"/>
  <c r="AR123" i="7"/>
  <c r="AR117" i="7"/>
  <c r="AH24" i="29"/>
  <c r="AI24" i="29" s="1"/>
  <c r="AE20" i="6"/>
  <c r="U20" i="13" s="1"/>
  <c r="V20" i="13" s="1"/>
  <c r="AC20" i="6"/>
  <c r="AS92" i="7"/>
  <c r="AQ92" i="7"/>
  <c r="AS90" i="7"/>
  <c r="AQ90" i="7"/>
  <c r="AS94" i="7"/>
  <c r="AQ94" i="7"/>
  <c r="AR92" i="7"/>
  <c r="AS86" i="7"/>
  <c r="AQ86" i="7"/>
  <c r="AQ84" i="7"/>
  <c r="AS84" i="7"/>
  <c r="AS98" i="7"/>
  <c r="AQ98" i="7"/>
  <c r="AR86" i="7"/>
  <c r="AR90" i="7"/>
  <c r="AQ99" i="7"/>
  <c r="AS99" i="7"/>
  <c r="AQ103" i="7"/>
  <c r="AS103" i="7"/>
  <c r="AS96" i="7"/>
  <c r="AQ96" i="7"/>
  <c r="AS88" i="7"/>
  <c r="AQ88" i="7"/>
  <c r="AS97" i="7"/>
  <c r="AQ97" i="7"/>
  <c r="AK87" i="7"/>
  <c r="R29" i="13"/>
  <c r="AR98" i="7"/>
  <c r="AS101" i="7"/>
  <c r="AQ101" i="7"/>
  <c r="AS105" i="7"/>
  <c r="AQ105" i="7"/>
  <c r="AR94" i="7"/>
  <c r="AR88" i="7"/>
  <c r="AR84" i="7"/>
  <c r="AR97" i="7"/>
  <c r="R21" i="13"/>
  <c r="AB29" i="6"/>
  <c r="S29" i="13" s="1"/>
  <c r="T29" i="13" s="1"/>
  <c r="AM18" i="29"/>
  <c r="AN18" i="29" s="1"/>
  <c r="Z29" i="6"/>
  <c r="AH52" i="7"/>
  <c r="AG18" i="7"/>
  <c r="AH63" i="7"/>
  <c r="AN65" i="7"/>
  <c r="AG16" i="7"/>
  <c r="AH50" i="7"/>
  <c r="AH60" i="7"/>
  <c r="E165" i="18"/>
  <c r="E45" i="18"/>
  <c r="AJ68" i="7"/>
  <c r="AH34" i="7"/>
  <c r="Y32" i="7"/>
  <c r="E175" i="18"/>
  <c r="E55" i="18"/>
  <c r="AK64" i="7"/>
  <c r="F183" i="18"/>
  <c r="F63" i="18"/>
  <c r="F179" i="18"/>
  <c r="F59" i="18"/>
  <c r="Z21" i="6"/>
  <c r="AD17" i="7"/>
  <c r="AE17" i="7" s="1"/>
  <c r="AE51" i="7"/>
  <c r="E176" i="18"/>
  <c r="E56" i="18"/>
  <c r="Y23" i="7"/>
  <c r="Y56" i="7"/>
  <c r="X22" i="7"/>
  <c r="AE65" i="7"/>
  <c r="AD31" i="7"/>
  <c r="AE31" i="7" s="1"/>
  <c r="Y21" i="7"/>
  <c r="X20" i="7"/>
  <c r="Q180" i="13" s="1"/>
  <c r="R180" i="13" s="1"/>
  <c r="Y54" i="7"/>
  <c r="Y52" i="7"/>
  <c r="X18" i="7"/>
  <c r="AE72" i="7"/>
  <c r="AD38" i="7"/>
  <c r="AE38" i="7" s="1"/>
  <c r="Y17" i="7"/>
  <c r="Y62" i="7"/>
  <c r="X28" i="7"/>
  <c r="Q188" i="13" s="1"/>
  <c r="R188" i="13" s="1"/>
  <c r="F54" i="18"/>
  <c r="F174" i="18"/>
  <c r="Y25" i="7"/>
  <c r="AD52" i="7"/>
  <c r="AB18" i="7"/>
  <c r="AJ57" i="7"/>
  <c r="AH23" i="7"/>
  <c r="AJ66" i="7"/>
  <c r="AH32" i="7"/>
  <c r="AJ61" i="7"/>
  <c r="AH27" i="7"/>
  <c r="AJ70" i="7"/>
  <c r="AH36" i="7"/>
  <c r="AE70" i="7"/>
  <c r="AD36" i="7"/>
  <c r="AE36" i="7" s="1"/>
  <c r="Y73" i="7"/>
  <c r="X39" i="7"/>
  <c r="AE66" i="7"/>
  <c r="AD32" i="7"/>
  <c r="AE32" i="7" s="1"/>
  <c r="AD63" i="7"/>
  <c r="AB29" i="7"/>
  <c r="AJ72" i="7"/>
  <c r="AH38" i="7"/>
  <c r="AN70" i="7"/>
  <c r="AN59" i="7"/>
  <c r="AM25" i="7"/>
  <c r="AN51" i="7"/>
  <c r="AM17" i="7"/>
  <c r="AN57" i="7"/>
  <c r="AN72" i="7"/>
  <c r="AG20" i="7"/>
  <c r="AH54" i="7"/>
  <c r="AH73" i="7"/>
  <c r="AG39" i="7"/>
  <c r="AH71" i="7"/>
  <c r="AH62" i="7"/>
  <c r="AN53" i="7"/>
  <c r="AM19" i="7"/>
  <c r="AN66" i="7"/>
  <c r="AN61" i="7"/>
  <c r="AN55" i="7"/>
  <c r="F168" i="18"/>
  <c r="F48" i="18"/>
  <c r="E171" i="18"/>
  <c r="E51" i="18"/>
  <c r="Y36" i="7"/>
  <c r="Y34" i="7"/>
  <c r="Q194" i="13"/>
  <c r="R194" i="13" s="1"/>
  <c r="Y63" i="7"/>
  <c r="X29" i="7"/>
  <c r="F52" i="18"/>
  <c r="F172" i="18"/>
  <c r="Y31" i="7"/>
  <c r="AJ65" i="7"/>
  <c r="E180" i="18"/>
  <c r="E60" i="18"/>
  <c r="E182" i="18"/>
  <c r="E62" i="18"/>
  <c r="AJ59" i="7"/>
  <c r="AD60" i="7"/>
  <c r="AB26" i="7"/>
  <c r="AD73" i="7"/>
  <c r="AB39" i="7"/>
  <c r="F186" i="18" s="1"/>
  <c r="E184" i="18"/>
  <c r="E64" i="18"/>
  <c r="E163" i="18"/>
  <c r="E43" i="18"/>
  <c r="AE61" i="7"/>
  <c r="AD27" i="7"/>
  <c r="AE27" i="7" s="1"/>
  <c r="F181" i="18"/>
  <c r="F61" i="18"/>
  <c r="AD67" i="7"/>
  <c r="AB33" i="7"/>
  <c r="AD58" i="7"/>
  <c r="AB24" i="7"/>
  <c r="F170" i="18"/>
  <c r="F50" i="18"/>
  <c r="E173" i="18"/>
  <c r="E53" i="18"/>
  <c r="AD71" i="7"/>
  <c r="AB37" i="7"/>
  <c r="AD54" i="7"/>
  <c r="AB20" i="7"/>
  <c r="AH67" i="7"/>
  <c r="AH56" i="7"/>
  <c r="AH69" i="7"/>
  <c r="AG35" i="7"/>
  <c r="AN68" i="7"/>
  <c r="AG24" i="7"/>
  <c r="AH58" i="7"/>
  <c r="F164" i="18"/>
  <c r="F44" i="18"/>
  <c r="AE53" i="7"/>
  <c r="AD19" i="7"/>
  <c r="AE19" i="7" s="1"/>
  <c r="E49" i="18"/>
  <c r="E169" i="18"/>
  <c r="E167" i="18"/>
  <c r="E47" i="18"/>
  <c r="AD50" i="7"/>
  <c r="AB16" i="7"/>
  <c r="F185" i="18"/>
  <c r="F65" i="18"/>
  <c r="Z37" i="6"/>
  <c r="Q37" i="13"/>
  <c r="R37" i="13" s="1"/>
  <c r="AB37" i="6"/>
  <c r="AE55" i="7"/>
  <c r="AD21" i="7"/>
  <c r="AE21" i="7" s="1"/>
  <c r="Y58" i="7"/>
  <c r="X24" i="7"/>
  <c r="F166" i="18"/>
  <c r="F46" i="18"/>
  <c r="AE59" i="7"/>
  <c r="AD25" i="7"/>
  <c r="AE25" i="7" s="1"/>
  <c r="AP64" i="7"/>
  <c r="Y67" i="7"/>
  <c r="X33" i="7"/>
  <c r="Q193" i="13" s="1"/>
  <c r="R193" i="13" s="1"/>
  <c r="Y69" i="7"/>
  <c r="X35" i="7"/>
  <c r="AD62" i="7"/>
  <c r="AB28" i="7"/>
  <c r="Y19" i="7"/>
  <c r="Y71" i="7"/>
  <c r="X37" i="7"/>
  <c r="Y38" i="7"/>
  <c r="Y50" i="7"/>
  <c r="X16" i="7"/>
  <c r="AE68" i="7"/>
  <c r="AD34" i="7"/>
  <c r="AJ51" i="7"/>
  <c r="AH17" i="7"/>
  <c r="AJ53" i="7"/>
  <c r="AH19" i="7"/>
  <c r="AD69" i="7"/>
  <c r="AB35" i="7"/>
  <c r="AJ55" i="7"/>
  <c r="AE57" i="7"/>
  <c r="AD23" i="7"/>
  <c r="AE23" i="7" s="1"/>
  <c r="Y60" i="7"/>
  <c r="X26" i="7"/>
  <c r="AD56" i="7"/>
  <c r="AB22" i="7"/>
  <c r="AH28" i="5"/>
  <c r="AI28" i="5" s="1"/>
  <c r="AM22" i="5"/>
  <c r="AN22" i="5" s="1"/>
  <c r="AH36" i="5"/>
  <c r="AI36" i="5" s="1"/>
  <c r="AH37" i="5"/>
  <c r="AI37" i="5" s="1"/>
  <c r="AH24" i="5"/>
  <c r="AI24" i="5" s="1"/>
  <c r="AM17" i="5"/>
  <c r="AN17" i="5" s="1"/>
  <c r="AM26" i="5"/>
  <c r="AN26" i="5" s="1"/>
  <c r="AH20" i="5"/>
  <c r="AI20" i="5" s="1"/>
  <c r="AI35" i="5"/>
  <c r="S132" i="13"/>
  <c r="T132" i="13" s="1"/>
  <c r="AS208" i="5"/>
  <c r="AU208" i="5"/>
  <c r="AN216" i="5"/>
  <c r="AR216" i="5"/>
  <c r="AR212" i="5"/>
  <c r="AN212" i="5"/>
  <c r="AI38" i="5"/>
  <c r="S135" i="13"/>
  <c r="S86" i="13"/>
  <c r="T86" i="13" s="1"/>
  <c r="S90" i="13"/>
  <c r="T90" i="13" s="1"/>
  <c r="Z52" i="4"/>
  <c r="AB52" i="4"/>
  <c r="AE52" i="4" s="1"/>
  <c r="Q52" i="13"/>
  <c r="R52" i="13" s="1"/>
  <c r="R81" i="13"/>
  <c r="S87" i="13"/>
  <c r="T87" i="13" s="1"/>
  <c r="S103" i="13"/>
  <c r="T103" i="13" s="1"/>
  <c r="S100" i="13"/>
  <c r="T100" i="13" s="1"/>
  <c r="T93" i="13"/>
  <c r="S63" i="13"/>
  <c r="T63" i="13" s="1"/>
  <c r="S55" i="13"/>
  <c r="T55" i="13" s="1"/>
  <c r="S64" i="13"/>
  <c r="T64" i="13" s="1"/>
  <c r="S61" i="13"/>
  <c r="T61" i="13" s="1"/>
  <c r="S53" i="13"/>
  <c r="T53" i="13" s="1"/>
  <c r="S59" i="13"/>
  <c r="T59" i="13" s="1"/>
  <c r="U66" i="13"/>
  <c r="V66" i="13" s="1"/>
  <c r="R92" i="13"/>
  <c r="Q225" i="13"/>
  <c r="R225" i="13" s="1"/>
  <c r="Q65" i="13"/>
  <c r="R65" i="13" s="1"/>
  <c r="Z65" i="4"/>
  <c r="AB65" i="4"/>
  <c r="Q190" i="13"/>
  <c r="R190" i="13" s="1"/>
  <c r="Q62" i="13"/>
  <c r="R62" i="13" s="1"/>
  <c r="AB62" i="4"/>
  <c r="S94" i="13" s="1"/>
  <c r="T94" i="13" s="1"/>
  <c r="Z62" i="4"/>
  <c r="S70" i="13"/>
  <c r="T70" i="13" s="1"/>
  <c r="AC70" i="4"/>
  <c r="AE70" i="4"/>
  <c r="S58" i="13"/>
  <c r="T58" i="13" s="1"/>
  <c r="AE58" i="4"/>
  <c r="AC58" i="4"/>
  <c r="Q177" i="13"/>
  <c r="R177" i="13" s="1"/>
  <c r="Q49" i="13"/>
  <c r="R49" i="13" s="1"/>
  <c r="Z49" i="4"/>
  <c r="AB49" i="4"/>
  <c r="S81" i="13" s="1"/>
  <c r="T81" i="13" s="1"/>
  <c r="T91" i="13"/>
  <c r="S56" i="13"/>
  <c r="T56" i="13" s="1"/>
  <c r="S88" i="13"/>
  <c r="T88" i="13" s="1"/>
  <c r="S48" i="13"/>
  <c r="T48" i="13" s="1"/>
  <c r="S228" i="13"/>
  <c r="S68" i="13"/>
  <c r="T68" i="13" s="1"/>
  <c r="S69" i="13"/>
  <c r="T69" i="13" s="1"/>
  <c r="S51" i="13"/>
  <c r="T51" i="13" s="1"/>
  <c r="W50" i="13"/>
  <c r="S231" i="13"/>
  <c r="S71" i="13"/>
  <c r="T71" i="13" s="1"/>
  <c r="S67" i="13"/>
  <c r="T67" i="13" s="1"/>
  <c r="Q60" i="13"/>
  <c r="R60" i="13" s="1"/>
  <c r="Z60" i="4"/>
  <c r="AB60" i="4"/>
  <c r="S92" i="13" s="1"/>
  <c r="T92" i="13" s="1"/>
  <c r="S54" i="13"/>
  <c r="T54" i="13" s="1"/>
  <c r="AE54" i="4"/>
  <c r="AC54" i="4"/>
  <c r="Q185" i="13"/>
  <c r="R185" i="13" s="1"/>
  <c r="Q57" i="13"/>
  <c r="R57" i="13" s="1"/>
  <c r="Z57" i="4"/>
  <c r="AB57" i="4"/>
  <c r="Q97" i="13"/>
  <c r="R97" i="13" s="1"/>
  <c r="Q89" i="13"/>
  <c r="R89" i="13" s="1"/>
  <c r="AF215" i="6"/>
  <c r="AH215" i="6"/>
  <c r="AC212" i="6"/>
  <c r="AE212" i="6"/>
  <c r="AM217" i="7" s="1"/>
  <c r="AN217" i="7" s="1"/>
  <c r="AP217" i="7" s="1"/>
  <c r="AR217" i="7" s="1"/>
  <c r="AC233" i="6"/>
  <c r="AE233" i="6"/>
  <c r="AM238" i="7" s="1"/>
  <c r="AN238" i="7" s="1"/>
  <c r="AP238" i="7" s="1"/>
  <c r="AR238" i="7" s="1"/>
  <c r="AF232" i="6"/>
  <c r="AH232" i="6"/>
  <c r="AH228" i="6"/>
  <c r="AF228" i="6"/>
  <c r="AF213" i="6"/>
  <c r="AH213" i="6"/>
  <c r="AC216" i="6"/>
  <c r="AE216" i="6"/>
  <c r="AM221" i="7" s="1"/>
  <c r="AN221" i="7" s="1"/>
  <c r="AP221" i="7" s="1"/>
  <c r="AC210" i="6"/>
  <c r="AE210" i="6"/>
  <c r="AM215" i="7" s="1"/>
  <c r="AN215" i="7" s="1"/>
  <c r="AP215" i="7" s="1"/>
  <c r="AC218" i="6"/>
  <c r="AE218" i="6"/>
  <c r="AM223" i="7" s="1"/>
  <c r="AN223" i="7" s="1"/>
  <c r="AP223" i="7" s="1"/>
  <c r="AR223" i="7" s="1"/>
  <c r="AC221" i="6"/>
  <c r="AE221" i="6"/>
  <c r="AM226" i="7" s="1"/>
  <c r="AN226" i="7" s="1"/>
  <c r="AP226" i="7" s="1"/>
  <c r="AR226" i="7" s="1"/>
  <c r="AF223" i="6"/>
  <c r="AH223" i="6"/>
  <c r="AC231" i="6"/>
  <c r="AE231" i="6"/>
  <c r="AM236" i="7" s="1"/>
  <c r="AN236" i="7" s="1"/>
  <c r="AP236" i="7" s="1"/>
  <c r="AF226" i="6"/>
  <c r="AH226" i="6"/>
  <c r="AF230" i="6"/>
  <c r="AH230" i="6"/>
  <c r="AC222" i="6"/>
  <c r="AE222" i="6"/>
  <c r="AM227" i="7" s="1"/>
  <c r="AN227" i="7" s="1"/>
  <c r="AP227" i="7" s="1"/>
  <c r="AE229" i="6"/>
  <c r="AM234" i="7" s="1"/>
  <c r="AN234" i="7" s="1"/>
  <c r="AP234" i="7" s="1"/>
  <c r="AR234" i="7" s="1"/>
  <c r="AC229" i="6"/>
  <c r="AE227" i="6"/>
  <c r="AM232" i="7" s="1"/>
  <c r="AN232" i="7" s="1"/>
  <c r="AP232" i="7" s="1"/>
  <c r="AR232" i="7" s="1"/>
  <c r="AC227" i="6"/>
  <c r="AC214" i="6"/>
  <c r="AE214" i="6"/>
  <c r="AM219" i="7" s="1"/>
  <c r="AN219" i="7" s="1"/>
  <c r="AP219" i="7" s="1"/>
  <c r="AF211" i="6"/>
  <c r="AH211" i="6"/>
  <c r="AF219" i="6"/>
  <c r="AH219" i="6"/>
  <c r="AK224" i="6"/>
  <c r="AI224" i="6"/>
  <c r="AE180" i="6"/>
  <c r="AM184" i="7" s="1"/>
  <c r="AN184" i="7" s="1"/>
  <c r="AP184" i="7" s="1"/>
  <c r="AC180" i="6"/>
  <c r="AE178" i="6"/>
  <c r="AM182" i="7" s="1"/>
  <c r="AN182" i="7" s="1"/>
  <c r="AP182" i="7" s="1"/>
  <c r="AC178" i="6"/>
  <c r="AH196" i="6"/>
  <c r="AF196" i="6"/>
  <c r="AE190" i="6"/>
  <c r="AM194" i="7" s="1"/>
  <c r="AN194" i="7" s="1"/>
  <c r="AP194" i="7" s="1"/>
  <c r="AR194" i="7" s="1"/>
  <c r="AC190" i="6"/>
  <c r="AE195" i="6"/>
  <c r="AM199" i="7" s="1"/>
  <c r="AN199" i="7" s="1"/>
  <c r="AP199" i="7" s="1"/>
  <c r="AC195" i="6"/>
  <c r="AH194" i="6"/>
  <c r="AF194" i="6"/>
  <c r="AC191" i="6"/>
  <c r="AE191" i="6"/>
  <c r="AM195" i="7" s="1"/>
  <c r="AN195" i="7" s="1"/>
  <c r="AP195" i="7" s="1"/>
  <c r="AH183" i="6"/>
  <c r="AF183" i="6"/>
  <c r="AE184" i="6"/>
  <c r="AC184" i="6"/>
  <c r="AH181" i="6"/>
  <c r="AF181" i="6"/>
  <c r="AH185" i="6"/>
  <c r="AF185" i="6"/>
  <c r="AC197" i="6"/>
  <c r="AE197" i="6"/>
  <c r="AM201" i="7" s="1"/>
  <c r="AN201" i="7" s="1"/>
  <c r="AP201" i="7" s="1"/>
  <c r="AC201" i="6"/>
  <c r="AE201" i="6"/>
  <c r="AM205" i="7" s="1"/>
  <c r="AN205" i="7" s="1"/>
  <c r="AP205" i="7" s="1"/>
  <c r="AF198" i="6"/>
  <c r="AH198" i="6"/>
  <c r="AC199" i="6"/>
  <c r="AE199" i="6"/>
  <c r="AM203" i="7" s="1"/>
  <c r="AN203" i="7" s="1"/>
  <c r="AP203" i="7" s="1"/>
  <c r="AR203" i="7" s="1"/>
  <c r="AC188" i="6"/>
  <c r="AE188" i="6"/>
  <c r="AM192" i="7" s="1"/>
  <c r="AN192" i="7" s="1"/>
  <c r="AP192" i="7" s="1"/>
  <c r="AR192" i="7" s="1"/>
  <c r="AE186" i="6"/>
  <c r="AM190" i="7" s="1"/>
  <c r="AN190" i="7" s="1"/>
  <c r="AP190" i="7" s="1"/>
  <c r="AC186" i="6"/>
  <c r="AH179" i="6"/>
  <c r="AF179" i="6"/>
  <c r="AF200" i="6"/>
  <c r="AH200" i="6"/>
  <c r="AH187" i="6"/>
  <c r="AF187" i="6"/>
  <c r="AE182" i="6"/>
  <c r="AM186" i="7" s="1"/>
  <c r="AN186" i="7" s="1"/>
  <c r="AP186" i="7" s="1"/>
  <c r="AR186" i="7" s="1"/>
  <c r="AC182" i="6"/>
  <c r="AF189" i="6"/>
  <c r="AH189" i="6"/>
  <c r="AF193" i="6"/>
  <c r="AH193" i="6"/>
  <c r="AE177" i="6"/>
  <c r="AC177" i="6"/>
  <c r="AK164" i="6"/>
  <c r="AI164" i="6"/>
  <c r="AK154" i="6"/>
  <c r="AI154" i="6"/>
  <c r="AK162" i="6"/>
  <c r="AI162" i="6"/>
  <c r="AI147" i="6"/>
  <c r="AK147" i="6"/>
  <c r="AH149" i="6"/>
  <c r="AF149" i="6"/>
  <c r="AC159" i="6"/>
  <c r="AE159" i="6"/>
  <c r="AM162" i="7" s="1"/>
  <c r="AN162" i="7" s="1"/>
  <c r="AP162" i="7" s="1"/>
  <c r="AK148" i="6"/>
  <c r="AI148" i="6"/>
  <c r="AK160" i="6"/>
  <c r="AI160" i="6"/>
  <c r="AH163" i="6"/>
  <c r="AF163" i="6"/>
  <c r="AH165" i="6"/>
  <c r="AF165" i="6"/>
  <c r="AH157" i="6"/>
  <c r="AF157" i="6"/>
  <c r="AF155" i="6"/>
  <c r="AH155" i="6"/>
  <c r="AC158" i="6"/>
  <c r="AE158" i="6"/>
  <c r="AM161" i="7" s="1"/>
  <c r="AN161" i="7" s="1"/>
  <c r="AP161" i="7" s="1"/>
  <c r="AF156" i="6"/>
  <c r="AH156" i="6"/>
  <c r="AC151" i="6"/>
  <c r="AE151" i="6"/>
  <c r="AM154" i="7" s="1"/>
  <c r="AN154" i="7" s="1"/>
  <c r="AP154" i="7" s="1"/>
  <c r="AF150" i="6"/>
  <c r="AH150" i="6"/>
  <c r="AH121" i="6"/>
  <c r="AF121" i="6"/>
  <c r="AH119" i="6"/>
  <c r="AF119" i="6"/>
  <c r="AH125" i="6"/>
  <c r="AF125" i="6"/>
  <c r="AH127" i="6"/>
  <c r="AF127" i="6"/>
  <c r="AF133" i="6"/>
  <c r="AH133" i="6"/>
  <c r="AC126" i="6"/>
  <c r="AE126" i="6"/>
  <c r="AM128" i="7" s="1"/>
  <c r="AN128" i="7" s="1"/>
  <c r="AP128" i="7" s="1"/>
  <c r="AE114" i="6"/>
  <c r="AM116" i="7" s="1"/>
  <c r="AN116" i="7" s="1"/>
  <c r="AP116" i="7" s="1"/>
  <c r="AC114" i="6"/>
  <c r="AF137" i="6"/>
  <c r="AH137" i="6"/>
  <c r="AE116" i="6"/>
  <c r="AM118" i="7" s="1"/>
  <c r="AN118" i="7" s="1"/>
  <c r="AP118" i="7" s="1"/>
  <c r="AR118" i="7" s="1"/>
  <c r="AC116" i="6"/>
  <c r="AC124" i="6"/>
  <c r="AE124" i="6"/>
  <c r="AM126" i="7" s="1"/>
  <c r="AN126" i="7" s="1"/>
  <c r="AP126" i="7" s="1"/>
  <c r="AH115" i="6"/>
  <c r="AF115" i="6"/>
  <c r="AE122" i="6"/>
  <c r="AM124" i="7" s="1"/>
  <c r="AN124" i="7" s="1"/>
  <c r="AP124" i="7" s="1"/>
  <c r="AC122" i="6"/>
  <c r="AC132" i="6"/>
  <c r="AE132" i="6"/>
  <c r="AM134" i="7" s="1"/>
  <c r="AN134" i="7" s="1"/>
  <c r="AP134" i="7" s="1"/>
  <c r="AC136" i="6"/>
  <c r="AE136" i="6"/>
  <c r="AM138" i="7" s="1"/>
  <c r="AN138" i="7" s="1"/>
  <c r="AP138" i="7" s="1"/>
  <c r="AE118" i="6"/>
  <c r="AM120" i="7" s="1"/>
  <c r="AN120" i="7" s="1"/>
  <c r="AP120" i="7" s="1"/>
  <c r="AC118" i="6"/>
  <c r="AC130" i="6"/>
  <c r="AE130" i="6"/>
  <c r="AM132" i="7" s="1"/>
  <c r="AN132" i="7" s="1"/>
  <c r="AP132" i="7" s="1"/>
  <c r="AE120" i="6"/>
  <c r="AM122" i="7" s="1"/>
  <c r="AN122" i="7" s="1"/>
  <c r="AP122" i="7" s="1"/>
  <c r="AC120" i="6"/>
  <c r="AF135" i="6"/>
  <c r="AH135" i="6"/>
  <c r="AF131" i="6"/>
  <c r="AH131" i="6"/>
  <c r="AC134" i="6"/>
  <c r="AE134" i="6"/>
  <c r="AM136" i="7" s="1"/>
  <c r="AN136" i="7" s="1"/>
  <c r="AP136" i="7" s="1"/>
  <c r="AF123" i="6"/>
  <c r="AH123" i="6"/>
  <c r="AC128" i="6"/>
  <c r="AE128" i="6"/>
  <c r="AM130" i="7" s="1"/>
  <c r="AN130" i="7" s="1"/>
  <c r="AP130" i="7" s="1"/>
  <c r="AH117" i="6"/>
  <c r="AF117" i="6"/>
  <c r="AC129" i="6"/>
  <c r="AE129" i="6"/>
  <c r="AM131" i="7" s="1"/>
  <c r="AN131" i="7" s="1"/>
  <c r="AP131" i="7" s="1"/>
  <c r="AC91" i="6"/>
  <c r="AE91" i="6"/>
  <c r="AM93" i="7" s="1"/>
  <c r="AN93" i="7" s="1"/>
  <c r="AP93" i="7" s="1"/>
  <c r="AH90" i="6"/>
  <c r="AF90" i="6"/>
  <c r="AF92" i="6"/>
  <c r="AH92" i="6"/>
  <c r="AH84" i="6"/>
  <c r="AF84" i="6"/>
  <c r="AH82" i="6"/>
  <c r="AF82" i="6"/>
  <c r="AE89" i="6"/>
  <c r="AM91" i="7" s="1"/>
  <c r="AN91" i="7" s="1"/>
  <c r="AP91" i="7" s="1"/>
  <c r="AR91" i="7" s="1"/>
  <c r="AC89" i="6"/>
  <c r="AF96" i="6"/>
  <c r="AH96" i="6"/>
  <c r="AE83" i="6"/>
  <c r="AM85" i="7" s="1"/>
  <c r="AN85" i="7" s="1"/>
  <c r="AP85" i="7" s="1"/>
  <c r="AC83" i="6"/>
  <c r="AH97" i="6"/>
  <c r="AF97" i="6"/>
  <c r="AK93" i="6"/>
  <c r="AI93" i="6"/>
  <c r="AK104" i="6"/>
  <c r="AI104" i="6"/>
  <c r="AH101" i="6"/>
  <c r="AF101" i="6"/>
  <c r="AH94" i="6"/>
  <c r="AF94" i="6"/>
  <c r="AH86" i="6"/>
  <c r="AF86" i="6"/>
  <c r="AK100" i="6"/>
  <c r="AI100" i="6"/>
  <c r="AF95" i="6"/>
  <c r="AH95" i="6"/>
  <c r="AE85" i="6"/>
  <c r="AM87" i="7" s="1"/>
  <c r="AN87" i="7" s="1"/>
  <c r="AP87" i="7" s="1"/>
  <c r="AS87" i="7" s="1"/>
  <c r="AC85" i="6"/>
  <c r="AE87" i="6"/>
  <c r="AM89" i="7" s="1"/>
  <c r="AN89" i="7" s="1"/>
  <c r="AP89" i="7" s="1"/>
  <c r="AR89" i="7" s="1"/>
  <c r="AC87" i="6"/>
  <c r="AH88" i="6"/>
  <c r="AF88" i="6"/>
  <c r="AH99" i="6"/>
  <c r="AF99" i="6"/>
  <c r="AH103" i="6"/>
  <c r="AF103" i="6"/>
  <c r="AE81" i="6"/>
  <c r="AM83" i="7" s="1"/>
  <c r="AN83" i="7" s="1"/>
  <c r="AP83" i="7" s="1"/>
  <c r="AR83" i="7" s="1"/>
  <c r="AC81" i="6"/>
  <c r="AH49" i="6"/>
  <c r="AF49" i="6"/>
  <c r="AH55" i="6"/>
  <c r="AF55" i="6"/>
  <c r="AC33" i="6"/>
  <c r="AF70" i="6"/>
  <c r="AH70" i="6"/>
  <c r="AE52" i="6"/>
  <c r="AM54" i="7" s="1"/>
  <c r="AC52" i="6"/>
  <c r="AC71" i="6"/>
  <c r="AE71" i="6"/>
  <c r="AM73" i="7" s="1"/>
  <c r="AE60" i="6"/>
  <c r="AM62" i="7" s="1"/>
  <c r="AC60" i="6"/>
  <c r="AE56" i="6"/>
  <c r="AM58" i="7" s="1"/>
  <c r="AC56" i="6"/>
  <c r="Z38" i="6"/>
  <c r="AB38" i="6"/>
  <c r="S38" i="13" s="1"/>
  <c r="T38" i="13" s="1"/>
  <c r="AB25" i="6"/>
  <c r="S25" i="13" s="1"/>
  <c r="T25" i="13" s="1"/>
  <c r="Z25" i="6"/>
  <c r="Z28" i="6"/>
  <c r="AB28" i="6"/>
  <c r="S28" i="13" s="1"/>
  <c r="T28" i="13" s="1"/>
  <c r="AB23" i="6"/>
  <c r="S23" i="13" s="1"/>
  <c r="T23" i="13" s="1"/>
  <c r="Z23" i="6"/>
  <c r="Z36" i="6"/>
  <c r="AB36" i="6"/>
  <c r="Z34" i="6"/>
  <c r="AB34" i="6"/>
  <c r="S34" i="13" s="1"/>
  <c r="T34" i="13" s="1"/>
  <c r="Z19" i="6"/>
  <c r="AB19" i="6"/>
  <c r="S19" i="13" s="1"/>
  <c r="T19" i="13" s="1"/>
  <c r="AE50" i="6"/>
  <c r="AM52" i="7" s="1"/>
  <c r="AC50" i="6"/>
  <c r="AC65" i="6"/>
  <c r="AE65" i="6"/>
  <c r="AM67" i="7" s="1"/>
  <c r="AC61" i="6"/>
  <c r="AE61" i="6"/>
  <c r="AM63" i="7" s="1"/>
  <c r="AE54" i="6"/>
  <c r="AM56" i="7" s="1"/>
  <c r="AC54" i="6"/>
  <c r="AF63" i="6"/>
  <c r="AH63" i="6"/>
  <c r="AC67" i="6"/>
  <c r="AE67" i="6"/>
  <c r="AM69" i="7" s="1"/>
  <c r="AF68" i="6"/>
  <c r="AH68" i="6"/>
  <c r="AE48" i="6"/>
  <c r="AM50" i="7" s="1"/>
  <c r="AC48" i="6"/>
  <c r="AH57" i="6"/>
  <c r="AF57" i="6"/>
  <c r="AE16" i="6"/>
  <c r="U16" i="13" s="1"/>
  <c r="V16" i="13" s="1"/>
  <c r="AC16" i="6"/>
  <c r="AE24" i="6"/>
  <c r="U24" i="13" s="1"/>
  <c r="V24" i="13" s="1"/>
  <c r="AC24" i="6"/>
  <c r="AE58" i="6"/>
  <c r="AM60" i="7" s="1"/>
  <c r="AC58" i="6"/>
  <c r="AF66" i="6"/>
  <c r="AH66" i="6"/>
  <c r="AF64" i="6"/>
  <c r="AH64" i="6"/>
  <c r="AF59" i="6"/>
  <c r="AH59" i="6"/>
  <c r="AH53" i="6"/>
  <c r="AF53" i="6"/>
  <c r="AK62" i="6"/>
  <c r="AI62" i="6"/>
  <c r="AC69" i="6"/>
  <c r="AE69" i="6"/>
  <c r="AM71" i="7" s="1"/>
  <c r="AH51" i="6"/>
  <c r="AF51" i="6"/>
  <c r="AE22" i="6"/>
  <c r="U22" i="13" s="1"/>
  <c r="V22" i="13" s="1"/>
  <c r="AC22" i="6"/>
  <c r="Z32" i="6"/>
  <c r="AB32" i="6"/>
  <c r="S32" i="13" s="1"/>
  <c r="T32" i="13" s="1"/>
  <c r="AB17" i="6"/>
  <c r="S17" i="13" s="1"/>
  <c r="T17" i="13" s="1"/>
  <c r="Z17" i="6"/>
  <c r="Z27" i="6"/>
  <c r="AB27" i="6"/>
  <c r="S27" i="13" s="1"/>
  <c r="T27" i="13" s="1"/>
  <c r="AB15" i="6"/>
  <c r="S15" i="13" s="1"/>
  <c r="T15" i="13" s="1"/>
  <c r="Z15" i="6"/>
  <c r="AR228" i="29"/>
  <c r="AR222" i="29"/>
  <c r="AS226" i="29"/>
  <c r="AU226" i="29"/>
  <c r="AS216" i="29"/>
  <c r="AU216" i="29"/>
  <c r="AR225" i="29"/>
  <c r="AR210" i="29"/>
  <c r="AS220" i="29"/>
  <c r="AU220" i="29"/>
  <c r="AS212" i="29"/>
  <c r="AU212" i="29"/>
  <c r="AR214" i="29"/>
  <c r="AR223" i="29"/>
  <c r="AR211" i="29"/>
  <c r="AR219" i="29"/>
  <c r="AR229" i="29"/>
  <c r="AR215" i="29"/>
  <c r="AR195" i="29"/>
  <c r="AR196" i="29"/>
  <c r="AR183" i="29"/>
  <c r="AR184" i="29"/>
  <c r="AR199" i="29"/>
  <c r="AS180" i="29"/>
  <c r="AU180" i="29"/>
  <c r="AR182" i="29"/>
  <c r="AS197" i="29"/>
  <c r="AU197" i="29"/>
  <c r="AR179" i="29"/>
  <c r="AR187" i="29"/>
  <c r="AR150" i="29"/>
  <c r="AR146" i="29"/>
  <c r="AR158" i="29"/>
  <c r="AS156" i="29"/>
  <c r="AU156" i="29"/>
  <c r="AR147" i="29"/>
  <c r="AR161" i="29"/>
  <c r="AR165" i="29"/>
  <c r="AR155" i="29"/>
  <c r="AR164" i="29"/>
  <c r="AS152" i="29"/>
  <c r="AU152" i="29"/>
  <c r="AR154" i="29"/>
  <c r="AR159" i="29"/>
  <c r="AR151" i="29"/>
  <c r="AR126" i="29"/>
  <c r="AM35" i="29"/>
  <c r="AN35" i="29" s="1"/>
  <c r="AR119" i="29"/>
  <c r="AR115" i="29"/>
  <c r="AM36" i="29"/>
  <c r="AN36" i="29" s="1"/>
  <c r="AR123" i="29"/>
  <c r="AS116" i="29"/>
  <c r="AU116" i="29"/>
  <c r="AS124" i="29"/>
  <c r="AU124" i="29"/>
  <c r="AR114" i="29"/>
  <c r="AR122" i="29"/>
  <c r="AR118" i="29"/>
  <c r="AR130" i="29"/>
  <c r="AR131" i="29"/>
  <c r="AR135" i="29"/>
  <c r="AR95" i="29"/>
  <c r="AS96" i="29"/>
  <c r="AU96" i="29"/>
  <c r="AR86" i="29"/>
  <c r="AR90" i="29"/>
  <c r="AR83" i="29"/>
  <c r="AR99" i="29"/>
  <c r="AR98" i="29"/>
  <c r="AR82" i="29"/>
  <c r="AR102" i="29"/>
  <c r="AR101" i="29"/>
  <c r="AS100" i="29"/>
  <c r="AU100" i="29"/>
  <c r="AR94" i="29"/>
  <c r="AR87" i="29"/>
  <c r="AR103" i="29"/>
  <c r="AU97" i="29"/>
  <c r="AS97" i="29"/>
  <c r="AM57" i="29"/>
  <c r="AI57" i="29"/>
  <c r="AI71" i="29"/>
  <c r="AM71" i="29"/>
  <c r="AI55" i="29"/>
  <c r="AM55" i="29"/>
  <c r="AM22" i="29" s="1"/>
  <c r="AN22" i="29" s="1"/>
  <c r="AI49" i="29"/>
  <c r="AM49" i="29"/>
  <c r="AM48" i="29"/>
  <c r="AI48" i="29"/>
  <c r="AI67" i="29"/>
  <c r="AM67" i="29"/>
  <c r="AS66" i="29"/>
  <c r="AU66" i="29"/>
  <c r="AN56" i="29"/>
  <c r="AR56" i="29"/>
  <c r="AR51" i="29"/>
  <c r="AN51" i="29"/>
  <c r="AN61" i="29"/>
  <c r="AR61" i="29"/>
  <c r="AR59" i="29"/>
  <c r="AN59" i="29"/>
  <c r="AR69" i="29"/>
  <c r="AN69" i="29"/>
  <c r="AS70" i="29"/>
  <c r="AU70" i="29"/>
  <c r="AN53" i="29"/>
  <c r="AR53" i="29"/>
  <c r="AM63" i="29"/>
  <c r="AI63" i="29"/>
  <c r="AR65" i="29"/>
  <c r="AN65" i="29"/>
  <c r="AU224" i="5"/>
  <c r="AS224" i="5"/>
  <c r="AI217" i="5"/>
  <c r="AM217" i="5"/>
  <c r="AR219" i="5"/>
  <c r="AN219" i="5"/>
  <c r="AR211" i="5"/>
  <c r="AN211" i="5"/>
  <c r="AU210" i="5"/>
  <c r="AS210" i="5"/>
  <c r="AI209" i="5"/>
  <c r="AM209" i="5"/>
  <c r="AR230" i="5"/>
  <c r="AN230" i="5"/>
  <c r="AS231" i="5"/>
  <c r="AU231" i="5"/>
  <c r="AS227" i="5"/>
  <c r="AU227" i="5"/>
  <c r="AI221" i="5"/>
  <c r="AM221" i="5"/>
  <c r="AI228" i="5"/>
  <c r="AM228" i="5"/>
  <c r="AR215" i="5"/>
  <c r="AN215" i="5"/>
  <c r="AR223" i="5"/>
  <c r="AN223" i="5"/>
  <c r="AI213" i="5"/>
  <c r="AM213" i="5"/>
  <c r="AR226" i="5"/>
  <c r="AN226" i="5"/>
  <c r="AU218" i="5"/>
  <c r="AS218" i="5"/>
  <c r="AU214" i="5"/>
  <c r="AS214" i="5"/>
  <c r="AU222" i="5"/>
  <c r="AS222" i="5"/>
  <c r="AR190" i="5"/>
  <c r="AN190" i="5"/>
  <c r="AM195" i="5"/>
  <c r="AI195" i="5"/>
  <c r="AI180" i="5"/>
  <c r="AM180" i="5"/>
  <c r="AM188" i="5"/>
  <c r="AI188" i="5"/>
  <c r="AR192" i="5"/>
  <c r="AN192" i="5"/>
  <c r="AS184" i="5"/>
  <c r="AU184" i="5"/>
  <c r="AR198" i="5"/>
  <c r="AN198" i="5"/>
  <c r="AS199" i="5"/>
  <c r="AU199" i="5"/>
  <c r="AR187" i="5"/>
  <c r="AN187" i="5"/>
  <c r="AR191" i="5"/>
  <c r="AN191" i="5"/>
  <c r="AM196" i="5"/>
  <c r="AI196" i="5"/>
  <c r="AI189" i="5"/>
  <c r="AM189" i="5"/>
  <c r="AI181" i="5"/>
  <c r="AM181" i="5"/>
  <c r="AN197" i="5"/>
  <c r="AR197" i="5"/>
  <c r="AR182" i="5"/>
  <c r="AN182" i="5"/>
  <c r="AR194" i="5"/>
  <c r="AN194" i="5"/>
  <c r="AR186" i="5"/>
  <c r="AN186" i="5"/>
  <c r="AS176" i="5"/>
  <c r="AU176" i="5"/>
  <c r="AI193" i="5"/>
  <c r="AM193" i="5"/>
  <c r="AR183" i="5"/>
  <c r="AN183" i="5"/>
  <c r="AI177" i="5"/>
  <c r="AM177" i="5"/>
  <c r="AI185" i="5"/>
  <c r="AM185" i="5"/>
  <c r="AR179" i="5"/>
  <c r="AN179" i="5"/>
  <c r="AI161" i="5"/>
  <c r="AM161" i="5"/>
  <c r="AM152" i="5"/>
  <c r="AI152" i="5"/>
  <c r="AM144" i="5"/>
  <c r="AI144" i="5"/>
  <c r="AS156" i="5"/>
  <c r="AU156" i="5"/>
  <c r="AR166" i="5"/>
  <c r="AN166" i="5"/>
  <c r="AI145" i="5"/>
  <c r="AM145" i="5"/>
  <c r="AS164" i="5"/>
  <c r="AU164" i="5"/>
  <c r="AR151" i="5"/>
  <c r="AN151" i="5"/>
  <c r="AR163" i="5"/>
  <c r="AN163" i="5"/>
  <c r="AR155" i="5"/>
  <c r="AN155" i="5"/>
  <c r="AI157" i="5"/>
  <c r="AM157" i="5"/>
  <c r="AR147" i="5"/>
  <c r="AN147" i="5"/>
  <c r="AR158" i="5"/>
  <c r="AN158" i="5"/>
  <c r="AR154" i="5"/>
  <c r="AN154" i="5"/>
  <c r="AR146" i="5"/>
  <c r="AN146" i="5"/>
  <c r="AS148" i="5"/>
  <c r="AU148" i="5"/>
  <c r="AR150" i="5"/>
  <c r="AN150" i="5"/>
  <c r="AR159" i="5"/>
  <c r="AN159" i="5"/>
  <c r="AR162" i="5"/>
  <c r="AN162" i="5"/>
  <c r="AI153" i="5"/>
  <c r="AM153" i="5"/>
  <c r="AI149" i="5"/>
  <c r="AM149" i="5"/>
  <c r="AR167" i="5"/>
  <c r="AN167" i="5"/>
  <c r="AS160" i="5"/>
  <c r="AU160" i="5"/>
  <c r="AM165" i="5"/>
  <c r="AI165" i="5"/>
  <c r="AN135" i="5"/>
  <c r="AR135" i="5"/>
  <c r="AS116" i="5"/>
  <c r="AU116" i="5"/>
  <c r="AR122" i="5"/>
  <c r="AN122" i="5"/>
  <c r="AR114" i="5"/>
  <c r="AN114" i="5"/>
  <c r="AI121" i="5"/>
  <c r="AM121" i="5"/>
  <c r="AM129" i="5"/>
  <c r="AI129" i="5"/>
  <c r="AR127" i="5"/>
  <c r="AN127" i="5"/>
  <c r="AI125" i="5"/>
  <c r="AM125" i="5"/>
  <c r="AI113" i="5"/>
  <c r="AM113" i="5"/>
  <c r="AR115" i="5"/>
  <c r="AN115" i="5"/>
  <c r="AS120" i="5"/>
  <c r="AU120" i="5"/>
  <c r="AS128" i="5"/>
  <c r="AU128" i="5"/>
  <c r="AS124" i="5"/>
  <c r="AU124" i="5"/>
  <c r="AR131" i="5"/>
  <c r="AN131" i="5"/>
  <c r="AR126" i="5"/>
  <c r="AN126" i="5"/>
  <c r="AR118" i="5"/>
  <c r="AN118" i="5"/>
  <c r="AM133" i="5"/>
  <c r="AI133" i="5"/>
  <c r="AI117" i="5"/>
  <c r="AM117" i="5"/>
  <c r="AM134" i="5"/>
  <c r="AI134" i="5"/>
  <c r="AR119" i="5"/>
  <c r="AN119" i="5"/>
  <c r="AM112" i="5"/>
  <c r="AI112" i="5"/>
  <c r="AR132" i="5"/>
  <c r="AN132" i="5"/>
  <c r="AR123" i="5"/>
  <c r="AN123" i="5"/>
  <c r="AI130" i="5"/>
  <c r="AM130" i="5"/>
  <c r="AI84" i="5"/>
  <c r="AM84" i="5"/>
  <c r="AN96" i="5"/>
  <c r="AR96" i="5"/>
  <c r="AI81" i="5"/>
  <c r="AM81" i="5"/>
  <c r="AI94" i="5"/>
  <c r="AM94" i="5"/>
  <c r="AM29" i="5" s="1"/>
  <c r="AN29" i="5" s="1"/>
  <c r="AI103" i="5"/>
  <c r="AM103" i="5"/>
  <c r="AR87" i="5"/>
  <c r="AN87" i="5"/>
  <c r="AR95" i="5"/>
  <c r="AN95" i="5"/>
  <c r="AR91" i="5"/>
  <c r="AN91" i="5"/>
  <c r="AI85" i="5"/>
  <c r="AM85" i="5"/>
  <c r="AS102" i="5"/>
  <c r="AU102" i="5"/>
  <c r="AU90" i="5"/>
  <c r="AS90" i="5"/>
  <c r="AS88" i="5"/>
  <c r="AU88" i="5"/>
  <c r="AN93" i="5"/>
  <c r="AR93" i="5"/>
  <c r="AS98" i="5"/>
  <c r="AU98" i="5"/>
  <c r="AR82" i="5"/>
  <c r="AN82" i="5"/>
  <c r="AR86" i="5"/>
  <c r="AN86" i="5"/>
  <c r="AS80" i="5"/>
  <c r="AU80" i="5"/>
  <c r="AI99" i="5"/>
  <c r="AM99" i="5"/>
  <c r="AR101" i="5"/>
  <c r="AN101" i="5"/>
  <c r="AR97" i="5"/>
  <c r="AN97" i="5"/>
  <c r="AR83" i="5"/>
  <c r="AN83" i="5"/>
  <c r="AI89" i="5"/>
  <c r="AM89" i="5"/>
  <c r="AR54" i="5"/>
  <c r="AN54" i="5"/>
  <c r="AR69" i="5"/>
  <c r="AN69" i="5"/>
  <c r="AR62" i="5"/>
  <c r="AN62" i="5"/>
  <c r="AR68" i="5"/>
  <c r="AN68" i="5"/>
  <c r="AR50" i="5"/>
  <c r="AN50" i="5"/>
  <c r="AI49" i="5"/>
  <c r="AM49" i="5"/>
  <c r="AI71" i="5"/>
  <c r="AM71" i="5"/>
  <c r="AI61" i="5"/>
  <c r="AM61" i="5"/>
  <c r="AR51" i="5"/>
  <c r="AN51" i="5"/>
  <c r="AR65" i="5"/>
  <c r="AN65" i="5"/>
  <c r="AR59" i="5"/>
  <c r="AN59" i="5"/>
  <c r="AI53" i="5"/>
  <c r="AM53" i="5"/>
  <c r="AR55" i="5"/>
  <c r="AN55" i="5"/>
  <c r="AM70" i="5"/>
  <c r="AI70" i="5"/>
  <c r="AM56" i="5"/>
  <c r="AI56" i="5"/>
  <c r="AR58" i="5"/>
  <c r="AN58" i="5"/>
  <c r="AI67" i="5"/>
  <c r="AM67" i="5"/>
  <c r="AI57" i="5"/>
  <c r="AM57" i="5"/>
  <c r="AI64" i="5"/>
  <c r="AM64" i="5"/>
  <c r="AM31" i="5" s="1"/>
  <c r="AN31" i="5" s="1"/>
  <c r="AR63" i="5"/>
  <c r="AN63" i="5"/>
  <c r="AM66" i="5"/>
  <c r="AI66" i="5"/>
  <c r="AM60" i="5"/>
  <c r="AI60" i="5"/>
  <c r="AM48" i="5"/>
  <c r="AM15" i="5" s="1"/>
  <c r="AI48" i="5"/>
  <c r="AM52" i="5"/>
  <c r="AI52" i="5"/>
  <c r="AE258" i="4"/>
  <c r="AC258" i="4"/>
  <c r="AF240" i="4"/>
  <c r="AH240" i="4"/>
  <c r="AC252" i="4"/>
  <c r="AE252" i="4"/>
  <c r="AH260" i="4"/>
  <c r="AF260" i="4"/>
  <c r="AH256" i="4"/>
  <c r="AF256" i="4"/>
  <c r="AH247" i="4"/>
  <c r="AF247" i="4"/>
  <c r="AE261" i="4"/>
  <c r="AC261" i="4"/>
  <c r="AH251" i="4"/>
  <c r="AF251" i="4"/>
  <c r="AE249" i="4"/>
  <c r="AC249" i="4"/>
  <c r="AC250" i="4"/>
  <c r="AE250" i="4"/>
  <c r="AE262" i="4"/>
  <c r="AC262" i="4"/>
  <c r="AC254" i="4"/>
  <c r="AE254" i="4"/>
  <c r="AH243" i="4"/>
  <c r="AF243" i="4"/>
  <c r="AE257" i="4"/>
  <c r="AC257" i="4"/>
  <c r="AE241" i="4"/>
  <c r="AC241" i="4"/>
  <c r="AC244" i="4"/>
  <c r="AE244" i="4"/>
  <c r="AE245" i="4"/>
  <c r="AC245" i="4"/>
  <c r="AE253" i="4"/>
  <c r="AC253" i="4"/>
  <c r="AC246" i="4"/>
  <c r="AE246" i="4"/>
  <c r="AC242" i="4"/>
  <c r="AE242" i="4"/>
  <c r="AF248" i="4"/>
  <c r="AH248" i="4"/>
  <c r="AH255" i="4"/>
  <c r="AF255" i="4"/>
  <c r="AC259" i="4"/>
  <c r="AE259" i="4"/>
  <c r="AE221" i="4"/>
  <c r="AC221" i="4"/>
  <c r="AC208" i="4"/>
  <c r="AE208" i="4"/>
  <c r="AE213" i="4"/>
  <c r="AC213" i="4"/>
  <c r="AH229" i="4"/>
  <c r="AF229" i="4"/>
  <c r="AC228" i="4"/>
  <c r="AE228" i="4"/>
  <c r="AH211" i="4"/>
  <c r="AF211" i="4"/>
  <c r="AE217" i="4"/>
  <c r="AC217" i="4"/>
  <c r="AH215" i="4"/>
  <c r="AF215" i="4"/>
  <c r="AF212" i="4"/>
  <c r="AH212" i="4"/>
  <c r="AC210" i="4"/>
  <c r="AE210" i="4"/>
  <c r="AF224" i="4"/>
  <c r="AH224" i="4"/>
  <c r="AF216" i="4"/>
  <c r="AH216" i="4"/>
  <c r="AC231" i="4"/>
  <c r="AE231" i="4"/>
  <c r="AH219" i="4"/>
  <c r="AF219" i="4"/>
  <c r="AE230" i="4"/>
  <c r="AC230" i="4"/>
  <c r="AE226" i="4"/>
  <c r="AC226" i="4"/>
  <c r="AC218" i="4"/>
  <c r="AE218" i="4"/>
  <c r="AC214" i="4"/>
  <c r="AE214" i="4"/>
  <c r="AC227" i="4"/>
  <c r="AE227" i="4"/>
  <c r="AF220" i="4"/>
  <c r="AH220" i="4"/>
  <c r="AC222" i="4"/>
  <c r="AE222" i="4"/>
  <c r="AE209" i="4"/>
  <c r="AC209" i="4"/>
  <c r="AF225" i="4"/>
  <c r="AH225" i="4"/>
  <c r="AE177" i="4"/>
  <c r="AC177" i="4"/>
  <c r="AE181" i="4"/>
  <c r="AC181" i="4"/>
  <c r="AC178" i="4"/>
  <c r="AE178" i="4"/>
  <c r="AH193" i="4"/>
  <c r="AF193" i="4"/>
  <c r="AH197" i="4"/>
  <c r="AF197" i="4"/>
  <c r="AF180" i="4"/>
  <c r="AH180" i="4"/>
  <c r="AH191" i="4"/>
  <c r="AF191" i="4"/>
  <c r="AE189" i="4"/>
  <c r="AC189" i="4"/>
  <c r="AH183" i="4"/>
  <c r="AF183" i="4"/>
  <c r="AC176" i="4"/>
  <c r="AE176" i="4"/>
  <c r="AC195" i="4"/>
  <c r="AE195" i="4"/>
  <c r="AF192" i="4"/>
  <c r="AH192" i="4"/>
  <c r="AF188" i="4"/>
  <c r="AH188" i="4"/>
  <c r="AC186" i="4"/>
  <c r="AE186" i="4"/>
  <c r="AH187" i="4"/>
  <c r="AF187" i="4"/>
  <c r="AH179" i="4"/>
  <c r="AF179" i="4"/>
  <c r="AC182" i="4"/>
  <c r="AE182" i="4"/>
  <c r="AE198" i="4"/>
  <c r="AC198" i="4"/>
  <c r="AE194" i="4"/>
  <c r="AC194" i="4"/>
  <c r="AC199" i="4"/>
  <c r="AE199" i="4"/>
  <c r="AC190" i="4"/>
  <c r="AE190" i="4"/>
  <c r="AF184" i="4"/>
  <c r="AH184" i="4"/>
  <c r="AE185" i="4"/>
  <c r="AC185" i="4"/>
  <c r="AC196" i="4"/>
  <c r="AE196" i="4"/>
  <c r="AK164" i="4"/>
  <c r="AI164" i="4"/>
  <c r="AK150" i="4"/>
  <c r="AI150" i="4"/>
  <c r="AC163" i="4"/>
  <c r="AE163" i="4"/>
  <c r="AK166" i="4"/>
  <c r="AI166" i="4"/>
  <c r="AF149" i="4"/>
  <c r="AH149" i="4"/>
  <c r="AF144" i="4"/>
  <c r="AH144" i="4"/>
  <c r="AF145" i="4"/>
  <c r="AH145" i="4"/>
  <c r="AH120" i="4"/>
  <c r="AF120" i="4"/>
  <c r="AF153" i="4"/>
  <c r="AH153" i="4"/>
  <c r="AC159" i="4"/>
  <c r="AE159" i="4"/>
  <c r="AE154" i="4"/>
  <c r="AC154" i="4"/>
  <c r="AK148" i="4"/>
  <c r="AI148" i="4"/>
  <c r="AE146" i="4"/>
  <c r="AC146" i="4"/>
  <c r="AE162" i="4"/>
  <c r="AC162" i="4"/>
  <c r="AK158" i="4"/>
  <c r="AI158" i="4"/>
  <c r="AF157" i="4"/>
  <c r="AH157" i="4"/>
  <c r="AF156" i="4"/>
  <c r="AH156" i="4"/>
  <c r="AC147" i="4"/>
  <c r="AE147" i="4"/>
  <c r="AC155" i="4"/>
  <c r="AE155" i="4"/>
  <c r="AH112" i="4"/>
  <c r="AF112" i="4"/>
  <c r="AF165" i="4"/>
  <c r="AH165" i="4"/>
  <c r="AF152" i="4"/>
  <c r="AH152" i="4"/>
  <c r="AF161" i="4"/>
  <c r="AH161" i="4"/>
  <c r="AC167" i="4"/>
  <c r="AE167" i="4"/>
  <c r="AF160" i="4"/>
  <c r="AH160" i="4"/>
  <c r="AC151" i="4"/>
  <c r="AE151" i="4"/>
  <c r="AE114" i="4"/>
  <c r="AC114" i="4"/>
  <c r="AK124" i="4"/>
  <c r="AI124" i="4"/>
  <c r="AI119" i="4"/>
  <c r="AK119" i="4"/>
  <c r="AC131" i="4"/>
  <c r="AE131" i="4"/>
  <c r="AC115" i="4"/>
  <c r="AE115" i="4"/>
  <c r="AH134" i="4"/>
  <c r="AF134" i="4"/>
  <c r="AK116" i="4"/>
  <c r="AI116" i="4"/>
  <c r="AH126" i="4"/>
  <c r="AF126" i="4"/>
  <c r="AH118" i="4"/>
  <c r="AF118" i="4"/>
  <c r="AI127" i="4"/>
  <c r="AK127" i="4"/>
  <c r="AF125" i="4"/>
  <c r="AH125" i="4"/>
  <c r="AK128" i="4"/>
  <c r="AI128" i="4"/>
  <c r="AK132" i="4"/>
  <c r="AI132" i="4"/>
  <c r="AF113" i="4"/>
  <c r="AH113" i="4"/>
  <c r="AC123" i="4"/>
  <c r="AE123" i="4"/>
  <c r="AI135" i="4"/>
  <c r="AK135" i="4"/>
  <c r="AF133" i="4"/>
  <c r="AH133" i="4"/>
  <c r="AE130" i="4"/>
  <c r="AC130" i="4"/>
  <c r="AE122" i="4"/>
  <c r="AC122" i="4"/>
  <c r="AF121" i="4"/>
  <c r="AH121" i="4"/>
  <c r="AK90" i="4"/>
  <c r="AI90" i="4"/>
  <c r="AC92" i="4"/>
  <c r="AE92" i="4"/>
  <c r="AC84" i="4"/>
  <c r="AE84" i="4"/>
  <c r="AK103" i="4"/>
  <c r="AI103" i="4"/>
  <c r="AC80" i="4"/>
  <c r="AE80" i="4"/>
  <c r="AC100" i="4"/>
  <c r="AE100" i="4"/>
  <c r="AK102" i="4"/>
  <c r="AI102" i="4"/>
  <c r="AK85" i="4"/>
  <c r="AI85" i="4"/>
  <c r="AK101" i="4"/>
  <c r="AI101" i="4"/>
  <c r="AE81" i="4"/>
  <c r="AC81" i="4"/>
  <c r="AH91" i="4"/>
  <c r="AF91" i="4"/>
  <c r="AH95" i="4"/>
  <c r="AF95" i="4"/>
  <c r="AK86" i="4"/>
  <c r="AI86" i="4"/>
  <c r="AK93" i="4"/>
  <c r="AI93" i="4"/>
  <c r="AH83" i="4"/>
  <c r="AF83" i="4"/>
  <c r="AK82" i="4"/>
  <c r="AI82" i="4"/>
  <c r="AE97" i="4"/>
  <c r="AC97" i="4"/>
  <c r="AE89" i="4"/>
  <c r="AC89" i="4"/>
  <c r="AH99" i="4"/>
  <c r="AF99" i="4"/>
  <c r="AC96" i="4"/>
  <c r="AE96" i="4"/>
  <c r="AK87" i="4"/>
  <c r="AI87" i="4"/>
  <c r="AC88" i="4"/>
  <c r="AE88" i="4"/>
  <c r="AH66" i="4"/>
  <c r="AF66" i="4"/>
  <c r="AC56" i="4"/>
  <c r="AE56" i="4"/>
  <c r="AE48" i="4"/>
  <c r="AC48" i="4"/>
  <c r="AE68" i="4"/>
  <c r="AC68" i="4"/>
  <c r="AE69" i="4"/>
  <c r="AC69" i="4"/>
  <c r="AE59" i="4"/>
  <c r="AC59" i="4"/>
  <c r="AE63" i="4"/>
  <c r="AC63" i="4"/>
  <c r="AE55" i="4"/>
  <c r="AC55" i="4"/>
  <c r="AE64" i="4"/>
  <c r="AC64" i="4"/>
  <c r="AE61" i="4"/>
  <c r="AC61" i="4"/>
  <c r="AE53" i="4"/>
  <c r="AC53" i="4"/>
  <c r="AE51" i="4"/>
  <c r="AC51" i="4"/>
  <c r="AI50" i="4"/>
  <c r="AK50" i="4"/>
  <c r="AE71" i="4"/>
  <c r="AC71" i="4"/>
  <c r="AE67" i="4"/>
  <c r="U99" i="13" s="1"/>
  <c r="V99" i="13" s="1"/>
  <c r="AC67" i="4"/>
  <c r="AE25" i="4"/>
  <c r="AC25" i="4"/>
  <c r="AC37" i="4"/>
  <c r="AE37" i="4"/>
  <c r="AH26" i="4"/>
  <c r="AF26" i="4"/>
  <c r="AH18" i="4"/>
  <c r="AF18" i="4"/>
  <c r="AE22" i="4"/>
  <c r="AC22" i="4"/>
  <c r="AE15" i="4"/>
  <c r="AC15" i="4"/>
  <c r="AE19" i="4"/>
  <c r="AC19" i="4"/>
  <c r="AE16" i="4"/>
  <c r="AC16" i="4"/>
  <c r="AE23" i="4"/>
  <c r="AC23" i="4"/>
  <c r="AE36" i="4"/>
  <c r="AC36" i="4"/>
  <c r="AE20" i="4"/>
  <c r="AC20" i="4"/>
  <c r="AE31" i="4"/>
  <c r="AC31" i="4"/>
  <c r="AE29" i="4"/>
  <c r="AC29" i="4"/>
  <c r="AC21" i="4"/>
  <c r="AE21" i="4"/>
  <c r="AC33" i="4"/>
  <c r="AE33" i="4"/>
  <c r="U98" i="13" s="1"/>
  <c r="V98" i="13" s="1"/>
  <c r="AC17" i="4"/>
  <c r="AE17" i="4"/>
  <c r="U82" i="13" s="1"/>
  <c r="V82" i="13" s="1"/>
  <c r="AE38" i="4"/>
  <c r="AC38" i="4"/>
  <c r="AE32" i="4"/>
  <c r="AC32" i="4"/>
  <c r="AE24" i="4"/>
  <c r="AC24" i="4"/>
  <c r="AE35" i="4"/>
  <c r="AC35" i="4"/>
  <c r="AE30" i="4"/>
  <c r="AC30" i="4"/>
  <c r="AE27" i="4"/>
  <c r="AC27" i="4"/>
  <c r="AH34" i="4"/>
  <c r="AF34" i="4"/>
  <c r="AE28" i="4"/>
  <c r="AC28" i="4"/>
  <c r="AH25" i="7" l="1"/>
  <c r="G172" i="18" s="1"/>
  <c r="AG29" i="7"/>
  <c r="AR158" i="7"/>
  <c r="AG28" i="7"/>
  <c r="AG21" i="7"/>
  <c r="AR134" i="29"/>
  <c r="AE33" i="6"/>
  <c r="U33" i="13" s="1"/>
  <c r="V33" i="13" s="1"/>
  <c r="AN26" i="29"/>
  <c r="AC26" i="6"/>
  <c r="S129" i="13"/>
  <c r="T129" i="13" s="1"/>
  <c r="AN15" i="5"/>
  <c r="T135" i="13"/>
  <c r="AM188" i="7"/>
  <c r="AN188" i="7" s="1"/>
  <c r="AP188" i="7" s="1"/>
  <c r="AJ154" i="7"/>
  <c r="AK154" i="7" s="1"/>
  <c r="AH21" i="7"/>
  <c r="G48" i="18" s="1"/>
  <c r="AE30" i="6"/>
  <c r="U30" i="13" s="1"/>
  <c r="V30" i="13" s="1"/>
  <c r="AE26" i="6"/>
  <c r="U26" i="13" s="1"/>
  <c r="V26" i="13" s="1"/>
  <c r="AR91" i="29"/>
  <c r="AS91" i="29" s="1"/>
  <c r="T36" i="13"/>
  <c r="AC35" i="6"/>
  <c r="AM38" i="5"/>
  <c r="U231" i="13" s="1"/>
  <c r="V231" i="13" s="1"/>
  <c r="AI34" i="5"/>
  <c r="U103" i="13"/>
  <c r="V103" i="13" s="1"/>
  <c r="T231" i="13"/>
  <c r="AM35" i="5"/>
  <c r="AN35" i="5" s="1"/>
  <c r="S227" i="13"/>
  <c r="T227" i="13" s="1"/>
  <c r="AM33" i="5"/>
  <c r="AN33" i="5" s="1"/>
  <c r="AM34" i="5"/>
  <c r="AN34" i="5" s="1"/>
  <c r="AE31" i="6"/>
  <c r="U31" i="13" s="1"/>
  <c r="V31" i="13" s="1"/>
  <c r="AF18" i="6"/>
  <c r="AC31" i="6"/>
  <c r="AH18" i="6"/>
  <c r="W18" i="13" s="1"/>
  <c r="Y18" i="13" s="1"/>
  <c r="AM23" i="5"/>
  <c r="AN23" i="5" s="1"/>
  <c r="AR30" i="5"/>
  <c r="AU30" i="5" s="1"/>
  <c r="AE35" i="6"/>
  <c r="U35" i="13" s="1"/>
  <c r="V35" i="13" s="1"/>
  <c r="AC30" i="6"/>
  <c r="AM32" i="5"/>
  <c r="U129" i="13" s="1"/>
  <c r="V129" i="13" s="1"/>
  <c r="AK30" i="7"/>
  <c r="AM25" i="29"/>
  <c r="AN25" i="29" s="1"/>
  <c r="AM27" i="5"/>
  <c r="AN27" i="5" s="1"/>
  <c r="T228" i="13"/>
  <c r="F58" i="18"/>
  <c r="AH30" i="7"/>
  <c r="G177" i="18" s="1"/>
  <c r="AE21" i="6"/>
  <c r="U21" i="13" s="1"/>
  <c r="V21" i="13" s="1"/>
  <c r="AC21" i="6"/>
  <c r="AC29" i="6"/>
  <c r="AM30" i="29"/>
  <c r="AN30" i="29" s="1"/>
  <c r="S230" i="13"/>
  <c r="T230" i="13" s="1"/>
  <c r="S229" i="13"/>
  <c r="T229" i="13" s="1"/>
  <c r="AR25" i="5"/>
  <c r="AS25" i="5" s="1"/>
  <c r="AR26" i="5"/>
  <c r="AU26" i="5" s="1"/>
  <c r="AG37" i="7"/>
  <c r="AG30" i="7"/>
  <c r="AG33" i="7"/>
  <c r="AH31" i="7"/>
  <c r="G58" i="18" s="1"/>
  <c r="AM23" i="7"/>
  <c r="AG22" i="7"/>
  <c r="AG26" i="7"/>
  <c r="AG31" i="7"/>
  <c r="AM164" i="7"/>
  <c r="AN164" i="7" s="1"/>
  <c r="AP164" i="7" s="1"/>
  <c r="AH161" i="6"/>
  <c r="AF161" i="6"/>
  <c r="F177" i="18"/>
  <c r="F57" i="18"/>
  <c r="AI217" i="6"/>
  <c r="AK217" i="6"/>
  <c r="AM155" i="7"/>
  <c r="AN155" i="7" s="1"/>
  <c r="AP155" i="7" s="1"/>
  <c r="AF152" i="6"/>
  <c r="AH152" i="6"/>
  <c r="AM104" i="7"/>
  <c r="AN104" i="7" s="1"/>
  <c r="AP104" i="7" s="1"/>
  <c r="AR104" i="7" s="1"/>
  <c r="AH102" i="6"/>
  <c r="AF102" i="6"/>
  <c r="AM100" i="7"/>
  <c r="AN100" i="7" s="1"/>
  <c r="AP100" i="7" s="1"/>
  <c r="AR100" i="7" s="1"/>
  <c r="AF98" i="6"/>
  <c r="AH98" i="6"/>
  <c r="AM230" i="7"/>
  <c r="AN230" i="7" s="1"/>
  <c r="AP230" i="7" s="1"/>
  <c r="AF225" i="6"/>
  <c r="AH225" i="6"/>
  <c r="AK104" i="7"/>
  <c r="AK100" i="7"/>
  <c r="AM225" i="7"/>
  <c r="AN225" i="7" s="1"/>
  <c r="AP225" i="7" s="1"/>
  <c r="AF220" i="6"/>
  <c r="AH220" i="6"/>
  <c r="AR222" i="7"/>
  <c r="AS222" i="7"/>
  <c r="AQ222" i="7"/>
  <c r="AN17" i="29"/>
  <c r="AR191" i="29"/>
  <c r="AR21" i="29"/>
  <c r="AS21" i="29" s="1"/>
  <c r="AR128" i="29"/>
  <c r="AR88" i="29"/>
  <c r="AM27" i="29"/>
  <c r="AN27" i="29" s="1"/>
  <c r="AR92" i="29"/>
  <c r="AR218" i="29"/>
  <c r="AR58" i="29"/>
  <c r="AN58" i="29"/>
  <c r="AR230" i="29"/>
  <c r="AR127" i="29"/>
  <c r="AM20" i="29"/>
  <c r="AN20" i="29" s="1"/>
  <c r="AR120" i="29"/>
  <c r="AM19" i="29"/>
  <c r="AN19" i="29" s="1"/>
  <c r="AR84" i="29"/>
  <c r="AN50" i="29"/>
  <c r="AR50" i="29"/>
  <c r="AR17" i="29" s="1"/>
  <c r="AU17" i="29" s="1"/>
  <c r="AM33" i="29"/>
  <c r="AN33" i="29" s="1"/>
  <c r="AR148" i="29"/>
  <c r="AN62" i="29"/>
  <c r="AR62" i="29"/>
  <c r="AR29" i="29" s="1"/>
  <c r="AU68" i="29"/>
  <c r="AS68" i="29"/>
  <c r="AM23" i="29"/>
  <c r="AN23" i="29" s="1"/>
  <c r="AM31" i="29"/>
  <c r="AN31" i="29" s="1"/>
  <c r="AS182" i="7"/>
  <c r="AQ182" i="7"/>
  <c r="AQ203" i="7"/>
  <c r="AS203" i="7"/>
  <c r="AR205" i="7"/>
  <c r="AS205" i="7"/>
  <c r="AQ205" i="7"/>
  <c r="AS195" i="7"/>
  <c r="AQ195" i="7"/>
  <c r="AR195" i="7"/>
  <c r="AM196" i="7"/>
  <c r="AN196" i="7" s="1"/>
  <c r="AP196" i="7" s="1"/>
  <c r="AP30" i="7" s="1"/>
  <c r="AH192" i="6"/>
  <c r="AF192" i="6"/>
  <c r="AS186" i="7"/>
  <c r="AQ186" i="7"/>
  <c r="AQ190" i="7"/>
  <c r="AS190" i="7"/>
  <c r="AQ199" i="7"/>
  <c r="AS199" i="7"/>
  <c r="AS184" i="7"/>
  <c r="AQ184" i="7"/>
  <c r="AR199" i="7"/>
  <c r="AR190" i="7"/>
  <c r="AQ194" i="7"/>
  <c r="AS194" i="7"/>
  <c r="AR182" i="7"/>
  <c r="AQ192" i="7"/>
  <c r="AS192" i="7"/>
  <c r="AS201" i="7"/>
  <c r="AQ201" i="7"/>
  <c r="AK196" i="7"/>
  <c r="AR184" i="7"/>
  <c r="AR201" i="7"/>
  <c r="AS227" i="7"/>
  <c r="AQ227" i="7"/>
  <c r="AS215" i="7"/>
  <c r="AQ215" i="7"/>
  <c r="AQ232" i="7"/>
  <c r="AS232" i="7"/>
  <c r="S187" i="13"/>
  <c r="T187" i="13" s="1"/>
  <c r="AQ219" i="7"/>
  <c r="AS219" i="7"/>
  <c r="AS236" i="7"/>
  <c r="AQ236" i="7"/>
  <c r="AQ223" i="7"/>
  <c r="AS223" i="7"/>
  <c r="AS221" i="7"/>
  <c r="AQ221" i="7"/>
  <c r="AS238" i="7"/>
  <c r="AQ238" i="7"/>
  <c r="AQ234" i="7"/>
  <c r="AS234" i="7"/>
  <c r="AM27" i="7"/>
  <c r="AR236" i="7"/>
  <c r="AR221" i="7"/>
  <c r="AQ226" i="7"/>
  <c r="AS226" i="7"/>
  <c r="AS217" i="7"/>
  <c r="AQ217" i="7"/>
  <c r="AR227" i="7"/>
  <c r="AR219" i="7"/>
  <c r="AR215" i="7"/>
  <c r="AM32" i="29"/>
  <c r="AN32" i="29" s="1"/>
  <c r="AM37" i="29"/>
  <c r="AN37" i="29" s="1"/>
  <c r="AS176" i="29"/>
  <c r="AU176" i="29"/>
  <c r="AR193" i="29"/>
  <c r="AR192" i="29"/>
  <c r="AE29" i="6"/>
  <c r="U29" i="13" s="1"/>
  <c r="V29" i="13" s="1"/>
  <c r="S191" i="13"/>
  <c r="T191" i="13" s="1"/>
  <c r="AI167" i="6"/>
  <c r="AK167" i="6"/>
  <c r="AS170" i="7"/>
  <c r="AQ170" i="7"/>
  <c r="AS161" i="7"/>
  <c r="AQ161" i="7"/>
  <c r="AR161" i="7"/>
  <c r="AF20" i="6"/>
  <c r="S196" i="13"/>
  <c r="T196" i="13" s="1"/>
  <c r="AI146" i="6"/>
  <c r="AK146" i="6"/>
  <c r="AK168" i="6"/>
  <c r="AI168" i="6"/>
  <c r="AH20" i="6"/>
  <c r="W20" i="13" s="1"/>
  <c r="Y20" i="13" s="1"/>
  <c r="AS162" i="7"/>
  <c r="AQ162" i="7"/>
  <c r="AM21" i="7"/>
  <c r="AS154" i="7"/>
  <c r="S192" i="13"/>
  <c r="T192" i="13" s="1"/>
  <c r="AR162" i="7"/>
  <c r="AQ149" i="7"/>
  <c r="AS149" i="7"/>
  <c r="AS171" i="7"/>
  <c r="AQ171" i="7"/>
  <c r="AM34" i="29"/>
  <c r="AN34" i="29" s="1"/>
  <c r="AM28" i="29"/>
  <c r="AN28" i="29" s="1"/>
  <c r="AM38" i="29"/>
  <c r="AN38" i="29" s="1"/>
  <c r="AS131" i="7"/>
  <c r="AQ131" i="7"/>
  <c r="AR131" i="7"/>
  <c r="AS130" i="7"/>
  <c r="AQ130" i="7"/>
  <c r="AQ136" i="7"/>
  <c r="AS136" i="7"/>
  <c r="AR136" i="7"/>
  <c r="AS132" i="7"/>
  <c r="AQ132" i="7"/>
  <c r="AS138" i="7"/>
  <c r="AQ138" i="7"/>
  <c r="AR126" i="7"/>
  <c r="AS126" i="7"/>
  <c r="AQ126" i="7"/>
  <c r="AQ128" i="7"/>
  <c r="AS128" i="7"/>
  <c r="AM34" i="7"/>
  <c r="AQ124" i="7"/>
  <c r="AS124" i="7"/>
  <c r="AR132" i="7"/>
  <c r="AR130" i="7"/>
  <c r="AS134" i="7"/>
  <c r="AQ134" i="7"/>
  <c r="AR134" i="7"/>
  <c r="AR128" i="7"/>
  <c r="AR124" i="7"/>
  <c r="AR122" i="7"/>
  <c r="AS122" i="7"/>
  <c r="AQ122" i="7"/>
  <c r="AS120" i="7"/>
  <c r="AQ120" i="7"/>
  <c r="AS118" i="7"/>
  <c r="AQ118" i="7"/>
  <c r="AQ116" i="7"/>
  <c r="AS116" i="7"/>
  <c r="AR116" i="7"/>
  <c r="AM32" i="7"/>
  <c r="AM38" i="7"/>
  <c r="AM36" i="7"/>
  <c r="AR138" i="7"/>
  <c r="AR120" i="7"/>
  <c r="AM16" i="29"/>
  <c r="AN16" i="29" s="1"/>
  <c r="AQ87" i="7"/>
  <c r="AQ83" i="7"/>
  <c r="AS83" i="7"/>
  <c r="AS89" i="7"/>
  <c r="AQ89" i="7"/>
  <c r="AS85" i="7"/>
  <c r="AQ85" i="7"/>
  <c r="AS91" i="7"/>
  <c r="AQ91" i="7"/>
  <c r="AR85" i="7"/>
  <c r="AS93" i="7"/>
  <c r="AQ93" i="7"/>
  <c r="AR93" i="7"/>
  <c r="AR87" i="7"/>
  <c r="S181" i="13"/>
  <c r="T181" i="13" s="1"/>
  <c r="AR18" i="29"/>
  <c r="AU18" i="29" s="1"/>
  <c r="AM15" i="29"/>
  <c r="AN15" i="29" s="1"/>
  <c r="AM24" i="29"/>
  <c r="AN24" i="29" s="1"/>
  <c r="S179" i="13"/>
  <c r="T179" i="13" s="1"/>
  <c r="S198" i="13"/>
  <c r="T198" i="13" s="1"/>
  <c r="AM18" i="7"/>
  <c r="AN52" i="7"/>
  <c r="AN58" i="7"/>
  <c r="AM24" i="7"/>
  <c r="G44" i="18"/>
  <c r="G164" i="18"/>
  <c r="F175" i="18"/>
  <c r="F55" i="18"/>
  <c r="Y24" i="7"/>
  <c r="Q184" i="13"/>
  <c r="R184" i="13" s="1"/>
  <c r="AE54" i="7"/>
  <c r="AD20" i="7"/>
  <c r="AE20" i="7" s="1"/>
  <c r="AE58" i="7"/>
  <c r="AD24" i="7"/>
  <c r="AE73" i="7"/>
  <c r="AD39" i="7"/>
  <c r="AK59" i="7"/>
  <c r="AJ25" i="7"/>
  <c r="AK25" i="7" s="1"/>
  <c r="AP72" i="7"/>
  <c r="AN38" i="7"/>
  <c r="AP51" i="7"/>
  <c r="AN17" i="7"/>
  <c r="AE63" i="7"/>
  <c r="AD29" i="7"/>
  <c r="G183" i="18"/>
  <c r="G63" i="18"/>
  <c r="G179" i="18"/>
  <c r="G59" i="18"/>
  <c r="F165" i="18"/>
  <c r="F45" i="18"/>
  <c r="AJ52" i="7"/>
  <c r="AH18" i="7"/>
  <c r="AN69" i="7"/>
  <c r="AM35" i="7"/>
  <c r="AN67" i="7"/>
  <c r="AM39" i="7"/>
  <c r="AN73" i="7"/>
  <c r="S183" i="13"/>
  <c r="T183" i="13" s="1"/>
  <c r="Y26" i="7"/>
  <c r="Q186" i="13"/>
  <c r="R186" i="13" s="1"/>
  <c r="AE69" i="7"/>
  <c r="AD35" i="7"/>
  <c r="AK51" i="7"/>
  <c r="AJ17" i="7"/>
  <c r="AD28" i="7"/>
  <c r="AE28" i="7" s="1"/>
  <c r="AE62" i="7"/>
  <c r="Y33" i="7"/>
  <c r="AS64" i="7"/>
  <c r="AQ64" i="7"/>
  <c r="F163" i="18"/>
  <c r="F43" i="18"/>
  <c r="AJ58" i="7"/>
  <c r="AH24" i="7"/>
  <c r="F184" i="18"/>
  <c r="F64" i="18"/>
  <c r="F180" i="18"/>
  <c r="F60" i="18"/>
  <c r="F173" i="18"/>
  <c r="F53" i="18"/>
  <c r="AJ54" i="7"/>
  <c r="AH20" i="7"/>
  <c r="G185" i="18"/>
  <c r="G65" i="18"/>
  <c r="AK70" i="7"/>
  <c r="AJ36" i="7"/>
  <c r="U196" i="13" s="1"/>
  <c r="AK66" i="7"/>
  <c r="AJ32" i="7"/>
  <c r="AK32" i="7" s="1"/>
  <c r="AE52" i="7"/>
  <c r="AD18" i="7"/>
  <c r="Y18" i="7"/>
  <c r="Q178" i="13"/>
  <c r="R178" i="13" s="1"/>
  <c r="AR64" i="7"/>
  <c r="G181" i="18"/>
  <c r="G61" i="18"/>
  <c r="AH16" i="7"/>
  <c r="AJ50" i="7"/>
  <c r="AN54" i="7"/>
  <c r="AM20" i="7"/>
  <c r="AE56" i="7"/>
  <c r="AD22" i="7"/>
  <c r="AJ60" i="7"/>
  <c r="AH26" i="7"/>
  <c r="AN60" i="7"/>
  <c r="AN50" i="7"/>
  <c r="AM16" i="7"/>
  <c r="AN56" i="7"/>
  <c r="G46" i="18"/>
  <c r="G166" i="18"/>
  <c r="AE34" i="7"/>
  <c r="S194" i="13"/>
  <c r="T194" i="13" s="1"/>
  <c r="Y35" i="7"/>
  <c r="Q195" i="13"/>
  <c r="R195" i="13" s="1"/>
  <c r="AE50" i="7"/>
  <c r="AD16" i="7"/>
  <c r="AJ69" i="7"/>
  <c r="AH35" i="7"/>
  <c r="AJ67" i="7"/>
  <c r="AH33" i="7"/>
  <c r="AE71" i="7"/>
  <c r="AD37" i="7"/>
  <c r="AD33" i="7"/>
  <c r="AE33" i="7" s="1"/>
  <c r="AE67" i="7"/>
  <c r="AE60" i="7"/>
  <c r="AD26" i="7"/>
  <c r="AK65" i="7"/>
  <c r="AJ31" i="7"/>
  <c r="U191" i="13" s="1"/>
  <c r="AP61" i="7"/>
  <c r="AR61" i="7" s="1"/>
  <c r="AN27" i="7"/>
  <c r="AP53" i="7"/>
  <c r="AN19" i="7"/>
  <c r="AJ71" i="7"/>
  <c r="AH37" i="7"/>
  <c r="AP57" i="7"/>
  <c r="AR57" i="7" s="1"/>
  <c r="AN23" i="7"/>
  <c r="AP59" i="7"/>
  <c r="AR59" i="7" s="1"/>
  <c r="AN25" i="7"/>
  <c r="AK72" i="7"/>
  <c r="AJ38" i="7"/>
  <c r="U198" i="13" s="1"/>
  <c r="G54" i="18"/>
  <c r="G174" i="18"/>
  <c r="G170" i="18"/>
  <c r="G50" i="18"/>
  <c r="Y28" i="7"/>
  <c r="Y20" i="7"/>
  <c r="AK68" i="7"/>
  <c r="AJ34" i="7"/>
  <c r="AJ63" i="7"/>
  <c r="AH29" i="7"/>
  <c r="AM28" i="7"/>
  <c r="AN62" i="7"/>
  <c r="F182" i="18"/>
  <c r="F62" i="18"/>
  <c r="S37" i="13"/>
  <c r="T37" i="13" s="1"/>
  <c r="AC37" i="6"/>
  <c r="AE37" i="6"/>
  <c r="Y29" i="7"/>
  <c r="Q189" i="13"/>
  <c r="R189" i="13" s="1"/>
  <c r="AP66" i="7"/>
  <c r="AR66" i="7" s="1"/>
  <c r="AN32" i="7"/>
  <c r="AJ73" i="7"/>
  <c r="AH39" i="7"/>
  <c r="G186" i="18" s="1"/>
  <c r="AP70" i="7"/>
  <c r="AN36" i="7"/>
  <c r="AP65" i="7"/>
  <c r="AN71" i="7"/>
  <c r="AN63" i="7"/>
  <c r="AM29" i="7"/>
  <c r="F169" i="18"/>
  <c r="F49" i="18"/>
  <c r="AK55" i="7"/>
  <c r="AK53" i="7"/>
  <c r="AJ19" i="7"/>
  <c r="U179" i="13" s="1"/>
  <c r="Y16" i="7"/>
  <c r="Q176" i="13"/>
  <c r="R176" i="13" s="1"/>
  <c r="Y37" i="7"/>
  <c r="Q197" i="13"/>
  <c r="R197" i="13" s="1"/>
  <c r="AP68" i="7"/>
  <c r="AN34" i="7"/>
  <c r="AJ56" i="7"/>
  <c r="AH22" i="7"/>
  <c r="F167" i="18"/>
  <c r="F47" i="18"/>
  <c r="F171" i="18"/>
  <c r="F51" i="18"/>
  <c r="G52" i="18"/>
  <c r="AP55" i="7"/>
  <c r="AN21" i="7"/>
  <c r="AJ62" i="7"/>
  <c r="AH28" i="7"/>
  <c r="F176" i="18"/>
  <c r="F56" i="18"/>
  <c r="Y39" i="7"/>
  <c r="Q199" i="13"/>
  <c r="R199" i="13" s="1"/>
  <c r="AK61" i="7"/>
  <c r="AJ27" i="7"/>
  <c r="AK27" i="7" s="1"/>
  <c r="AK57" i="7"/>
  <c r="AJ23" i="7"/>
  <c r="AK23" i="7" s="1"/>
  <c r="Y22" i="7"/>
  <c r="Q182" i="13"/>
  <c r="R182" i="13" s="1"/>
  <c r="S133" i="13"/>
  <c r="T133" i="13" s="1"/>
  <c r="AM24" i="5"/>
  <c r="AN24" i="5" s="1"/>
  <c r="AM28" i="5"/>
  <c r="AN28" i="5" s="1"/>
  <c r="AM36" i="5"/>
  <c r="AN36" i="5" s="1"/>
  <c r="S134" i="13"/>
  <c r="T134" i="13" s="1"/>
  <c r="AM37" i="5"/>
  <c r="AN37" i="5" s="1"/>
  <c r="AR22" i="5"/>
  <c r="AS22" i="5" s="1"/>
  <c r="AR18" i="5"/>
  <c r="AU18" i="5" s="1"/>
  <c r="AR17" i="5"/>
  <c r="AS17" i="5" s="1"/>
  <c r="AR21" i="5"/>
  <c r="AU21" i="5" s="1"/>
  <c r="AM20" i="5"/>
  <c r="AN20" i="5" s="1"/>
  <c r="AM16" i="5"/>
  <c r="AN16" i="5" s="1"/>
  <c r="AM19" i="5"/>
  <c r="AN19" i="5" s="1"/>
  <c r="AS212" i="5"/>
  <c r="AU212" i="5"/>
  <c r="AS216" i="5"/>
  <c r="AU216" i="5"/>
  <c r="U102" i="13"/>
  <c r="V102" i="13" s="1"/>
  <c r="U84" i="13"/>
  <c r="S52" i="13"/>
  <c r="T52" i="13" s="1"/>
  <c r="S84" i="13"/>
  <c r="T84" i="13" s="1"/>
  <c r="AC52" i="4"/>
  <c r="U87" i="13"/>
  <c r="V87" i="13" s="1"/>
  <c r="U90" i="13"/>
  <c r="V90" i="13" s="1"/>
  <c r="U100" i="13"/>
  <c r="V100" i="13" s="1"/>
  <c r="U88" i="13"/>
  <c r="V88" i="13" s="1"/>
  <c r="U86" i="13"/>
  <c r="V86" i="13" s="1"/>
  <c r="U93" i="13"/>
  <c r="V93" i="13" s="1"/>
  <c r="U95" i="13"/>
  <c r="V95" i="13" s="1"/>
  <c r="U85" i="13"/>
  <c r="V85" i="13" s="1"/>
  <c r="U55" i="13"/>
  <c r="V55" i="13" s="1"/>
  <c r="W66" i="13"/>
  <c r="U56" i="13"/>
  <c r="V56" i="13" s="1"/>
  <c r="S185" i="13"/>
  <c r="T185" i="13" s="1"/>
  <c r="S57" i="13"/>
  <c r="T57" i="13" s="1"/>
  <c r="AE57" i="4"/>
  <c r="U89" i="13" s="1"/>
  <c r="AC57" i="4"/>
  <c r="S177" i="13"/>
  <c r="T177" i="13" s="1"/>
  <c r="S49" i="13"/>
  <c r="T49" i="13" s="1"/>
  <c r="AE49" i="4"/>
  <c r="U81" i="13" s="1"/>
  <c r="V81" i="13" s="1"/>
  <c r="AC49" i="4"/>
  <c r="S62" i="13"/>
  <c r="T62" i="13" s="1"/>
  <c r="S190" i="13"/>
  <c r="T190" i="13" s="1"/>
  <c r="AE62" i="4"/>
  <c r="AC62" i="4"/>
  <c r="S225" i="13"/>
  <c r="T225" i="13" s="1"/>
  <c r="S65" i="13"/>
  <c r="T65" i="13" s="1"/>
  <c r="AE65" i="4"/>
  <c r="U97" i="13" s="1"/>
  <c r="AC65" i="4"/>
  <c r="U71" i="13"/>
  <c r="V71" i="13" s="1"/>
  <c r="U64" i="13"/>
  <c r="V64" i="13" s="1"/>
  <c r="U48" i="13"/>
  <c r="V48" i="13" s="1"/>
  <c r="U101" i="13"/>
  <c r="V101" i="13" s="1"/>
  <c r="U80" i="13"/>
  <c r="V80" i="13" s="1"/>
  <c r="U67" i="13"/>
  <c r="V67" i="13" s="1"/>
  <c r="U51" i="13"/>
  <c r="V51" i="13" s="1"/>
  <c r="U61" i="13"/>
  <c r="V61" i="13" s="1"/>
  <c r="U63" i="13"/>
  <c r="V63" i="13" s="1"/>
  <c r="U68" i="13"/>
  <c r="V68" i="13" s="1"/>
  <c r="U52" i="13"/>
  <c r="Y50" i="13"/>
  <c r="X50" i="13"/>
  <c r="S89" i="13"/>
  <c r="T89" i="13" s="1"/>
  <c r="U53" i="13"/>
  <c r="V53" i="13" s="1"/>
  <c r="U59" i="13"/>
  <c r="V59" i="13" s="1"/>
  <c r="U69" i="13"/>
  <c r="V69" i="13" s="1"/>
  <c r="U91" i="13"/>
  <c r="V91" i="13" s="1"/>
  <c r="U96" i="13"/>
  <c r="V96" i="13" s="1"/>
  <c r="U54" i="13"/>
  <c r="V54" i="13" s="1"/>
  <c r="AH54" i="4"/>
  <c r="AF54" i="4"/>
  <c r="S60" i="13"/>
  <c r="T60" i="13" s="1"/>
  <c r="AE60" i="4"/>
  <c r="AC60" i="4"/>
  <c r="U83" i="13"/>
  <c r="V83" i="13" s="1"/>
  <c r="U58" i="13"/>
  <c r="V58" i="13" s="1"/>
  <c r="AF58" i="4"/>
  <c r="AH58" i="4"/>
  <c r="U70" i="13"/>
  <c r="V70" i="13" s="1"/>
  <c r="AH70" i="4"/>
  <c r="AF70" i="4"/>
  <c r="S97" i="13"/>
  <c r="T97" i="13" s="1"/>
  <c r="AF210" i="6"/>
  <c r="AH210" i="6"/>
  <c r="AF212" i="6"/>
  <c r="AH212" i="6"/>
  <c r="AF227" i="6"/>
  <c r="AH227" i="6"/>
  <c r="AI213" i="6"/>
  <c r="AK213" i="6"/>
  <c r="AI219" i="6"/>
  <c r="AK219" i="6"/>
  <c r="AF214" i="6"/>
  <c r="AH214" i="6"/>
  <c r="AI230" i="6"/>
  <c r="AK230" i="6"/>
  <c r="AF231" i="6"/>
  <c r="AH231" i="6"/>
  <c r="AI223" i="6"/>
  <c r="AK223" i="6"/>
  <c r="AF218" i="6"/>
  <c r="AH218" i="6"/>
  <c r="AF216" i="6"/>
  <c r="AH216" i="6"/>
  <c r="AF233" i="6"/>
  <c r="AH233" i="6"/>
  <c r="AI215" i="6"/>
  <c r="AK215" i="6"/>
  <c r="AI211" i="6"/>
  <c r="AK211" i="6"/>
  <c r="AF222" i="6"/>
  <c r="AH222" i="6"/>
  <c r="AI226" i="6"/>
  <c r="AK226" i="6"/>
  <c r="AF221" i="6"/>
  <c r="AH221" i="6"/>
  <c r="AI232" i="6"/>
  <c r="AK232" i="6"/>
  <c r="AF229" i="6"/>
  <c r="AH229" i="6"/>
  <c r="AI228" i="6"/>
  <c r="AK228" i="6"/>
  <c r="AI189" i="6"/>
  <c r="AK189" i="6"/>
  <c r="AF188" i="6"/>
  <c r="AH188" i="6"/>
  <c r="AI198" i="6"/>
  <c r="AK198" i="6"/>
  <c r="AF197" i="6"/>
  <c r="AH197" i="6"/>
  <c r="AI187" i="6"/>
  <c r="AK187" i="6"/>
  <c r="AI179" i="6"/>
  <c r="AK179" i="6"/>
  <c r="AI181" i="6"/>
  <c r="AK181" i="6"/>
  <c r="AI183" i="6"/>
  <c r="AK183" i="6"/>
  <c r="AI194" i="6"/>
  <c r="AK194" i="6"/>
  <c r="AF190" i="6"/>
  <c r="AH190" i="6"/>
  <c r="AF178" i="6"/>
  <c r="AH178" i="6"/>
  <c r="AI200" i="6"/>
  <c r="AK200" i="6"/>
  <c r="AF199" i="6"/>
  <c r="AH199" i="6"/>
  <c r="AF201" i="6"/>
  <c r="AH201" i="6"/>
  <c r="AF191" i="6"/>
  <c r="AH191" i="6"/>
  <c r="AK193" i="6"/>
  <c r="AI193" i="6"/>
  <c r="AF182" i="6"/>
  <c r="AH182" i="6"/>
  <c r="AF186" i="6"/>
  <c r="AH186" i="6"/>
  <c r="AI185" i="6"/>
  <c r="AK185" i="6"/>
  <c r="AF184" i="6"/>
  <c r="AH184" i="6"/>
  <c r="AF195" i="6"/>
  <c r="AH195" i="6"/>
  <c r="AI196" i="6"/>
  <c r="AK196" i="6"/>
  <c r="AF180" i="6"/>
  <c r="AH180" i="6"/>
  <c r="AF177" i="6"/>
  <c r="AH177" i="6"/>
  <c r="AK156" i="6"/>
  <c r="AI156" i="6"/>
  <c r="AI155" i="6"/>
  <c r="AK155" i="6"/>
  <c r="AI165" i="6"/>
  <c r="AK165" i="6"/>
  <c r="AF159" i="6"/>
  <c r="AH159" i="6"/>
  <c r="AK150" i="6"/>
  <c r="AI150" i="6"/>
  <c r="AH151" i="6"/>
  <c r="AF151" i="6"/>
  <c r="AF158" i="6"/>
  <c r="AH158" i="6"/>
  <c r="AI157" i="6"/>
  <c r="AK157" i="6"/>
  <c r="AI163" i="6"/>
  <c r="AK163" i="6"/>
  <c r="AI149" i="6"/>
  <c r="AK149" i="6"/>
  <c r="AF129" i="6"/>
  <c r="AH129" i="6"/>
  <c r="AF134" i="6"/>
  <c r="AH134" i="6"/>
  <c r="AI135" i="6"/>
  <c r="AK135" i="6"/>
  <c r="AF130" i="6"/>
  <c r="AH130" i="6"/>
  <c r="AF136" i="6"/>
  <c r="AH136" i="6"/>
  <c r="AF124" i="6"/>
  <c r="AH124" i="6"/>
  <c r="AI137" i="6"/>
  <c r="AK137" i="6"/>
  <c r="AF122" i="6"/>
  <c r="AH122" i="6"/>
  <c r="AI127" i="6"/>
  <c r="AK127" i="6"/>
  <c r="AI119" i="6"/>
  <c r="AK119" i="6"/>
  <c r="AF126" i="6"/>
  <c r="AH126" i="6"/>
  <c r="AI123" i="6"/>
  <c r="AK123" i="6"/>
  <c r="AI131" i="6"/>
  <c r="AK131" i="6"/>
  <c r="AF132" i="6"/>
  <c r="AH132" i="6"/>
  <c r="AI133" i="6"/>
  <c r="AK133" i="6"/>
  <c r="AF128" i="6"/>
  <c r="AH128" i="6"/>
  <c r="AI117" i="6"/>
  <c r="AK117" i="6"/>
  <c r="AF120" i="6"/>
  <c r="AH120" i="6"/>
  <c r="AF118" i="6"/>
  <c r="AH118" i="6"/>
  <c r="AI115" i="6"/>
  <c r="AK115" i="6"/>
  <c r="AF116" i="6"/>
  <c r="AH116" i="6"/>
  <c r="AF114" i="6"/>
  <c r="AH114" i="6"/>
  <c r="AI125" i="6"/>
  <c r="AK125" i="6"/>
  <c r="AI121" i="6"/>
  <c r="AK121" i="6"/>
  <c r="AK95" i="6"/>
  <c r="AI95" i="6"/>
  <c r="AF81" i="6"/>
  <c r="AH81" i="6"/>
  <c r="AI88" i="6"/>
  <c r="AK88" i="6"/>
  <c r="AF87" i="6"/>
  <c r="AH87" i="6"/>
  <c r="AI86" i="6"/>
  <c r="AK86" i="6"/>
  <c r="AI101" i="6"/>
  <c r="AK101" i="6"/>
  <c r="AF83" i="6"/>
  <c r="AH83" i="6"/>
  <c r="AF89" i="6"/>
  <c r="AH89" i="6"/>
  <c r="AI84" i="6"/>
  <c r="AK84" i="6"/>
  <c r="AI90" i="6"/>
  <c r="AK90" i="6"/>
  <c r="AK96" i="6"/>
  <c r="AI96" i="6"/>
  <c r="AI92" i="6"/>
  <c r="AK92" i="6"/>
  <c r="AF91" i="6"/>
  <c r="AH91" i="6"/>
  <c r="AI103" i="6"/>
  <c r="AK103" i="6"/>
  <c r="AI99" i="6"/>
  <c r="AK99" i="6"/>
  <c r="AF85" i="6"/>
  <c r="AH85" i="6"/>
  <c r="AI94" i="6"/>
  <c r="AK94" i="6"/>
  <c r="AI97" i="6"/>
  <c r="AK97" i="6"/>
  <c r="AI82" i="6"/>
  <c r="AK82" i="6"/>
  <c r="AI66" i="6"/>
  <c r="AK66" i="6"/>
  <c r="AI68" i="6"/>
  <c r="AK68" i="6"/>
  <c r="AK63" i="6"/>
  <c r="AI63" i="6"/>
  <c r="AF61" i="6"/>
  <c r="AH61" i="6"/>
  <c r="AE19" i="6"/>
  <c r="U19" i="13" s="1"/>
  <c r="V19" i="13" s="1"/>
  <c r="AC19" i="6"/>
  <c r="AE34" i="6"/>
  <c r="U34" i="13" s="1"/>
  <c r="V34" i="13" s="1"/>
  <c r="AC34" i="6"/>
  <c r="AE28" i="6"/>
  <c r="U28" i="13" s="1"/>
  <c r="V28" i="13" s="1"/>
  <c r="AC28" i="6"/>
  <c r="AC38" i="6"/>
  <c r="AE38" i="6"/>
  <c r="U38" i="13" s="1"/>
  <c r="V38" i="13" s="1"/>
  <c r="AE15" i="6"/>
  <c r="U15" i="13" s="1"/>
  <c r="V15" i="13" s="1"/>
  <c r="AC15" i="6"/>
  <c r="AC17" i="6"/>
  <c r="AE17" i="6"/>
  <c r="U17" i="13" s="1"/>
  <c r="V17" i="13" s="1"/>
  <c r="AH22" i="6"/>
  <c r="W22" i="13" s="1"/>
  <c r="AF22" i="6"/>
  <c r="AF24" i="6"/>
  <c r="AH24" i="6"/>
  <c r="W24" i="13" s="1"/>
  <c r="AI57" i="6"/>
  <c r="AK57" i="6"/>
  <c r="AF50" i="6"/>
  <c r="AH50" i="6"/>
  <c r="AI55" i="6"/>
  <c r="AK55" i="6"/>
  <c r="AF71" i="6"/>
  <c r="AH71" i="6"/>
  <c r="AE27" i="6"/>
  <c r="AC27" i="6"/>
  <c r="AE32" i="6"/>
  <c r="U32" i="13" s="1"/>
  <c r="V32" i="13" s="1"/>
  <c r="AC32" i="6"/>
  <c r="AI64" i="6"/>
  <c r="AK64" i="6"/>
  <c r="AF67" i="6"/>
  <c r="AH67" i="6"/>
  <c r="AF65" i="6"/>
  <c r="AH65" i="6"/>
  <c r="AE36" i="6"/>
  <c r="U36" i="13" s="1"/>
  <c r="AC36" i="6"/>
  <c r="AF69" i="6"/>
  <c r="AH69" i="6"/>
  <c r="AI59" i="6"/>
  <c r="AK59" i="6"/>
  <c r="AI70" i="6"/>
  <c r="AK70" i="6"/>
  <c r="AI51" i="6"/>
  <c r="AK51" i="6"/>
  <c r="AI53" i="6"/>
  <c r="AK53" i="6"/>
  <c r="AF58" i="6"/>
  <c r="AH58" i="6"/>
  <c r="AF16" i="6"/>
  <c r="AH16" i="6"/>
  <c r="W16" i="13" s="1"/>
  <c r="AF48" i="6"/>
  <c r="AH48" i="6"/>
  <c r="AF54" i="6"/>
  <c r="AH54" i="6"/>
  <c r="AC23" i="6"/>
  <c r="AE23" i="6"/>
  <c r="U23" i="13" s="1"/>
  <c r="V23" i="13" s="1"/>
  <c r="AC25" i="6"/>
  <c r="AE25" i="6"/>
  <c r="U25" i="13" s="1"/>
  <c r="V25" i="13" s="1"/>
  <c r="AF56" i="6"/>
  <c r="AH56" i="6"/>
  <c r="AF60" i="6"/>
  <c r="AH60" i="6"/>
  <c r="AF52" i="6"/>
  <c r="AH52" i="6"/>
  <c r="AI49" i="6"/>
  <c r="AK49" i="6"/>
  <c r="AS215" i="29"/>
  <c r="AU215" i="29"/>
  <c r="AS219" i="29"/>
  <c r="AU219" i="29"/>
  <c r="AU214" i="29"/>
  <c r="AS214" i="29"/>
  <c r="AU210" i="29"/>
  <c r="AS210" i="29"/>
  <c r="AR208" i="29"/>
  <c r="AU222" i="29"/>
  <c r="AS222" i="29"/>
  <c r="AR221" i="29"/>
  <c r="AR213" i="29"/>
  <c r="AR217" i="29"/>
  <c r="AR231" i="29"/>
  <c r="AR209" i="29"/>
  <c r="AS229" i="29"/>
  <c r="AU229" i="29"/>
  <c r="AS211" i="29"/>
  <c r="AU211" i="29"/>
  <c r="AS223" i="29"/>
  <c r="AU223" i="29"/>
  <c r="AU225" i="29"/>
  <c r="AS225" i="29"/>
  <c r="AR227" i="29"/>
  <c r="AU228" i="29"/>
  <c r="AS228" i="29"/>
  <c r="AR207" i="29"/>
  <c r="AS187" i="29"/>
  <c r="AU187" i="29"/>
  <c r="AS179" i="29"/>
  <c r="AU179" i="29"/>
  <c r="AU182" i="29"/>
  <c r="AS182" i="29"/>
  <c r="AU199" i="29"/>
  <c r="AS199" i="29"/>
  <c r="AR185" i="29"/>
  <c r="AR189" i="29"/>
  <c r="AR181" i="29"/>
  <c r="AR198" i="29"/>
  <c r="AS183" i="29"/>
  <c r="AU183" i="29"/>
  <c r="AU195" i="29"/>
  <c r="AS195" i="29"/>
  <c r="AR186" i="29"/>
  <c r="AS196" i="29"/>
  <c r="AU196" i="29"/>
  <c r="AR194" i="29"/>
  <c r="AS184" i="29"/>
  <c r="AU184" i="29"/>
  <c r="AR177" i="29"/>
  <c r="AR153" i="29"/>
  <c r="AU154" i="29"/>
  <c r="AS154" i="29"/>
  <c r="AR145" i="29"/>
  <c r="AS159" i="29"/>
  <c r="AU159" i="29"/>
  <c r="AR160" i="29"/>
  <c r="AR166" i="29"/>
  <c r="AS165" i="29"/>
  <c r="AU165" i="29"/>
  <c r="AS147" i="29"/>
  <c r="AU147" i="29"/>
  <c r="AU146" i="29"/>
  <c r="AS146" i="29"/>
  <c r="AS151" i="29"/>
  <c r="AU151" i="29"/>
  <c r="AR149" i="29"/>
  <c r="AR163" i="29"/>
  <c r="AR162" i="29"/>
  <c r="AR157" i="29"/>
  <c r="AU164" i="29"/>
  <c r="AS164" i="29"/>
  <c r="AS155" i="29"/>
  <c r="AU155" i="29"/>
  <c r="AS161" i="29"/>
  <c r="AU161" i="29"/>
  <c r="AR144" i="29"/>
  <c r="AU158" i="29"/>
  <c r="AS158" i="29"/>
  <c r="AU150" i="29"/>
  <c r="AS150" i="29"/>
  <c r="AU130" i="29"/>
  <c r="AS130" i="29"/>
  <c r="AU122" i="29"/>
  <c r="AS122" i="29"/>
  <c r="AS123" i="29"/>
  <c r="AU123" i="29"/>
  <c r="AS119" i="29"/>
  <c r="AU119" i="29"/>
  <c r="AR121" i="29"/>
  <c r="AR129" i="29"/>
  <c r="AR117" i="29"/>
  <c r="AR125" i="29"/>
  <c r="AU134" i="29"/>
  <c r="AS134" i="29"/>
  <c r="AR111" i="29"/>
  <c r="AU131" i="29"/>
  <c r="AS131" i="29"/>
  <c r="AU118" i="29"/>
  <c r="AS118" i="29"/>
  <c r="AU114" i="29"/>
  <c r="AS114" i="29"/>
  <c r="AS115" i="29"/>
  <c r="AU115" i="29"/>
  <c r="AS135" i="29"/>
  <c r="AU135" i="29"/>
  <c r="AR113" i="29"/>
  <c r="AR133" i="29"/>
  <c r="AR36" i="29" s="1"/>
  <c r="AR132" i="29"/>
  <c r="AR35" i="29" s="1"/>
  <c r="AU126" i="29"/>
  <c r="AS126" i="29"/>
  <c r="AR112" i="29"/>
  <c r="AR89" i="29"/>
  <c r="AU94" i="29"/>
  <c r="AS94" i="29"/>
  <c r="AU102" i="29"/>
  <c r="AS102" i="29"/>
  <c r="AR85" i="29"/>
  <c r="AU86" i="29"/>
  <c r="AS86" i="29"/>
  <c r="AS95" i="29"/>
  <c r="AU95" i="29"/>
  <c r="AS87" i="29"/>
  <c r="AU87" i="29"/>
  <c r="AR93" i="29"/>
  <c r="AU101" i="29"/>
  <c r="AS101" i="29"/>
  <c r="AU98" i="29"/>
  <c r="AS98" i="29"/>
  <c r="AS99" i="29"/>
  <c r="AU99" i="29"/>
  <c r="AU90" i="29"/>
  <c r="AS90" i="29"/>
  <c r="AR81" i="29"/>
  <c r="AS103" i="29"/>
  <c r="AU103" i="29"/>
  <c r="AU82" i="29"/>
  <c r="AS82" i="29"/>
  <c r="AR80" i="29"/>
  <c r="AS83" i="29"/>
  <c r="AU83" i="29"/>
  <c r="AS53" i="29"/>
  <c r="AU53" i="29"/>
  <c r="AS59" i="29"/>
  <c r="AU59" i="29"/>
  <c r="AN49" i="29"/>
  <c r="AR49" i="29"/>
  <c r="AN67" i="29"/>
  <c r="AR67" i="29"/>
  <c r="AR63" i="29"/>
  <c r="AN63" i="29"/>
  <c r="AS61" i="29"/>
  <c r="AU61" i="29"/>
  <c r="AS51" i="29"/>
  <c r="AU51" i="29"/>
  <c r="AN48" i="29"/>
  <c r="AR48" i="29"/>
  <c r="AN71" i="29"/>
  <c r="AR71" i="29"/>
  <c r="AS65" i="29"/>
  <c r="AU65" i="29"/>
  <c r="AS69" i="29"/>
  <c r="AU69" i="29"/>
  <c r="AS56" i="29"/>
  <c r="AU56" i="29"/>
  <c r="AR55" i="29"/>
  <c r="AR22" i="29" s="1"/>
  <c r="AN55" i="29"/>
  <c r="AN57" i="29"/>
  <c r="AR57" i="29"/>
  <c r="AN213" i="5"/>
  <c r="AR213" i="5"/>
  <c r="AN221" i="5"/>
  <c r="AR221" i="5"/>
  <c r="AN217" i="5"/>
  <c r="AR217" i="5"/>
  <c r="AS215" i="5"/>
  <c r="AU215" i="5"/>
  <c r="AS211" i="5"/>
  <c r="AU211" i="5"/>
  <c r="AN209" i="5"/>
  <c r="AR209" i="5"/>
  <c r="AN228" i="5"/>
  <c r="AR228" i="5"/>
  <c r="AS226" i="5"/>
  <c r="AU226" i="5"/>
  <c r="AS223" i="5"/>
  <c r="AU223" i="5"/>
  <c r="AS230" i="5"/>
  <c r="AU230" i="5"/>
  <c r="AS219" i="5"/>
  <c r="AU219" i="5"/>
  <c r="AR195" i="5"/>
  <c r="AN195" i="5"/>
  <c r="AN180" i="5"/>
  <c r="AR180" i="5"/>
  <c r="AR188" i="5"/>
  <c r="AN188" i="5"/>
  <c r="AU192" i="5"/>
  <c r="AS192" i="5"/>
  <c r="AU190" i="5"/>
  <c r="AS190" i="5"/>
  <c r="AS179" i="5"/>
  <c r="AU179" i="5"/>
  <c r="AU186" i="5"/>
  <c r="AS186" i="5"/>
  <c r="AU182" i="5"/>
  <c r="AS182" i="5"/>
  <c r="AN196" i="5"/>
  <c r="AR196" i="5"/>
  <c r="AS187" i="5"/>
  <c r="AU187" i="5"/>
  <c r="AU198" i="5"/>
  <c r="AS198" i="5"/>
  <c r="AN193" i="5"/>
  <c r="AR193" i="5"/>
  <c r="AN189" i="5"/>
  <c r="AR189" i="5"/>
  <c r="AN185" i="5"/>
  <c r="AR185" i="5"/>
  <c r="AN181" i="5"/>
  <c r="AR181" i="5"/>
  <c r="AN177" i="5"/>
  <c r="AR177" i="5"/>
  <c r="AU197" i="5"/>
  <c r="AS197" i="5"/>
  <c r="AS183" i="5"/>
  <c r="AU183" i="5"/>
  <c r="AU194" i="5"/>
  <c r="AS194" i="5"/>
  <c r="AS191" i="5"/>
  <c r="AU191" i="5"/>
  <c r="AN161" i="5"/>
  <c r="AR161" i="5"/>
  <c r="AN152" i="5"/>
  <c r="AR152" i="5"/>
  <c r="AN144" i="5"/>
  <c r="AR144" i="5"/>
  <c r="AN153" i="5"/>
  <c r="AR153" i="5"/>
  <c r="AN165" i="5"/>
  <c r="AR165" i="5"/>
  <c r="AS167" i="5"/>
  <c r="AU167" i="5"/>
  <c r="AU159" i="5"/>
  <c r="AS159" i="5"/>
  <c r="AU146" i="5"/>
  <c r="AS146" i="5"/>
  <c r="AU158" i="5"/>
  <c r="AS158" i="5"/>
  <c r="AS147" i="5"/>
  <c r="AU147" i="5"/>
  <c r="AS155" i="5"/>
  <c r="AU155" i="5"/>
  <c r="AS151" i="5"/>
  <c r="AU151" i="5"/>
  <c r="AN149" i="5"/>
  <c r="AR149" i="5"/>
  <c r="AN157" i="5"/>
  <c r="AR157" i="5"/>
  <c r="AN145" i="5"/>
  <c r="AR145" i="5"/>
  <c r="AU162" i="5"/>
  <c r="AS162" i="5"/>
  <c r="AU150" i="5"/>
  <c r="AS150" i="5"/>
  <c r="AU154" i="5"/>
  <c r="AS154" i="5"/>
  <c r="AS163" i="5"/>
  <c r="AU163" i="5"/>
  <c r="AU166" i="5"/>
  <c r="AS166" i="5"/>
  <c r="AN117" i="5"/>
  <c r="AR117" i="5"/>
  <c r="AU132" i="5"/>
  <c r="AS132" i="5"/>
  <c r="AS119" i="5"/>
  <c r="AU119" i="5"/>
  <c r="AU118" i="5"/>
  <c r="AS118" i="5"/>
  <c r="AU131" i="5"/>
  <c r="AS131" i="5"/>
  <c r="AS115" i="5"/>
  <c r="AU115" i="5"/>
  <c r="AN129" i="5"/>
  <c r="AR129" i="5"/>
  <c r="AU114" i="5"/>
  <c r="AS114" i="5"/>
  <c r="AN113" i="5"/>
  <c r="AR113" i="5"/>
  <c r="AN121" i="5"/>
  <c r="AR121" i="5"/>
  <c r="AU135" i="5"/>
  <c r="AS135" i="5"/>
  <c r="AN130" i="5"/>
  <c r="AR130" i="5"/>
  <c r="AN125" i="5"/>
  <c r="AR125" i="5"/>
  <c r="AS123" i="5"/>
  <c r="AU123" i="5"/>
  <c r="AN112" i="5"/>
  <c r="AR112" i="5"/>
  <c r="AN134" i="5"/>
  <c r="AR134" i="5"/>
  <c r="AN133" i="5"/>
  <c r="AR133" i="5"/>
  <c r="AR36" i="5" s="1"/>
  <c r="AU126" i="5"/>
  <c r="AS126" i="5"/>
  <c r="AS127" i="5"/>
  <c r="AU127" i="5"/>
  <c r="AU122" i="5"/>
  <c r="AS122" i="5"/>
  <c r="AS96" i="5"/>
  <c r="AU96" i="5"/>
  <c r="AN84" i="5"/>
  <c r="AR84" i="5"/>
  <c r="AN94" i="5"/>
  <c r="AR94" i="5"/>
  <c r="AR29" i="5" s="1"/>
  <c r="AS29" i="5" s="1"/>
  <c r="AS83" i="5"/>
  <c r="AU83" i="5"/>
  <c r="AS101" i="5"/>
  <c r="AU101" i="5"/>
  <c r="AU86" i="5"/>
  <c r="AS86" i="5"/>
  <c r="AS91" i="5"/>
  <c r="AU91" i="5"/>
  <c r="AS87" i="5"/>
  <c r="AU87" i="5"/>
  <c r="AN89" i="5"/>
  <c r="AR89" i="5"/>
  <c r="AN99" i="5"/>
  <c r="AR99" i="5"/>
  <c r="AS93" i="5"/>
  <c r="AU93" i="5"/>
  <c r="AN85" i="5"/>
  <c r="AR85" i="5"/>
  <c r="AN103" i="5"/>
  <c r="AR103" i="5"/>
  <c r="AN81" i="5"/>
  <c r="AR81" i="5"/>
  <c r="AS97" i="5"/>
  <c r="AU97" i="5"/>
  <c r="AU82" i="5"/>
  <c r="AS82" i="5"/>
  <c r="AS95" i="5"/>
  <c r="AU95" i="5"/>
  <c r="AN64" i="5"/>
  <c r="AR64" i="5"/>
  <c r="AR31" i="5" s="1"/>
  <c r="AN57" i="5"/>
  <c r="AR57" i="5"/>
  <c r="AN53" i="5"/>
  <c r="AR53" i="5"/>
  <c r="AN61" i="5"/>
  <c r="AR61" i="5"/>
  <c r="AN49" i="5"/>
  <c r="AR49" i="5"/>
  <c r="AN52" i="5"/>
  <c r="AR52" i="5"/>
  <c r="AN60" i="5"/>
  <c r="AR60" i="5"/>
  <c r="AS63" i="5"/>
  <c r="AU63" i="5"/>
  <c r="AU58" i="5"/>
  <c r="AS58" i="5"/>
  <c r="AN70" i="5"/>
  <c r="AR70" i="5"/>
  <c r="AS65" i="5"/>
  <c r="AU65" i="5"/>
  <c r="AU68" i="5"/>
  <c r="AS68" i="5"/>
  <c r="AS69" i="5"/>
  <c r="AU69" i="5"/>
  <c r="AN67" i="5"/>
  <c r="AR67" i="5"/>
  <c r="AN71" i="5"/>
  <c r="AR71" i="5"/>
  <c r="AN48" i="5"/>
  <c r="AR48" i="5"/>
  <c r="AN66" i="5"/>
  <c r="AR66" i="5"/>
  <c r="AN56" i="5"/>
  <c r="AR56" i="5"/>
  <c r="AS55" i="5"/>
  <c r="AU55" i="5"/>
  <c r="AS59" i="5"/>
  <c r="AU59" i="5"/>
  <c r="AS51" i="5"/>
  <c r="AU51" i="5"/>
  <c r="AU50" i="5"/>
  <c r="AS50" i="5"/>
  <c r="AU62" i="5"/>
  <c r="AS62" i="5"/>
  <c r="AU54" i="5"/>
  <c r="AS54" i="5"/>
  <c r="AH259" i="4"/>
  <c r="AF259" i="4"/>
  <c r="AF242" i="4"/>
  <c r="AH242" i="4"/>
  <c r="AF244" i="4"/>
  <c r="AH244" i="4"/>
  <c r="AF254" i="4"/>
  <c r="AH254" i="4"/>
  <c r="AF250" i="4"/>
  <c r="AH250" i="4"/>
  <c r="AI240" i="4"/>
  <c r="AK240" i="4"/>
  <c r="AI255" i="4"/>
  <c r="AK255" i="4"/>
  <c r="AF253" i="4"/>
  <c r="AH253" i="4"/>
  <c r="AF257" i="4"/>
  <c r="AH257" i="4"/>
  <c r="AI251" i="4"/>
  <c r="AK251" i="4"/>
  <c r="AI247" i="4"/>
  <c r="AK247" i="4"/>
  <c r="AI260" i="4"/>
  <c r="AK260" i="4"/>
  <c r="AI248" i="4"/>
  <c r="AK248" i="4"/>
  <c r="AF246" i="4"/>
  <c r="AH246" i="4"/>
  <c r="AF252" i="4"/>
  <c r="AH252" i="4"/>
  <c r="AF245" i="4"/>
  <c r="AH245" i="4"/>
  <c r="AF241" i="4"/>
  <c r="AH241" i="4"/>
  <c r="AI243" i="4"/>
  <c r="AK243" i="4"/>
  <c r="AF262" i="4"/>
  <c r="AH262" i="4"/>
  <c r="AF249" i="4"/>
  <c r="AH249" i="4"/>
  <c r="AF261" i="4"/>
  <c r="AH261" i="4"/>
  <c r="AI256" i="4"/>
  <c r="AK256" i="4"/>
  <c r="AF258" i="4"/>
  <c r="AH258" i="4"/>
  <c r="AI220" i="4"/>
  <c r="AK220" i="4"/>
  <c r="AF214" i="4"/>
  <c r="AH214" i="4"/>
  <c r="AI216" i="4"/>
  <c r="AK216" i="4"/>
  <c r="AF208" i="4"/>
  <c r="AH208" i="4"/>
  <c r="AF209" i="4"/>
  <c r="AH209" i="4"/>
  <c r="AF226" i="4"/>
  <c r="AH226" i="4"/>
  <c r="AI219" i="4"/>
  <c r="AK219" i="4"/>
  <c r="AI215" i="4"/>
  <c r="AK215" i="4"/>
  <c r="AI211" i="4"/>
  <c r="AK211" i="4"/>
  <c r="AI229" i="4"/>
  <c r="AK229" i="4"/>
  <c r="AF210" i="4"/>
  <c r="AH210" i="4"/>
  <c r="AI225" i="4"/>
  <c r="AK225" i="4"/>
  <c r="AF222" i="4"/>
  <c r="AH222" i="4"/>
  <c r="AF227" i="4"/>
  <c r="AH227" i="4"/>
  <c r="AF218" i="4"/>
  <c r="AH218" i="4"/>
  <c r="AF231" i="4"/>
  <c r="AH231" i="4"/>
  <c r="AI224" i="4"/>
  <c r="AK224" i="4"/>
  <c r="AI212" i="4"/>
  <c r="AK212" i="4"/>
  <c r="AH228" i="4"/>
  <c r="AF228" i="4"/>
  <c r="AF230" i="4"/>
  <c r="AH230" i="4"/>
  <c r="AF217" i="4"/>
  <c r="AH217" i="4"/>
  <c r="AF213" i="4"/>
  <c r="AH213" i="4"/>
  <c r="AF221" i="4"/>
  <c r="AH221" i="4"/>
  <c r="AI184" i="4"/>
  <c r="AK184" i="4"/>
  <c r="AF199" i="4"/>
  <c r="AH199" i="4"/>
  <c r="AF186" i="4"/>
  <c r="AH186" i="4"/>
  <c r="AI192" i="4"/>
  <c r="AK192" i="4"/>
  <c r="AF176" i="4"/>
  <c r="AH176" i="4"/>
  <c r="AF198" i="4"/>
  <c r="AH198" i="4"/>
  <c r="AI179" i="4"/>
  <c r="AK179" i="4"/>
  <c r="AF189" i="4"/>
  <c r="AH189" i="4"/>
  <c r="AI193" i="4"/>
  <c r="AK193" i="4"/>
  <c r="AF181" i="4"/>
  <c r="AH181" i="4"/>
  <c r="AI180" i="4"/>
  <c r="AK180" i="4"/>
  <c r="AF190" i="4"/>
  <c r="AH190" i="4"/>
  <c r="AF182" i="4"/>
  <c r="AH182" i="4"/>
  <c r="AI188" i="4"/>
  <c r="AK188" i="4"/>
  <c r="AF195" i="4"/>
  <c r="AH195" i="4"/>
  <c r="AF178" i="4"/>
  <c r="AH178" i="4"/>
  <c r="AH196" i="4"/>
  <c r="AF196" i="4"/>
  <c r="AF185" i="4"/>
  <c r="AH185" i="4"/>
  <c r="AF194" i="4"/>
  <c r="AH194" i="4"/>
  <c r="AI187" i="4"/>
  <c r="AK187" i="4"/>
  <c r="AI183" i="4"/>
  <c r="AK183" i="4"/>
  <c r="AI191" i="4"/>
  <c r="AK191" i="4"/>
  <c r="AI197" i="4"/>
  <c r="AK197" i="4"/>
  <c r="AF177" i="4"/>
  <c r="AH177" i="4"/>
  <c r="AH167" i="4"/>
  <c r="AF167" i="4"/>
  <c r="AH147" i="4"/>
  <c r="AF147" i="4"/>
  <c r="AH159" i="4"/>
  <c r="AF159" i="4"/>
  <c r="AK144" i="4"/>
  <c r="AI144" i="4"/>
  <c r="AK112" i="4"/>
  <c r="AI112" i="4"/>
  <c r="AK120" i="4"/>
  <c r="AI120" i="4"/>
  <c r="AK160" i="4"/>
  <c r="AI160" i="4"/>
  <c r="AK161" i="4"/>
  <c r="AI161" i="4"/>
  <c r="AK165" i="4"/>
  <c r="AI165" i="4"/>
  <c r="AH155" i="4"/>
  <c r="AF155" i="4"/>
  <c r="AK156" i="4"/>
  <c r="AI156" i="4"/>
  <c r="AK153" i="4"/>
  <c r="AI153" i="4"/>
  <c r="AK145" i="4"/>
  <c r="AI145" i="4"/>
  <c r="AK149" i="4"/>
  <c r="AI149" i="4"/>
  <c r="AH163" i="4"/>
  <c r="AF163" i="4"/>
  <c r="AH151" i="4"/>
  <c r="AF151" i="4"/>
  <c r="AK152" i="4"/>
  <c r="AI152" i="4"/>
  <c r="AK157" i="4"/>
  <c r="AI157" i="4"/>
  <c r="AH162" i="4"/>
  <c r="AF162" i="4"/>
  <c r="AH146" i="4"/>
  <c r="AF146" i="4"/>
  <c r="AH154" i="4"/>
  <c r="AF154" i="4"/>
  <c r="AH130" i="4"/>
  <c r="AF130" i="4"/>
  <c r="AK126" i="4"/>
  <c r="AI126" i="4"/>
  <c r="AK134" i="4"/>
  <c r="AI134" i="4"/>
  <c r="AK133" i="4"/>
  <c r="AI133" i="4"/>
  <c r="AH123" i="4"/>
  <c r="AF123" i="4"/>
  <c r="AK125" i="4"/>
  <c r="AI125" i="4"/>
  <c r="AH115" i="4"/>
  <c r="AF115" i="4"/>
  <c r="AH122" i="4"/>
  <c r="AF122" i="4"/>
  <c r="AK118" i="4"/>
  <c r="AI118" i="4"/>
  <c r="AH114" i="4"/>
  <c r="AF114" i="4"/>
  <c r="AK121" i="4"/>
  <c r="AI121" i="4"/>
  <c r="AK113" i="4"/>
  <c r="AI113" i="4"/>
  <c r="AH131" i="4"/>
  <c r="AF131" i="4"/>
  <c r="AH96" i="4"/>
  <c r="AF96" i="4"/>
  <c r="AI95" i="4"/>
  <c r="AK95" i="4"/>
  <c r="AF81" i="4"/>
  <c r="AH81" i="4"/>
  <c r="AH80" i="4"/>
  <c r="AF80" i="4"/>
  <c r="AH84" i="4"/>
  <c r="AF84" i="4"/>
  <c r="AH88" i="4"/>
  <c r="AF88" i="4"/>
  <c r="AH100" i="4"/>
  <c r="AF100" i="4"/>
  <c r="AH92" i="4"/>
  <c r="AF92" i="4"/>
  <c r="AF89" i="4"/>
  <c r="AH89" i="4"/>
  <c r="AK99" i="4"/>
  <c r="AI99" i="4"/>
  <c r="AF97" i="4"/>
  <c r="AH97" i="4"/>
  <c r="AK83" i="4"/>
  <c r="AI83" i="4"/>
  <c r="AI91" i="4"/>
  <c r="AK91" i="4"/>
  <c r="AI66" i="4"/>
  <c r="AK66" i="4"/>
  <c r="AH64" i="4"/>
  <c r="AF64" i="4"/>
  <c r="AH59" i="4"/>
  <c r="AF59" i="4"/>
  <c r="AF69" i="4"/>
  <c r="AH69" i="4"/>
  <c r="AH56" i="4"/>
  <c r="AF56" i="4"/>
  <c r="AH71" i="4"/>
  <c r="AF71" i="4"/>
  <c r="AF53" i="4"/>
  <c r="AH53" i="4"/>
  <c r="AH55" i="4"/>
  <c r="AF55" i="4"/>
  <c r="AH48" i="4"/>
  <c r="AF48" i="4"/>
  <c r="AH67" i="4"/>
  <c r="W99" i="13" s="1"/>
  <c r="AF67" i="4"/>
  <c r="AH51" i="4"/>
  <c r="AF51" i="4"/>
  <c r="AF61" i="4"/>
  <c r="AH61" i="4"/>
  <c r="AH63" i="4"/>
  <c r="AF63" i="4"/>
  <c r="AH68" i="4"/>
  <c r="AF68" i="4"/>
  <c r="AH52" i="4"/>
  <c r="AF52" i="4"/>
  <c r="AF21" i="4"/>
  <c r="AH21" i="4"/>
  <c r="AH28" i="4"/>
  <c r="AF28" i="4"/>
  <c r="AH32" i="4"/>
  <c r="AF32" i="4"/>
  <c r="AH31" i="4"/>
  <c r="AF31" i="4"/>
  <c r="AH16" i="4"/>
  <c r="AF16" i="4"/>
  <c r="AF33" i="4"/>
  <c r="AH33" i="4"/>
  <c r="W98" i="13" s="1"/>
  <c r="AF17" i="4"/>
  <c r="AH17" i="4"/>
  <c r="W82" i="13" s="1"/>
  <c r="AF37" i="4"/>
  <c r="AH37" i="4"/>
  <c r="AH27" i="4"/>
  <c r="AF27" i="4"/>
  <c r="AH35" i="4"/>
  <c r="AF35" i="4"/>
  <c r="AH36" i="4"/>
  <c r="AF36" i="4"/>
  <c r="AH15" i="4"/>
  <c r="AF15" i="4"/>
  <c r="AK18" i="4"/>
  <c r="AI18" i="4"/>
  <c r="AI34" i="4"/>
  <c r="AK34" i="4"/>
  <c r="AH30" i="4"/>
  <c r="AF30" i="4"/>
  <c r="AH24" i="4"/>
  <c r="AF24" i="4"/>
  <c r="AH38" i="4"/>
  <c r="AF38" i="4"/>
  <c r="AH29" i="4"/>
  <c r="AF29" i="4"/>
  <c r="AH20" i="4"/>
  <c r="AF20" i="4"/>
  <c r="AH23" i="4"/>
  <c r="AF23" i="4"/>
  <c r="AH19" i="4"/>
  <c r="AF19" i="4"/>
  <c r="AH22" i="4"/>
  <c r="AF22" i="4"/>
  <c r="AI26" i="4"/>
  <c r="AK26" i="4"/>
  <c r="AH25" i="4"/>
  <c r="AF25" i="4"/>
  <c r="AH33" i="6" l="1"/>
  <c r="W33" i="13" s="1"/>
  <c r="X33" i="13" s="1"/>
  <c r="AJ21" i="7"/>
  <c r="AK21" i="7" s="1"/>
  <c r="AQ154" i="7"/>
  <c r="AF33" i="6"/>
  <c r="V36" i="13"/>
  <c r="AR26" i="29"/>
  <c r="AU26" i="29" s="1"/>
  <c r="AF26" i="6"/>
  <c r="AU91" i="29"/>
  <c r="AH30" i="6"/>
  <c r="W30" i="13" s="1"/>
  <c r="Y30" i="13" s="1"/>
  <c r="AF30" i="6"/>
  <c r="AR35" i="5"/>
  <c r="W132" i="13" s="1"/>
  <c r="Y132" i="13" s="1"/>
  <c r="U135" i="13"/>
  <c r="V135" i="13" s="1"/>
  <c r="U228" i="13"/>
  <c r="V228" i="13" s="1"/>
  <c r="U132" i="13"/>
  <c r="V132" i="13" s="1"/>
  <c r="AN38" i="5"/>
  <c r="AN32" i="5"/>
  <c r="AR154" i="7"/>
  <c r="AH26" i="6"/>
  <c r="W26" i="13" s="1"/>
  <c r="X26" i="13" s="1"/>
  <c r="G168" i="18"/>
  <c r="AQ188" i="7"/>
  <c r="AS188" i="7"/>
  <c r="AR188" i="7"/>
  <c r="AF31" i="6"/>
  <c r="AH31" i="6"/>
  <c r="W31" i="13" s="1"/>
  <c r="Y31" i="13" s="1"/>
  <c r="W80" i="13"/>
  <c r="Y80" i="13" s="1"/>
  <c r="AH21" i="6"/>
  <c r="W21" i="13" s="1"/>
  <c r="Y21" i="13" s="1"/>
  <c r="AR33" i="5"/>
  <c r="AS33" i="5" s="1"/>
  <c r="AS30" i="5"/>
  <c r="AR32" i="5"/>
  <c r="W129" i="13" s="1"/>
  <c r="X129" i="13" s="1"/>
  <c r="U131" i="13"/>
  <c r="V131" i="13" s="1"/>
  <c r="U227" i="13"/>
  <c r="V227" i="13" s="1"/>
  <c r="AR34" i="5"/>
  <c r="AU34" i="5" s="1"/>
  <c r="AK18" i="6"/>
  <c r="AI18" i="6"/>
  <c r="X18" i="13"/>
  <c r="AF35" i="6"/>
  <c r="AH35" i="6"/>
  <c r="W35" i="13" s="1"/>
  <c r="X35" i="13" s="1"/>
  <c r="V27" i="13"/>
  <c r="AH27" i="6"/>
  <c r="W27" i="13" s="1"/>
  <c r="G57" i="18"/>
  <c r="AU25" i="5"/>
  <c r="AF21" i="6"/>
  <c r="AN31" i="7"/>
  <c r="H178" i="18" s="1"/>
  <c r="I178" i="18" s="1"/>
  <c r="G178" i="18"/>
  <c r="AM22" i="7"/>
  <c r="AF29" i="6"/>
  <c r="AI20" i="6"/>
  <c r="AK20" i="6"/>
  <c r="AH29" i="6"/>
  <c r="W29" i="13" s="1"/>
  <c r="X29" i="13" s="1"/>
  <c r="AR30" i="29"/>
  <c r="AS30" i="29" s="1"/>
  <c r="AR23" i="5"/>
  <c r="AU23" i="5" s="1"/>
  <c r="AR28" i="5"/>
  <c r="AU28" i="5" s="1"/>
  <c r="U133" i="13"/>
  <c r="V133" i="13" s="1"/>
  <c r="U229" i="13"/>
  <c r="V229" i="13" s="1"/>
  <c r="AR15" i="5"/>
  <c r="AS15" i="5" s="1"/>
  <c r="U230" i="13"/>
  <c r="V230" i="13" s="1"/>
  <c r="AS26" i="5"/>
  <c r="U134" i="13"/>
  <c r="V134" i="13" s="1"/>
  <c r="AM31" i="7"/>
  <c r="AU21" i="29"/>
  <c r="AR33" i="29"/>
  <c r="AU33" i="29" s="1"/>
  <c r="AR37" i="29"/>
  <c r="AU37" i="29" s="1"/>
  <c r="AM37" i="7"/>
  <c r="X20" i="13"/>
  <c r="U192" i="13"/>
  <c r="V192" i="13" s="1"/>
  <c r="AM33" i="7"/>
  <c r="AI161" i="6"/>
  <c r="AK161" i="6"/>
  <c r="AR164" i="7"/>
  <c r="AS164" i="7"/>
  <c r="AQ164" i="7"/>
  <c r="AK225" i="6"/>
  <c r="AI225" i="6"/>
  <c r="AS104" i="7"/>
  <c r="AQ104" i="7"/>
  <c r="AK220" i="6"/>
  <c r="AI220" i="6"/>
  <c r="AS100" i="7"/>
  <c r="AQ100" i="7"/>
  <c r="AK152" i="6"/>
  <c r="AI152" i="6"/>
  <c r="AM26" i="7"/>
  <c r="AR230" i="7"/>
  <c r="AS230" i="7"/>
  <c r="AQ230" i="7"/>
  <c r="AR225" i="7"/>
  <c r="AS225" i="7"/>
  <c r="AQ225" i="7"/>
  <c r="AI98" i="6"/>
  <c r="AK98" i="6"/>
  <c r="AI102" i="6"/>
  <c r="AK102" i="6"/>
  <c r="AR155" i="7"/>
  <c r="AS155" i="7"/>
  <c r="AQ155" i="7"/>
  <c r="AU191" i="29"/>
  <c r="AS191" i="29"/>
  <c r="AR25" i="29"/>
  <c r="AU25" i="29" s="1"/>
  <c r="AU128" i="29"/>
  <c r="AS128" i="29"/>
  <c r="AR23" i="29"/>
  <c r="AS23" i="29" s="1"/>
  <c r="AU29" i="29"/>
  <c r="AS29" i="29"/>
  <c r="AU218" i="29"/>
  <c r="AS218" i="29"/>
  <c r="AR27" i="29"/>
  <c r="AU92" i="29"/>
  <c r="AS92" i="29"/>
  <c r="AU88" i="29"/>
  <c r="AS88" i="29"/>
  <c r="AU62" i="29"/>
  <c r="AS62" i="29"/>
  <c r="AU84" i="29"/>
  <c r="AR19" i="29"/>
  <c r="AS84" i="29"/>
  <c r="AU120" i="29"/>
  <c r="AS120" i="29"/>
  <c r="AU230" i="29"/>
  <c r="AS230" i="29"/>
  <c r="AU50" i="29"/>
  <c r="AS50" i="29"/>
  <c r="AU148" i="29"/>
  <c r="AS148" i="29"/>
  <c r="AU127" i="29"/>
  <c r="AS127" i="29"/>
  <c r="AU58" i="29"/>
  <c r="AS58" i="29"/>
  <c r="AR27" i="5"/>
  <c r="AU27" i="5" s="1"/>
  <c r="AU22" i="5"/>
  <c r="V52" i="13"/>
  <c r="AR19" i="5"/>
  <c r="AU19" i="5" s="1"/>
  <c r="AR196" i="7"/>
  <c r="AM30" i="7"/>
  <c r="AN30" i="7"/>
  <c r="H177" i="18" s="1"/>
  <c r="I177" i="18" s="1"/>
  <c r="AQ196" i="7"/>
  <c r="AS196" i="7"/>
  <c r="AK192" i="6"/>
  <c r="AI192" i="6"/>
  <c r="V196" i="13"/>
  <c r="AR28" i="29"/>
  <c r="AS28" i="29" s="1"/>
  <c r="AS18" i="29"/>
  <c r="AS17" i="29"/>
  <c r="AR32" i="29"/>
  <c r="AS32" i="29" s="1"/>
  <c r="AS193" i="29"/>
  <c r="AU193" i="29"/>
  <c r="AS192" i="29"/>
  <c r="AU192" i="29"/>
  <c r="AR20" i="29"/>
  <c r="AU20" i="29" s="1"/>
  <c r="AR31" i="29"/>
  <c r="AS31" i="29" s="1"/>
  <c r="V191" i="13"/>
  <c r="V179" i="13"/>
  <c r="AR38" i="29"/>
  <c r="AS38" i="29" s="1"/>
  <c r="AR34" i="29"/>
  <c r="AU34" i="29" s="1"/>
  <c r="U187" i="13"/>
  <c r="V187" i="13" s="1"/>
  <c r="AR16" i="29"/>
  <c r="AU16" i="29" s="1"/>
  <c r="AU36" i="29"/>
  <c r="AS36" i="29"/>
  <c r="AS35" i="29"/>
  <c r="AU35" i="29"/>
  <c r="AR136" i="29"/>
  <c r="S193" i="13"/>
  <c r="T193" i="13" s="1"/>
  <c r="U183" i="13"/>
  <c r="V183" i="13" s="1"/>
  <c r="V198" i="13"/>
  <c r="AR24" i="29"/>
  <c r="AS24" i="29" s="1"/>
  <c r="AR15" i="29"/>
  <c r="AU15" i="29" s="1"/>
  <c r="S188" i="13"/>
  <c r="T188" i="13" s="1"/>
  <c r="AP62" i="7"/>
  <c r="AR62" i="7" s="1"/>
  <c r="AN28" i="7"/>
  <c r="H172" i="18"/>
  <c r="I172" i="18" s="1"/>
  <c r="H52" i="18"/>
  <c r="I52" i="18" s="1"/>
  <c r="H174" i="18"/>
  <c r="I174" i="18" s="1"/>
  <c r="H54" i="18"/>
  <c r="I54" i="18" s="1"/>
  <c r="AE37" i="7"/>
  <c r="S197" i="13"/>
  <c r="T197" i="13" s="1"/>
  <c r="G182" i="18"/>
  <c r="G62" i="18"/>
  <c r="AE22" i="7"/>
  <c r="S182" i="13"/>
  <c r="T182" i="13" s="1"/>
  <c r="AQ30" i="7"/>
  <c r="AS30" i="7"/>
  <c r="AK17" i="7"/>
  <c r="AP73" i="7"/>
  <c r="AR73" i="7" s="1"/>
  <c r="AN39" i="7"/>
  <c r="H186" i="18" s="1"/>
  <c r="I186" i="18" s="1"/>
  <c r="AQ72" i="7"/>
  <c r="AS72" i="7"/>
  <c r="AP38" i="7"/>
  <c r="W198" i="13" s="1"/>
  <c r="X24" i="13"/>
  <c r="Y24" i="13"/>
  <c r="G175" i="18"/>
  <c r="G55" i="18"/>
  <c r="G169" i="18"/>
  <c r="G49" i="18"/>
  <c r="AK19" i="7"/>
  <c r="AP63" i="7"/>
  <c r="AN29" i="7"/>
  <c r="AS65" i="7"/>
  <c r="AQ65" i="7"/>
  <c r="AP31" i="7"/>
  <c r="AR31" i="7" s="1"/>
  <c r="AR65" i="7"/>
  <c r="AK73" i="7"/>
  <c r="AJ39" i="7"/>
  <c r="AK34" i="7"/>
  <c r="U194" i="13"/>
  <c r="V194" i="13" s="1"/>
  <c r="AR72" i="7"/>
  <c r="AS59" i="7"/>
  <c r="AP25" i="7"/>
  <c r="AK71" i="7"/>
  <c r="AJ37" i="7"/>
  <c r="AQ61" i="7"/>
  <c r="AS61" i="7"/>
  <c r="AP27" i="7"/>
  <c r="AK69" i="7"/>
  <c r="AJ35" i="7"/>
  <c r="S180" i="13"/>
  <c r="T180" i="13" s="1"/>
  <c r="AP50" i="7"/>
  <c r="AR50" i="7" s="1"/>
  <c r="AN16" i="7"/>
  <c r="AJ26" i="7"/>
  <c r="AK60" i="7"/>
  <c r="AK58" i="7"/>
  <c r="AJ24" i="7"/>
  <c r="AP69" i="7"/>
  <c r="AN35" i="7"/>
  <c r="H164" i="18"/>
  <c r="I164" i="18" s="1"/>
  <c r="H44" i="18"/>
  <c r="I44" i="18" s="1"/>
  <c r="AS55" i="7"/>
  <c r="AQ55" i="7"/>
  <c r="AP21" i="7"/>
  <c r="AE39" i="7"/>
  <c r="S199" i="13"/>
  <c r="T199" i="13" s="1"/>
  <c r="AK62" i="7"/>
  <c r="AJ28" i="7"/>
  <c r="U188" i="13" s="1"/>
  <c r="AJ22" i="7"/>
  <c r="AK56" i="7"/>
  <c r="AP71" i="7"/>
  <c r="AN37" i="7"/>
  <c r="H183" i="18"/>
  <c r="I183" i="18" s="1"/>
  <c r="H63" i="18"/>
  <c r="I63" i="18" s="1"/>
  <c r="H59" i="18"/>
  <c r="I59" i="18" s="1"/>
  <c r="H179" i="18"/>
  <c r="I179" i="18" s="1"/>
  <c r="G176" i="18"/>
  <c r="G56" i="18"/>
  <c r="AK38" i="7"/>
  <c r="H170" i="18"/>
  <c r="I170" i="18" s="1"/>
  <c r="H50" i="18"/>
  <c r="I50" i="18" s="1"/>
  <c r="H166" i="18"/>
  <c r="I166" i="18" s="1"/>
  <c r="H46" i="18"/>
  <c r="I46" i="18" s="1"/>
  <c r="AK31" i="7"/>
  <c r="G180" i="18"/>
  <c r="G60" i="18"/>
  <c r="AE16" i="7"/>
  <c r="S176" i="13"/>
  <c r="T176" i="13" s="1"/>
  <c r="AP60" i="7"/>
  <c r="AR60" i="7" s="1"/>
  <c r="AN26" i="7"/>
  <c r="AJ16" i="7"/>
  <c r="AK50" i="7"/>
  <c r="AE18" i="7"/>
  <c r="S178" i="13"/>
  <c r="T178" i="13" s="1"/>
  <c r="G167" i="18"/>
  <c r="G47" i="18"/>
  <c r="AE35" i="7"/>
  <c r="S195" i="13"/>
  <c r="T195" i="13" s="1"/>
  <c r="AP67" i="7"/>
  <c r="AR67" i="7" s="1"/>
  <c r="AN33" i="7"/>
  <c r="G165" i="18"/>
  <c r="G45" i="18"/>
  <c r="AQ51" i="7"/>
  <c r="AS51" i="7"/>
  <c r="AP17" i="7"/>
  <c r="AR17" i="7" s="1"/>
  <c r="AE24" i="7"/>
  <c r="S184" i="13"/>
  <c r="T184" i="13" s="1"/>
  <c r="AP58" i="7"/>
  <c r="AN24" i="7"/>
  <c r="AR30" i="7"/>
  <c r="Y22" i="13"/>
  <c r="X22" i="13"/>
  <c r="AQ68" i="7"/>
  <c r="AS68" i="7"/>
  <c r="AP34" i="7"/>
  <c r="AR68" i="7"/>
  <c r="G184" i="18"/>
  <c r="G64" i="18"/>
  <c r="AE26" i="7"/>
  <c r="S186" i="13"/>
  <c r="T186" i="13" s="1"/>
  <c r="G173" i="18"/>
  <c r="G53" i="18"/>
  <c r="AK36" i="7"/>
  <c r="G171" i="18"/>
  <c r="G51" i="18"/>
  <c r="X16" i="13"/>
  <c r="Y16" i="13"/>
  <c r="H48" i="18"/>
  <c r="I48" i="18" s="1"/>
  <c r="H168" i="18"/>
  <c r="I168" i="18" s="1"/>
  <c r="H181" i="18"/>
  <c r="I181" i="18" s="1"/>
  <c r="H61" i="18"/>
  <c r="I61" i="18" s="1"/>
  <c r="AR55" i="7"/>
  <c r="AP36" i="7"/>
  <c r="AS36" i="7" s="1"/>
  <c r="AS70" i="7"/>
  <c r="AQ70" i="7"/>
  <c r="AQ66" i="7"/>
  <c r="AS66" i="7"/>
  <c r="AP32" i="7"/>
  <c r="W192" i="13" s="1"/>
  <c r="U37" i="13"/>
  <c r="V37" i="13" s="1"/>
  <c r="AH37" i="6"/>
  <c r="AF37" i="6"/>
  <c r="AK63" i="7"/>
  <c r="AJ29" i="7"/>
  <c r="AQ57" i="7"/>
  <c r="AS57" i="7"/>
  <c r="AP23" i="7"/>
  <c r="AQ53" i="7"/>
  <c r="AP19" i="7"/>
  <c r="AS53" i="7"/>
  <c r="AK67" i="7"/>
  <c r="AJ33" i="7"/>
  <c r="U193" i="13" s="1"/>
  <c r="AP56" i="7"/>
  <c r="AN22" i="7"/>
  <c r="AP54" i="7"/>
  <c r="AN20" i="7"/>
  <c r="G163" i="18"/>
  <c r="G43" i="18"/>
  <c r="AR70" i="7"/>
  <c r="AK54" i="7"/>
  <c r="AJ20" i="7"/>
  <c r="AR51" i="7"/>
  <c r="AK52" i="7"/>
  <c r="AJ18" i="7"/>
  <c r="AE29" i="7"/>
  <c r="S189" i="13"/>
  <c r="T189" i="13" s="1"/>
  <c r="H185" i="18"/>
  <c r="I185" i="18" s="1"/>
  <c r="H65" i="18"/>
  <c r="I65" i="18" s="1"/>
  <c r="AQ59" i="7"/>
  <c r="AP52" i="7"/>
  <c r="AR52" i="7" s="1"/>
  <c r="AN18" i="7"/>
  <c r="AR53" i="7"/>
  <c r="AU22" i="29"/>
  <c r="AS22" i="29"/>
  <c r="AU17" i="5"/>
  <c r="AS18" i="5"/>
  <c r="AR37" i="5"/>
  <c r="AS37" i="5" s="1"/>
  <c r="AR24" i="5"/>
  <c r="AS24" i="5" s="1"/>
  <c r="AR16" i="5"/>
  <c r="AU16" i="5" s="1"/>
  <c r="AR20" i="5"/>
  <c r="AU20" i="5" s="1"/>
  <c r="AS21" i="5"/>
  <c r="AR38" i="5"/>
  <c r="W135" i="13" s="1"/>
  <c r="W133" i="13"/>
  <c r="AU36" i="5"/>
  <c r="AS36" i="5"/>
  <c r="AU35" i="5"/>
  <c r="AU29" i="5"/>
  <c r="AU31" i="5"/>
  <c r="AS31" i="5"/>
  <c r="V84" i="13"/>
  <c r="W101" i="13"/>
  <c r="X101" i="13" s="1"/>
  <c r="W103" i="13"/>
  <c r="Y103" i="13" s="1"/>
  <c r="W85" i="13"/>
  <c r="Y85" i="13" s="1"/>
  <c r="W93" i="13"/>
  <c r="X93" i="13" s="1"/>
  <c r="W86" i="13"/>
  <c r="Y86" i="13" s="1"/>
  <c r="W84" i="13"/>
  <c r="X84" i="13" s="1"/>
  <c r="W95" i="13"/>
  <c r="Y95" i="13" s="1"/>
  <c r="V89" i="13"/>
  <c r="X99" i="13"/>
  <c r="Y99" i="13"/>
  <c r="W55" i="13"/>
  <c r="W64" i="13"/>
  <c r="W58" i="13"/>
  <c r="AI58" i="4"/>
  <c r="AK58" i="4"/>
  <c r="W102" i="13"/>
  <c r="X102" i="13" s="1"/>
  <c r="W53" i="13"/>
  <c r="U60" i="13"/>
  <c r="V60" i="13" s="1"/>
  <c r="AF60" i="4"/>
  <c r="AH60" i="4"/>
  <c r="W92" i="13" s="1"/>
  <c r="Y92" i="13" s="1"/>
  <c r="V97" i="13"/>
  <c r="U185" i="13"/>
  <c r="V185" i="13" s="1"/>
  <c r="U57" i="13"/>
  <c r="V57" i="13" s="1"/>
  <c r="AH57" i="4"/>
  <c r="W89" i="13" s="1"/>
  <c r="AF57" i="4"/>
  <c r="W56" i="13"/>
  <c r="W90" i="13"/>
  <c r="Y90" i="13" s="1"/>
  <c r="W88" i="13"/>
  <c r="Y88" i="13" s="1"/>
  <c r="W100" i="13"/>
  <c r="Y100" i="13" s="1"/>
  <c r="W96" i="13"/>
  <c r="Y96" i="13" s="1"/>
  <c r="W52" i="13"/>
  <c r="W63" i="13"/>
  <c r="W51" i="13"/>
  <c r="W48" i="13"/>
  <c r="W59" i="13"/>
  <c r="W54" i="13"/>
  <c r="AK54" i="4"/>
  <c r="AI54" i="4"/>
  <c r="W83" i="13"/>
  <c r="U92" i="13"/>
  <c r="V92" i="13" s="1"/>
  <c r="U225" i="13"/>
  <c r="V225" i="13" s="1"/>
  <c r="U65" i="13"/>
  <c r="V65" i="13" s="1"/>
  <c r="AF65" i="4"/>
  <c r="AH65" i="4"/>
  <c r="W91" i="13"/>
  <c r="W228" i="13"/>
  <c r="W68" i="13"/>
  <c r="W67" i="13"/>
  <c r="W71" i="13"/>
  <c r="W70" i="13"/>
  <c r="AI70" i="4"/>
  <c r="AK70" i="4"/>
  <c r="U177" i="13"/>
  <c r="V177" i="13" s="1"/>
  <c r="U49" i="13"/>
  <c r="V49" i="13" s="1"/>
  <c r="AF49" i="4"/>
  <c r="AH49" i="4"/>
  <c r="W81" i="13" s="1"/>
  <c r="Y66" i="13"/>
  <c r="X66" i="13"/>
  <c r="W87" i="13"/>
  <c r="Y87" i="13" s="1"/>
  <c r="W61" i="13"/>
  <c r="W229" i="13"/>
  <c r="W69" i="13"/>
  <c r="U190" i="13"/>
  <c r="V190" i="13" s="1"/>
  <c r="U62" i="13"/>
  <c r="V62" i="13" s="1"/>
  <c r="AH62" i="4"/>
  <c r="AF62" i="4"/>
  <c r="U94" i="13"/>
  <c r="V94" i="13" s="1"/>
  <c r="Y82" i="13"/>
  <c r="X82" i="13"/>
  <c r="X98" i="13"/>
  <c r="Y98" i="13"/>
  <c r="AK218" i="6"/>
  <c r="AI218" i="6"/>
  <c r="AK231" i="6"/>
  <c r="AI231" i="6"/>
  <c r="AK212" i="6"/>
  <c r="AI212" i="6"/>
  <c r="AK214" i="6"/>
  <c r="AI214" i="6"/>
  <c r="AK229" i="6"/>
  <c r="AI229" i="6"/>
  <c r="AI221" i="6"/>
  <c r="AK221" i="6"/>
  <c r="AK222" i="6"/>
  <c r="AI222" i="6"/>
  <c r="AK216" i="6"/>
  <c r="AI216" i="6"/>
  <c r="AK227" i="6"/>
  <c r="AI227" i="6"/>
  <c r="AK210" i="6"/>
  <c r="AI210" i="6"/>
  <c r="AK233" i="6"/>
  <c r="AI233" i="6"/>
  <c r="AK184" i="6"/>
  <c r="AI184" i="6"/>
  <c r="AK201" i="6"/>
  <c r="AI201" i="6"/>
  <c r="AK190" i="6"/>
  <c r="AI190" i="6"/>
  <c r="AK188" i="6"/>
  <c r="AI188" i="6"/>
  <c r="AK180" i="6"/>
  <c r="AI180" i="6"/>
  <c r="AK195" i="6"/>
  <c r="AI195" i="6"/>
  <c r="AK182" i="6"/>
  <c r="AI182" i="6"/>
  <c r="AI191" i="6"/>
  <c r="AK191" i="6"/>
  <c r="AK199" i="6"/>
  <c r="AI199" i="6"/>
  <c r="AK178" i="6"/>
  <c r="AI178" i="6"/>
  <c r="AK186" i="6"/>
  <c r="AI186" i="6"/>
  <c r="AK197" i="6"/>
  <c r="AI197" i="6"/>
  <c r="AK177" i="6"/>
  <c r="AI177" i="6"/>
  <c r="AI151" i="6"/>
  <c r="AK151" i="6"/>
  <c r="AK158" i="6"/>
  <c r="AI158" i="6"/>
  <c r="AI159" i="6"/>
  <c r="AK159" i="6"/>
  <c r="AK132" i="6"/>
  <c r="AI132" i="6"/>
  <c r="AK122" i="6"/>
  <c r="AI122" i="6"/>
  <c r="AK134" i="6"/>
  <c r="AI134" i="6"/>
  <c r="AK124" i="6"/>
  <c r="AI124" i="6"/>
  <c r="AK114" i="6"/>
  <c r="AI114" i="6"/>
  <c r="AK120" i="6"/>
  <c r="AI120" i="6"/>
  <c r="AK126" i="6"/>
  <c r="AI126" i="6"/>
  <c r="AK136" i="6"/>
  <c r="AI136" i="6"/>
  <c r="AI129" i="6"/>
  <c r="AK129" i="6"/>
  <c r="AK116" i="6"/>
  <c r="AI116" i="6"/>
  <c r="AK118" i="6"/>
  <c r="AI118" i="6"/>
  <c r="AK128" i="6"/>
  <c r="AI128" i="6"/>
  <c r="AK130" i="6"/>
  <c r="AI130" i="6"/>
  <c r="AK85" i="6"/>
  <c r="AI85" i="6"/>
  <c r="AK89" i="6"/>
  <c r="AI89" i="6"/>
  <c r="AK81" i="6"/>
  <c r="AI81" i="6"/>
  <c r="AK91" i="6"/>
  <c r="AI91" i="6"/>
  <c r="AK83" i="6"/>
  <c r="AI83" i="6"/>
  <c r="AK87" i="6"/>
  <c r="AI87" i="6"/>
  <c r="AK60" i="6"/>
  <c r="AI60" i="6"/>
  <c r="AF25" i="6"/>
  <c r="AH25" i="6"/>
  <c r="W25" i="13" s="1"/>
  <c r="AK48" i="6"/>
  <c r="AI48" i="6"/>
  <c r="AK69" i="6"/>
  <c r="AI69" i="6"/>
  <c r="AK65" i="6"/>
  <c r="AI65" i="6"/>
  <c r="AK71" i="6"/>
  <c r="AI71" i="6"/>
  <c r="AK50" i="6"/>
  <c r="AI50" i="6"/>
  <c r="AI24" i="6"/>
  <c r="AK24" i="6"/>
  <c r="AH17" i="6"/>
  <c r="W17" i="13" s="1"/>
  <c r="AF17" i="6"/>
  <c r="AH38" i="6"/>
  <c r="W38" i="13" s="1"/>
  <c r="AF38" i="6"/>
  <c r="AF32" i="6"/>
  <c r="AH32" i="6"/>
  <c r="W32" i="13" s="1"/>
  <c r="AF34" i="6"/>
  <c r="AH34" i="6"/>
  <c r="W34" i="13" s="1"/>
  <c r="AK52" i="6"/>
  <c r="AI52" i="6"/>
  <c r="AK56" i="6"/>
  <c r="AI56" i="6"/>
  <c r="AH23" i="6"/>
  <c r="W23" i="13" s="1"/>
  <c r="AF23" i="6"/>
  <c r="AK54" i="6"/>
  <c r="AI54" i="6"/>
  <c r="AI16" i="6"/>
  <c r="AK16" i="6"/>
  <c r="AK67" i="6"/>
  <c r="AI67" i="6"/>
  <c r="AK58" i="6"/>
  <c r="AI58" i="6"/>
  <c r="AI61" i="6"/>
  <c r="AK61" i="6"/>
  <c r="AH36" i="6"/>
  <c r="W36" i="13" s="1"/>
  <c r="AF36" i="6"/>
  <c r="AF27" i="6"/>
  <c r="AI22" i="6"/>
  <c r="AK22" i="6"/>
  <c r="AH15" i="6"/>
  <c r="W15" i="13" s="1"/>
  <c r="AF15" i="6"/>
  <c r="AF28" i="6"/>
  <c r="AH28" i="6"/>
  <c r="W28" i="13" s="1"/>
  <c r="AH19" i="6"/>
  <c r="W19" i="13" s="1"/>
  <c r="AF19" i="6"/>
  <c r="AU213" i="29"/>
  <c r="AS213" i="29"/>
  <c r="AU209" i="29"/>
  <c r="AS209" i="29"/>
  <c r="AU217" i="29"/>
  <c r="AS217" i="29"/>
  <c r="AU221" i="29"/>
  <c r="AS221" i="29"/>
  <c r="AS208" i="29"/>
  <c r="AU208" i="29"/>
  <c r="AU231" i="29"/>
  <c r="AS231" i="29"/>
  <c r="AU227" i="29"/>
  <c r="AS227" i="29"/>
  <c r="AS207" i="29"/>
  <c r="AU207" i="29"/>
  <c r="AU198" i="29"/>
  <c r="AS198" i="29"/>
  <c r="AU177" i="29"/>
  <c r="AS177" i="29"/>
  <c r="AU194" i="29"/>
  <c r="AS194" i="29"/>
  <c r="AU189" i="29"/>
  <c r="AS189" i="29"/>
  <c r="AU181" i="29"/>
  <c r="AS181" i="29"/>
  <c r="AU185" i="29"/>
  <c r="AS185" i="29"/>
  <c r="AU186" i="29"/>
  <c r="AS186" i="29"/>
  <c r="AU149" i="29"/>
  <c r="AS149" i="29"/>
  <c r="AS162" i="29"/>
  <c r="AU162" i="29"/>
  <c r="AU163" i="29"/>
  <c r="AS163" i="29"/>
  <c r="AU160" i="29"/>
  <c r="AS160" i="29"/>
  <c r="AU145" i="29"/>
  <c r="AS145" i="29"/>
  <c r="AU153" i="29"/>
  <c r="AS153" i="29"/>
  <c r="AS144" i="29"/>
  <c r="AU144" i="29"/>
  <c r="AU157" i="29"/>
  <c r="AS157" i="29"/>
  <c r="AS166" i="29"/>
  <c r="AU166" i="29"/>
  <c r="AU125" i="29"/>
  <c r="AS125" i="29"/>
  <c r="AS112" i="29"/>
  <c r="AU112" i="29"/>
  <c r="AU129" i="29"/>
  <c r="AS129" i="29"/>
  <c r="AS132" i="29"/>
  <c r="AU132" i="29"/>
  <c r="AU113" i="29"/>
  <c r="AS113" i="29"/>
  <c r="AU117" i="29"/>
  <c r="AS117" i="29"/>
  <c r="AU121" i="29"/>
  <c r="AS121" i="29"/>
  <c r="AU133" i="29"/>
  <c r="AS133" i="29"/>
  <c r="AS111" i="29"/>
  <c r="AU111" i="29"/>
  <c r="AU93" i="29"/>
  <c r="AS93" i="29"/>
  <c r="AS80" i="29"/>
  <c r="AU80" i="29"/>
  <c r="AU81" i="29"/>
  <c r="AS81" i="29"/>
  <c r="AU89" i="29"/>
  <c r="AS89" i="29"/>
  <c r="AU85" i="29"/>
  <c r="AS85" i="29"/>
  <c r="AS48" i="29"/>
  <c r="AU48" i="29"/>
  <c r="AU57" i="29"/>
  <c r="AS57" i="29"/>
  <c r="AS55" i="29"/>
  <c r="AU55" i="29"/>
  <c r="AU67" i="29"/>
  <c r="AS67" i="29"/>
  <c r="AU71" i="29"/>
  <c r="AS71" i="29"/>
  <c r="AU49" i="29"/>
  <c r="AS49" i="29"/>
  <c r="AU63" i="29"/>
  <c r="AS63" i="29"/>
  <c r="AU221" i="5"/>
  <c r="AS221" i="5"/>
  <c r="AU209" i="5"/>
  <c r="AS209" i="5"/>
  <c r="AU228" i="5"/>
  <c r="AS228" i="5"/>
  <c r="AU217" i="5"/>
  <c r="AS217" i="5"/>
  <c r="AU213" i="5"/>
  <c r="AS213" i="5"/>
  <c r="AU180" i="5"/>
  <c r="AS180" i="5"/>
  <c r="AS188" i="5"/>
  <c r="AU188" i="5"/>
  <c r="AU195" i="5"/>
  <c r="AS195" i="5"/>
  <c r="AU189" i="5"/>
  <c r="AS189" i="5"/>
  <c r="AU177" i="5"/>
  <c r="AS177" i="5"/>
  <c r="AU185" i="5"/>
  <c r="AS185" i="5"/>
  <c r="AU193" i="5"/>
  <c r="AS193" i="5"/>
  <c r="AU181" i="5"/>
  <c r="AS181" i="5"/>
  <c r="AS196" i="5"/>
  <c r="AU196" i="5"/>
  <c r="AU152" i="5"/>
  <c r="AS152" i="5"/>
  <c r="AS144" i="5"/>
  <c r="AU144" i="5"/>
  <c r="AS161" i="5"/>
  <c r="AU161" i="5"/>
  <c r="AU145" i="5"/>
  <c r="AS145" i="5"/>
  <c r="AU149" i="5"/>
  <c r="AS149" i="5"/>
  <c r="AU165" i="5"/>
  <c r="AS165" i="5"/>
  <c r="AU157" i="5"/>
  <c r="AS157" i="5"/>
  <c r="AU153" i="5"/>
  <c r="AS153" i="5"/>
  <c r="AU130" i="5"/>
  <c r="AS130" i="5"/>
  <c r="AU121" i="5"/>
  <c r="AS121" i="5"/>
  <c r="AS134" i="5"/>
  <c r="AU134" i="5"/>
  <c r="AS133" i="5"/>
  <c r="AU133" i="5"/>
  <c r="AS112" i="5"/>
  <c r="AU112" i="5"/>
  <c r="AU125" i="5"/>
  <c r="AS125" i="5"/>
  <c r="AU113" i="5"/>
  <c r="AS113" i="5"/>
  <c r="AS129" i="5"/>
  <c r="AU129" i="5"/>
  <c r="AU117" i="5"/>
  <c r="AS117" i="5"/>
  <c r="AS84" i="5"/>
  <c r="AU84" i="5"/>
  <c r="AU81" i="5"/>
  <c r="AS81" i="5"/>
  <c r="AU85" i="5"/>
  <c r="AS85" i="5"/>
  <c r="AU99" i="5"/>
  <c r="AS99" i="5"/>
  <c r="AU103" i="5"/>
  <c r="AS103" i="5"/>
  <c r="AU89" i="5"/>
  <c r="AS89" i="5"/>
  <c r="AU94" i="5"/>
  <c r="AS94" i="5"/>
  <c r="AS56" i="5"/>
  <c r="AU56" i="5"/>
  <c r="AS48" i="5"/>
  <c r="AU48" i="5"/>
  <c r="AU67" i="5"/>
  <c r="AS67" i="5"/>
  <c r="AS70" i="5"/>
  <c r="AU70" i="5"/>
  <c r="AS52" i="5"/>
  <c r="AU52" i="5"/>
  <c r="AU61" i="5"/>
  <c r="AS61" i="5"/>
  <c r="AU57" i="5"/>
  <c r="AS57" i="5"/>
  <c r="AS66" i="5"/>
  <c r="AU66" i="5"/>
  <c r="AU71" i="5"/>
  <c r="AS71" i="5"/>
  <c r="AS60" i="5"/>
  <c r="AU60" i="5"/>
  <c r="AU49" i="5"/>
  <c r="AS49" i="5"/>
  <c r="AU53" i="5"/>
  <c r="AS53" i="5"/>
  <c r="AU64" i="5"/>
  <c r="AS64" i="5"/>
  <c r="AK261" i="4"/>
  <c r="AI261" i="4"/>
  <c r="AK262" i="4"/>
  <c r="AI262" i="4"/>
  <c r="AK241" i="4"/>
  <c r="AI241" i="4"/>
  <c r="AI252" i="4"/>
  <c r="AK252" i="4"/>
  <c r="AK253" i="4"/>
  <c r="AI253" i="4"/>
  <c r="AK254" i="4"/>
  <c r="AI254" i="4"/>
  <c r="AK242" i="4"/>
  <c r="AI242" i="4"/>
  <c r="AK249" i="4"/>
  <c r="AI249" i="4"/>
  <c r="AK245" i="4"/>
  <c r="AI245" i="4"/>
  <c r="AK246" i="4"/>
  <c r="AI246" i="4"/>
  <c r="AI257" i="4"/>
  <c r="AK257" i="4"/>
  <c r="AK250" i="4"/>
  <c r="AI250" i="4"/>
  <c r="AI244" i="4"/>
  <c r="AK244" i="4"/>
  <c r="AK258" i="4"/>
  <c r="AI258" i="4"/>
  <c r="AI259" i="4"/>
  <c r="AK259" i="4"/>
  <c r="AK213" i="4"/>
  <c r="AI213" i="4"/>
  <c r="AK230" i="4"/>
  <c r="AI230" i="4"/>
  <c r="AK231" i="4"/>
  <c r="AI231" i="4"/>
  <c r="AK226" i="4"/>
  <c r="AI226" i="4"/>
  <c r="AI208" i="4"/>
  <c r="AK208" i="4"/>
  <c r="AK214" i="4"/>
  <c r="AI214" i="4"/>
  <c r="AK227" i="4"/>
  <c r="AI227" i="4"/>
  <c r="AK221" i="4"/>
  <c r="AI221" i="4"/>
  <c r="AK217" i="4"/>
  <c r="AI217" i="4"/>
  <c r="AK218" i="4"/>
  <c r="AI218" i="4"/>
  <c r="AK222" i="4"/>
  <c r="AI222" i="4"/>
  <c r="AK210" i="4"/>
  <c r="AI210" i="4"/>
  <c r="AK209" i="4"/>
  <c r="AI209" i="4"/>
  <c r="AI228" i="4"/>
  <c r="AK228" i="4"/>
  <c r="AK177" i="4"/>
  <c r="AI177" i="4"/>
  <c r="AK178" i="4"/>
  <c r="AI178" i="4"/>
  <c r="AK190" i="4"/>
  <c r="AI190" i="4"/>
  <c r="AK189" i="4"/>
  <c r="AI189" i="4"/>
  <c r="AK199" i="4"/>
  <c r="AI199" i="4"/>
  <c r="AK181" i="4"/>
  <c r="AI181" i="4"/>
  <c r="AI194" i="4"/>
  <c r="AK194" i="4"/>
  <c r="AK195" i="4"/>
  <c r="AI195" i="4"/>
  <c r="AK182" i="4"/>
  <c r="AI182" i="4"/>
  <c r="AI176" i="4"/>
  <c r="AK176" i="4"/>
  <c r="AK186" i="4"/>
  <c r="AI186" i="4"/>
  <c r="AK185" i="4"/>
  <c r="AI185" i="4"/>
  <c r="AK198" i="4"/>
  <c r="AI198" i="4"/>
  <c r="AK196" i="4"/>
  <c r="AI196" i="4"/>
  <c r="AK146" i="4"/>
  <c r="AI146" i="4"/>
  <c r="AI151" i="4"/>
  <c r="AK151" i="4"/>
  <c r="AI155" i="4"/>
  <c r="AK155" i="4"/>
  <c r="AI147" i="4"/>
  <c r="AK147" i="4"/>
  <c r="AK154" i="4"/>
  <c r="AI154" i="4"/>
  <c r="AK162" i="4"/>
  <c r="AI162" i="4"/>
  <c r="AI163" i="4"/>
  <c r="AK163" i="4"/>
  <c r="AI159" i="4"/>
  <c r="AK159" i="4"/>
  <c r="AI167" i="4"/>
  <c r="AK167" i="4"/>
  <c r="AI131" i="4"/>
  <c r="AK131" i="4"/>
  <c r="AI115" i="4"/>
  <c r="AK115" i="4"/>
  <c r="AI123" i="4"/>
  <c r="AK123" i="4"/>
  <c r="AK130" i="4"/>
  <c r="AI130" i="4"/>
  <c r="AK114" i="4"/>
  <c r="AI114" i="4"/>
  <c r="AK122" i="4"/>
  <c r="AI122" i="4"/>
  <c r="AK92" i="4"/>
  <c r="AI92" i="4"/>
  <c r="AK97" i="4"/>
  <c r="AI97" i="4"/>
  <c r="AK89" i="4"/>
  <c r="AI89" i="4"/>
  <c r="AK81" i="4"/>
  <c r="AI81" i="4"/>
  <c r="AK88" i="4"/>
  <c r="AI88" i="4"/>
  <c r="AK80" i="4"/>
  <c r="AI80" i="4"/>
  <c r="AK100" i="4"/>
  <c r="AI100" i="4"/>
  <c r="AK84" i="4"/>
  <c r="AI84" i="4"/>
  <c r="AK96" i="4"/>
  <c r="AI96" i="4"/>
  <c r="AK53" i="4"/>
  <c r="AI53" i="4"/>
  <c r="AK63" i="4"/>
  <c r="AI63" i="4"/>
  <c r="AK48" i="4"/>
  <c r="AI48" i="4"/>
  <c r="AK59" i="4"/>
  <c r="AI59" i="4"/>
  <c r="AK61" i="4"/>
  <c r="AI61" i="4"/>
  <c r="AK69" i="4"/>
  <c r="AI69" i="4"/>
  <c r="AK52" i="4"/>
  <c r="AI52" i="4"/>
  <c r="AK51" i="4"/>
  <c r="AI51" i="4"/>
  <c r="AK68" i="4"/>
  <c r="AI68" i="4"/>
  <c r="AK67" i="4"/>
  <c r="AI67" i="4"/>
  <c r="AK55" i="4"/>
  <c r="AI55" i="4"/>
  <c r="AK71" i="4"/>
  <c r="AI71" i="4"/>
  <c r="AK56" i="4"/>
  <c r="AI56" i="4"/>
  <c r="AK64" i="4"/>
  <c r="AI64" i="4"/>
  <c r="AI25" i="4"/>
  <c r="AK25" i="4"/>
  <c r="AK23" i="4"/>
  <c r="AI23" i="4"/>
  <c r="AI22" i="4"/>
  <c r="AK22" i="4"/>
  <c r="AI29" i="4"/>
  <c r="AK29" i="4"/>
  <c r="AK24" i="4"/>
  <c r="AI24" i="4"/>
  <c r="AI37" i="4"/>
  <c r="AK37" i="4"/>
  <c r="AI33" i="4"/>
  <c r="AK33" i="4"/>
  <c r="AK15" i="4"/>
  <c r="AI15" i="4"/>
  <c r="AK35" i="4"/>
  <c r="AI35" i="4"/>
  <c r="AK31" i="4"/>
  <c r="AI31" i="4"/>
  <c r="AI28" i="4"/>
  <c r="AK28" i="4"/>
  <c r="AK19" i="4"/>
  <c r="AI19" i="4"/>
  <c r="AK20" i="4"/>
  <c r="AI20" i="4"/>
  <c r="AI38" i="4"/>
  <c r="AK38" i="4"/>
  <c r="AI30" i="4"/>
  <c r="AK30" i="4"/>
  <c r="AI17" i="4"/>
  <c r="AK17" i="4"/>
  <c r="AI21" i="4"/>
  <c r="AK21" i="4"/>
  <c r="AK36" i="4"/>
  <c r="AI36" i="4"/>
  <c r="AI27" i="4"/>
  <c r="AK27" i="4"/>
  <c r="AI16" i="4"/>
  <c r="AK16" i="4"/>
  <c r="AI32" i="4"/>
  <c r="AK32" i="4"/>
  <c r="U181" i="13" l="1"/>
  <c r="V181" i="13" s="1"/>
  <c r="AR21" i="7"/>
  <c r="Y33" i="13"/>
  <c r="AS35" i="5"/>
  <c r="AI33" i="6"/>
  <c r="AK33" i="6"/>
  <c r="AK31" i="6"/>
  <c r="AS26" i="29"/>
  <c r="AI31" i="6"/>
  <c r="AK30" i="6"/>
  <c r="X30" i="13"/>
  <c r="X31" i="13"/>
  <c r="AI30" i="6"/>
  <c r="AI21" i="6"/>
  <c r="X21" i="13"/>
  <c r="AK21" i="6"/>
  <c r="AK26" i="6"/>
  <c r="Y26" i="13"/>
  <c r="AI26" i="6"/>
  <c r="AU33" i="5"/>
  <c r="X80" i="13"/>
  <c r="AR38" i="7"/>
  <c r="AU32" i="5"/>
  <c r="Y93" i="13"/>
  <c r="AI35" i="6"/>
  <c r="AS34" i="5"/>
  <c r="AS32" i="5"/>
  <c r="W227" i="13"/>
  <c r="X227" i="13" s="1"/>
  <c r="W131" i="13"/>
  <c r="Y131" i="13" s="1"/>
  <c r="AS27" i="5"/>
  <c r="AK35" i="6"/>
  <c r="Y35" i="13"/>
  <c r="AU30" i="29"/>
  <c r="AI29" i="6"/>
  <c r="H58" i="18"/>
  <c r="I58" i="18" s="1"/>
  <c r="AS23" i="5"/>
  <c r="AU15" i="5"/>
  <c r="AS28" i="5"/>
  <c r="Y101" i="13"/>
  <c r="Y29" i="13"/>
  <c r="AK29" i="6"/>
  <c r="AU28" i="29"/>
  <c r="AS33" i="29"/>
  <c r="AS25" i="29"/>
  <c r="AS37" i="29"/>
  <c r="X133" i="13"/>
  <c r="AU37" i="5"/>
  <c r="AU23" i="29"/>
  <c r="H57" i="18"/>
  <c r="I57" i="18" s="1"/>
  <c r="AS20" i="29"/>
  <c r="AU27" i="29"/>
  <c r="AS27" i="29"/>
  <c r="AU19" i="29"/>
  <c r="AS19" i="29"/>
  <c r="AS34" i="29"/>
  <c r="AS19" i="5"/>
  <c r="Y129" i="13"/>
  <c r="X85" i="13"/>
  <c r="AU32" i="29"/>
  <c r="AS16" i="29"/>
  <c r="AU31" i="29"/>
  <c r="V193" i="13"/>
  <c r="AU38" i="29"/>
  <c r="AS15" i="29"/>
  <c r="AU24" i="29"/>
  <c r="V188" i="13"/>
  <c r="W191" i="13"/>
  <c r="X191" i="13" s="1"/>
  <c r="W181" i="13"/>
  <c r="X181" i="13" s="1"/>
  <c r="W196" i="13"/>
  <c r="Y196" i="13" s="1"/>
  <c r="H169" i="18"/>
  <c r="I169" i="18" s="1"/>
  <c r="H49" i="18"/>
  <c r="I49" i="18" s="1"/>
  <c r="H173" i="18"/>
  <c r="I173" i="18" s="1"/>
  <c r="H53" i="18"/>
  <c r="I53" i="18" s="1"/>
  <c r="AK28" i="7"/>
  <c r="AR27" i="7"/>
  <c r="AS27" i="7"/>
  <c r="AQ27" i="7"/>
  <c r="AK37" i="7"/>
  <c r="U197" i="13"/>
  <c r="V197" i="13" s="1"/>
  <c r="X19" i="13"/>
  <c r="Y19" i="13"/>
  <c r="X15" i="13"/>
  <c r="Y15" i="13"/>
  <c r="Y27" i="13"/>
  <c r="X27" i="13"/>
  <c r="X17" i="13"/>
  <c r="Y17" i="13"/>
  <c r="AP18" i="7"/>
  <c r="AR18" i="7" s="1"/>
  <c r="AS52" i="7"/>
  <c r="AQ52" i="7"/>
  <c r="AK18" i="7"/>
  <c r="U178" i="13"/>
  <c r="V178" i="13" s="1"/>
  <c r="AQ56" i="7"/>
  <c r="AS56" i="7"/>
  <c r="AP22" i="7"/>
  <c r="AS32" i="7"/>
  <c r="AQ32" i="7"/>
  <c r="AR32" i="7"/>
  <c r="AQ36" i="7"/>
  <c r="AQ34" i="7"/>
  <c r="AS34" i="7"/>
  <c r="AR34" i="7"/>
  <c r="W194" i="13"/>
  <c r="AS67" i="7"/>
  <c r="AQ67" i="7"/>
  <c r="AP33" i="7"/>
  <c r="W193" i="13" s="1"/>
  <c r="AQ60" i="7"/>
  <c r="AS60" i="7"/>
  <c r="AP26" i="7"/>
  <c r="AS71" i="7"/>
  <c r="AQ71" i="7"/>
  <c r="AP37" i="7"/>
  <c r="AQ69" i="7"/>
  <c r="AS69" i="7"/>
  <c r="AP35" i="7"/>
  <c r="AR35" i="7" s="1"/>
  <c r="AR69" i="7"/>
  <c r="H176" i="18"/>
  <c r="I176" i="18" s="1"/>
  <c r="H56" i="18"/>
  <c r="I56" i="18" s="1"/>
  <c r="Y34" i="13"/>
  <c r="X34" i="13"/>
  <c r="H45" i="18"/>
  <c r="I45" i="18" s="1"/>
  <c r="H165" i="18"/>
  <c r="I165" i="18" s="1"/>
  <c r="AS23" i="7"/>
  <c r="AQ23" i="7"/>
  <c r="X28" i="13"/>
  <c r="Y28" i="13"/>
  <c r="X32" i="13"/>
  <c r="Y32" i="13"/>
  <c r="X25" i="13"/>
  <c r="Y25" i="13"/>
  <c r="W187" i="13"/>
  <c r="Y187" i="13" s="1"/>
  <c r="W183" i="13"/>
  <c r="Y183" i="13" s="1"/>
  <c r="H167" i="18"/>
  <c r="I167" i="18" s="1"/>
  <c r="H47" i="18"/>
  <c r="I47" i="18" s="1"/>
  <c r="AS19" i="7"/>
  <c r="AQ19" i="7"/>
  <c r="AK24" i="7"/>
  <c r="U184" i="13"/>
  <c r="V184" i="13" s="1"/>
  <c r="AK26" i="7"/>
  <c r="U186" i="13"/>
  <c r="V186" i="13" s="1"/>
  <c r="AK35" i="7"/>
  <c r="U195" i="13"/>
  <c r="V195" i="13" s="1"/>
  <c r="AS25" i="7"/>
  <c r="AQ25" i="7"/>
  <c r="AR25" i="7"/>
  <c r="AS31" i="7"/>
  <c r="AQ31" i="7"/>
  <c r="AS63" i="7"/>
  <c r="AQ63" i="7"/>
  <c r="AP29" i="7"/>
  <c r="AR29" i="7" s="1"/>
  <c r="AR63" i="7"/>
  <c r="H175" i="18"/>
  <c r="I175" i="18" s="1"/>
  <c r="H55" i="18"/>
  <c r="I55" i="18" s="1"/>
  <c r="AK20" i="7"/>
  <c r="U180" i="13"/>
  <c r="V180" i="13" s="1"/>
  <c r="AK29" i="7"/>
  <c r="U189" i="13"/>
  <c r="V189" i="13" s="1"/>
  <c r="AS58" i="7"/>
  <c r="AQ58" i="7"/>
  <c r="AP24" i="7"/>
  <c r="AR58" i="7"/>
  <c r="H180" i="18"/>
  <c r="I180" i="18" s="1"/>
  <c r="H60" i="18"/>
  <c r="I60" i="18" s="1"/>
  <c r="H184" i="18"/>
  <c r="I184" i="18" s="1"/>
  <c r="H64" i="18"/>
  <c r="I64" i="18" s="1"/>
  <c r="H182" i="18"/>
  <c r="I182" i="18" s="1"/>
  <c r="H62" i="18"/>
  <c r="I62" i="18" s="1"/>
  <c r="AS50" i="7"/>
  <c r="AP16" i="7"/>
  <c r="AR16" i="7" s="1"/>
  <c r="AQ50" i="7"/>
  <c r="X36" i="13"/>
  <c r="Y36" i="13"/>
  <c r="Y23" i="13"/>
  <c r="X23" i="13"/>
  <c r="Y38" i="13"/>
  <c r="X38" i="13"/>
  <c r="W179" i="13"/>
  <c r="Y179" i="13" s="1"/>
  <c r="AS54" i="7"/>
  <c r="AQ54" i="7"/>
  <c r="AP20" i="7"/>
  <c r="AR20" i="7" s="1"/>
  <c r="AR54" i="7"/>
  <c r="AK33" i="7"/>
  <c r="AR23" i="7"/>
  <c r="W37" i="13"/>
  <c r="AK37" i="6"/>
  <c r="AI37" i="6"/>
  <c r="AR36" i="7"/>
  <c r="H171" i="18"/>
  <c r="I171" i="18" s="1"/>
  <c r="H51" i="18"/>
  <c r="I51" i="18" s="1"/>
  <c r="AS17" i="7"/>
  <c r="AQ17" i="7"/>
  <c r="AK16" i="7"/>
  <c r="U176" i="13"/>
  <c r="V176" i="13" s="1"/>
  <c r="AK22" i="7"/>
  <c r="U182" i="13"/>
  <c r="V182" i="13" s="1"/>
  <c r="AS21" i="7"/>
  <c r="AQ21" i="7"/>
  <c r="H163" i="18"/>
  <c r="I163" i="18" s="1"/>
  <c r="H43" i="18"/>
  <c r="I43" i="18" s="1"/>
  <c r="AR71" i="7"/>
  <c r="AK39" i="7"/>
  <c r="U199" i="13"/>
  <c r="V199" i="13" s="1"/>
  <c r="AR19" i="7"/>
  <c r="AS38" i="7"/>
  <c r="AQ38" i="7"/>
  <c r="AQ73" i="7"/>
  <c r="AS73" i="7"/>
  <c r="AP39" i="7"/>
  <c r="AS62" i="7"/>
  <c r="AQ62" i="7"/>
  <c r="AP28" i="7"/>
  <c r="AS28" i="7" s="1"/>
  <c r="AR56" i="7"/>
  <c r="AU24" i="5"/>
  <c r="AS20" i="5"/>
  <c r="AU38" i="5"/>
  <c r="W231" i="13"/>
  <c r="X231" i="13" s="1"/>
  <c r="W134" i="13"/>
  <c r="X134" i="13" s="1"/>
  <c r="W230" i="13"/>
  <c r="X230" i="13" s="1"/>
  <c r="AS16" i="5"/>
  <c r="AS38" i="5"/>
  <c r="X132" i="13"/>
  <c r="Y133" i="13"/>
  <c r="Y135" i="13"/>
  <c r="X135" i="13"/>
  <c r="X88" i="13"/>
  <c r="X90" i="13"/>
  <c r="Y84" i="13"/>
  <c r="X96" i="13"/>
  <c r="X95" i="13"/>
  <c r="X103" i="13"/>
  <c r="Y102" i="13"/>
  <c r="X86" i="13"/>
  <c r="X87" i="13"/>
  <c r="X92" i="13"/>
  <c r="X100" i="13"/>
  <c r="Y81" i="13"/>
  <c r="X81" i="13"/>
  <c r="Y89" i="13"/>
  <c r="X89" i="13"/>
  <c r="Y71" i="13"/>
  <c r="X71" i="13"/>
  <c r="X229" i="13"/>
  <c r="Y229" i="13"/>
  <c r="Y70" i="13"/>
  <c r="X70" i="13"/>
  <c r="W225" i="13"/>
  <c r="W65" i="13"/>
  <c r="AI65" i="4"/>
  <c r="AK65" i="4"/>
  <c r="Y48" i="13"/>
  <c r="X48" i="13"/>
  <c r="Y52" i="13"/>
  <c r="X52" i="13"/>
  <c r="Y56" i="13"/>
  <c r="X56" i="13"/>
  <c r="W60" i="13"/>
  <c r="AK60" i="4"/>
  <c r="AI60" i="4"/>
  <c r="W97" i="13"/>
  <c r="W190" i="13"/>
  <c r="W62" i="13"/>
  <c r="AI62" i="4"/>
  <c r="AK62" i="4"/>
  <c r="X228" i="13"/>
  <c r="Y228" i="13"/>
  <c r="X58" i="13"/>
  <c r="Y58" i="13"/>
  <c r="W94" i="13"/>
  <c r="W177" i="13"/>
  <c r="W49" i="13"/>
  <c r="AK49" i="4"/>
  <c r="AI49" i="4"/>
  <c r="Y198" i="13"/>
  <c r="X198" i="13"/>
  <c r="Y68" i="13"/>
  <c r="X68" i="13"/>
  <c r="Y91" i="13"/>
  <c r="X91" i="13"/>
  <c r="Y54" i="13"/>
  <c r="X54" i="13"/>
  <c r="Y59" i="13"/>
  <c r="X59" i="13"/>
  <c r="Y63" i="13"/>
  <c r="X63" i="13"/>
  <c r="X53" i="13"/>
  <c r="Y53" i="13"/>
  <c r="X69" i="13"/>
  <c r="Y69" i="13"/>
  <c r="W185" i="13"/>
  <c r="W57" i="13"/>
  <c r="AK57" i="4"/>
  <c r="AI57" i="4"/>
  <c r="X192" i="13"/>
  <c r="Y192" i="13"/>
  <c r="X61" i="13"/>
  <c r="Y61" i="13"/>
  <c r="Y67" i="13"/>
  <c r="X67" i="13"/>
  <c r="X83" i="13"/>
  <c r="Y83" i="13"/>
  <c r="Y51" i="13"/>
  <c r="X51" i="13"/>
  <c r="X64" i="13"/>
  <c r="Y64" i="13"/>
  <c r="Y55" i="13"/>
  <c r="X55" i="13"/>
  <c r="AK32" i="6"/>
  <c r="AI32" i="6"/>
  <c r="AI25" i="6"/>
  <c r="AK25" i="6"/>
  <c r="AK36" i="6"/>
  <c r="AI36" i="6"/>
  <c r="AK23" i="6"/>
  <c r="AI23" i="6"/>
  <c r="AK38" i="6"/>
  <c r="AI38" i="6"/>
  <c r="AI34" i="6"/>
  <c r="AK34" i="6"/>
  <c r="AK28" i="6"/>
  <c r="AI28" i="6"/>
  <c r="AI19" i="6"/>
  <c r="AK19" i="6"/>
  <c r="AK15" i="6"/>
  <c r="AI15" i="6"/>
  <c r="AI27" i="6"/>
  <c r="AK27" i="6"/>
  <c r="AK17" i="6"/>
  <c r="AI17" i="6"/>
  <c r="X187" i="13" l="1"/>
  <c r="X131" i="13"/>
  <c r="Y227" i="13"/>
  <c r="Y181" i="13"/>
  <c r="Y191" i="13"/>
  <c r="X179" i="13"/>
  <c r="AR33" i="7"/>
  <c r="X183" i="13"/>
  <c r="X196" i="13"/>
  <c r="W188" i="13"/>
  <c r="X188" i="13" s="1"/>
  <c r="AR28" i="7"/>
  <c r="AQ26" i="7"/>
  <c r="AS26" i="7"/>
  <c r="W186" i="13"/>
  <c r="AR26" i="7"/>
  <c r="AS20" i="7"/>
  <c r="AQ20" i="7"/>
  <c r="W180" i="13"/>
  <c r="AS16" i="7"/>
  <c r="AQ16" i="7"/>
  <c r="W176" i="13"/>
  <c r="AS37" i="7"/>
  <c r="AQ37" i="7"/>
  <c r="W197" i="13"/>
  <c r="AS18" i="7"/>
  <c r="AQ18" i="7"/>
  <c r="W178" i="13"/>
  <c r="X37" i="13"/>
  <c r="Y37" i="13"/>
  <c r="AS39" i="7"/>
  <c r="W199" i="13"/>
  <c r="AQ39" i="7"/>
  <c r="AQ24" i="7"/>
  <c r="AS24" i="7"/>
  <c r="AR24" i="7"/>
  <c r="W184" i="13"/>
  <c r="AS29" i="7"/>
  <c r="AQ29" i="7"/>
  <c r="W189" i="13"/>
  <c r="AQ35" i="7"/>
  <c r="AS35" i="7"/>
  <c r="W195" i="13"/>
  <c r="X194" i="13"/>
  <c r="Y194" i="13"/>
  <c r="AS22" i="7"/>
  <c r="AQ22" i="7"/>
  <c r="W182" i="13"/>
  <c r="AR22" i="7"/>
  <c r="AR37" i="7"/>
  <c r="AQ28" i="7"/>
  <c r="AS33" i="7"/>
  <c r="AQ33" i="7"/>
  <c r="AR39" i="7"/>
  <c r="Y231" i="13"/>
  <c r="Y134" i="13"/>
  <c r="Y230" i="13"/>
  <c r="Y62" i="13"/>
  <c r="X62" i="13"/>
  <c r="Y57" i="13"/>
  <c r="X57" i="13"/>
  <c r="X177" i="13"/>
  <c r="Y177" i="13"/>
  <c r="Y190" i="13"/>
  <c r="X190" i="13"/>
  <c r="X193" i="13"/>
  <c r="Y193" i="13"/>
  <c r="X185" i="13"/>
  <c r="Y185" i="13"/>
  <c r="Y60" i="13"/>
  <c r="X60" i="13"/>
  <c r="Y65" i="13"/>
  <c r="X65" i="13"/>
  <c r="Y49" i="13"/>
  <c r="X49" i="13"/>
  <c r="Y94" i="13"/>
  <c r="X94" i="13"/>
  <c r="Y97" i="13"/>
  <c r="X97" i="13"/>
  <c r="X225" i="13"/>
  <c r="Y225" i="13"/>
  <c r="E14" i="4"/>
  <c r="E39" i="4" s="1"/>
  <c r="Y188" i="13" l="1"/>
  <c r="X182" i="13"/>
  <c r="Y182" i="13"/>
  <c r="Y178" i="13"/>
  <c r="X178" i="13"/>
  <c r="X195" i="13"/>
  <c r="Y195" i="13"/>
  <c r="Y180" i="13"/>
  <c r="X180" i="13"/>
  <c r="X186" i="13"/>
  <c r="Y186" i="13"/>
  <c r="Y189" i="13"/>
  <c r="X189" i="13"/>
  <c r="X176" i="13"/>
  <c r="Y176" i="13"/>
  <c r="Y199" i="13"/>
  <c r="X199" i="13"/>
  <c r="X184" i="13"/>
  <c r="Y184" i="13"/>
  <c r="Y197" i="13"/>
  <c r="X197" i="13"/>
  <c r="N134" i="9"/>
  <c r="M134" i="9"/>
  <c r="L134" i="9"/>
  <c r="K134" i="9"/>
  <c r="J134" i="9"/>
  <c r="I134" i="9"/>
  <c r="H134" i="9"/>
  <c r="G134" i="9"/>
  <c r="F134" i="9"/>
  <c r="E134" i="9"/>
  <c r="N103" i="9"/>
  <c r="M103" i="9"/>
  <c r="L103" i="9"/>
  <c r="K103" i="9"/>
  <c r="J103" i="9"/>
  <c r="I103" i="9"/>
  <c r="H103" i="9"/>
  <c r="G103" i="9"/>
  <c r="F103" i="9"/>
  <c r="E103" i="9"/>
  <c r="E72" i="9"/>
  <c r="F72" i="9"/>
  <c r="H72" i="9"/>
  <c r="I72" i="9"/>
  <c r="J72" i="9"/>
  <c r="K72" i="9"/>
  <c r="L72" i="9"/>
  <c r="M72" i="9"/>
  <c r="N72" i="9"/>
  <c r="D72" i="9"/>
  <c r="E39" i="9"/>
  <c r="F39" i="9"/>
  <c r="I39" i="9"/>
  <c r="J39" i="9"/>
  <c r="K39" i="9"/>
  <c r="M39" i="9"/>
  <c r="N39" i="9"/>
  <c r="O39" i="9"/>
  <c r="Q39" i="9"/>
  <c r="R39" i="9"/>
  <c r="S39" i="9"/>
  <c r="U39" i="9"/>
  <c r="V39" i="9"/>
  <c r="W39" i="9"/>
  <c r="Y39" i="9"/>
  <c r="Z39" i="9"/>
  <c r="AA39" i="9"/>
  <c r="AC39" i="9"/>
  <c r="AD39" i="9"/>
  <c r="AE39" i="9"/>
  <c r="AG39" i="9"/>
  <c r="AH39" i="9"/>
  <c r="AI39" i="9"/>
  <c r="AK39" i="9"/>
  <c r="AL39" i="9"/>
  <c r="AM39" i="9"/>
  <c r="AO39" i="9"/>
  <c r="AP39" i="9"/>
  <c r="AQ39" i="9"/>
  <c r="AI239" i="7"/>
  <c r="AC239" i="7"/>
  <c r="W239" i="7"/>
  <c r="Q239" i="7"/>
  <c r="K239" i="7"/>
  <c r="I239" i="7"/>
  <c r="E239" i="7"/>
  <c r="D239" i="7"/>
  <c r="AI206" i="7"/>
  <c r="AC206" i="7"/>
  <c r="W206" i="7"/>
  <c r="Q206" i="7"/>
  <c r="K206" i="7"/>
  <c r="I206" i="7"/>
  <c r="G206" i="7"/>
  <c r="E206" i="7"/>
  <c r="D206" i="7"/>
  <c r="AO173" i="7"/>
  <c r="AI173" i="7"/>
  <c r="AC173" i="7"/>
  <c r="W173" i="7"/>
  <c r="Q173" i="7"/>
  <c r="K173" i="7"/>
  <c r="I173" i="7"/>
  <c r="G173" i="7"/>
  <c r="D173" i="7"/>
  <c r="AO140" i="7"/>
  <c r="AI140" i="7"/>
  <c r="AC140" i="7"/>
  <c r="W140" i="7"/>
  <c r="Q140" i="7"/>
  <c r="K140" i="7"/>
  <c r="I140" i="7"/>
  <c r="G140" i="7"/>
  <c r="E140" i="7"/>
  <c r="D140" i="7"/>
  <c r="AI107" i="7"/>
  <c r="W107" i="7"/>
  <c r="Q107" i="7"/>
  <c r="K107" i="7"/>
  <c r="I107" i="7"/>
  <c r="G107" i="7"/>
  <c r="E107" i="7"/>
  <c r="D107" i="7"/>
  <c r="AO74" i="7"/>
  <c r="AI74" i="7"/>
  <c r="AC74" i="7"/>
  <c r="W74" i="7"/>
  <c r="Q74" i="7"/>
  <c r="K74" i="7"/>
  <c r="I74" i="7"/>
  <c r="G74" i="7"/>
  <c r="E74" i="7"/>
  <c r="D74" i="7"/>
  <c r="AG234" i="6"/>
  <c r="AD234" i="6"/>
  <c r="AA234" i="6"/>
  <c r="X234" i="6"/>
  <c r="U234" i="6"/>
  <c r="O234" i="6"/>
  <c r="L234" i="6"/>
  <c r="I234" i="6"/>
  <c r="F234" i="6"/>
  <c r="E234" i="6"/>
  <c r="D234" i="6"/>
  <c r="AG202" i="6"/>
  <c r="AD202" i="6"/>
  <c r="AA202" i="6"/>
  <c r="X202" i="6"/>
  <c r="U202" i="6"/>
  <c r="L202" i="6"/>
  <c r="I202" i="6"/>
  <c r="F202" i="6"/>
  <c r="E202" i="6"/>
  <c r="D202" i="6"/>
  <c r="AG170" i="6"/>
  <c r="AD170" i="6"/>
  <c r="AA170" i="6"/>
  <c r="X170" i="6"/>
  <c r="U170" i="6"/>
  <c r="O170" i="6"/>
  <c r="L170" i="6"/>
  <c r="I170" i="6"/>
  <c r="E170" i="6"/>
  <c r="AD138" i="6"/>
  <c r="AA138" i="6"/>
  <c r="X138" i="6"/>
  <c r="U138" i="6"/>
  <c r="O138" i="6"/>
  <c r="L138" i="6"/>
  <c r="I138" i="6"/>
  <c r="F138" i="6"/>
  <c r="E138" i="6"/>
  <c r="D138" i="6"/>
  <c r="AG105" i="6"/>
  <c r="AD105" i="6"/>
  <c r="AA105" i="6"/>
  <c r="U105" i="6"/>
  <c r="O105" i="6"/>
  <c r="L105" i="6"/>
  <c r="F105" i="6"/>
  <c r="E105" i="6"/>
  <c r="D105" i="6"/>
  <c r="AG72" i="6"/>
  <c r="AD72" i="6"/>
  <c r="AA72" i="6"/>
  <c r="X72" i="6"/>
  <c r="U72" i="6"/>
  <c r="O72" i="6"/>
  <c r="L72" i="6"/>
  <c r="I72" i="6"/>
  <c r="F72" i="6"/>
  <c r="E72" i="6"/>
  <c r="D72" i="6"/>
  <c r="D14" i="6"/>
  <c r="D39" i="6" s="1"/>
  <c r="AQ232" i="29"/>
  <c r="AP232" i="29"/>
  <c r="AK232" i="29"/>
  <c r="AG232" i="29"/>
  <c r="AF232" i="29"/>
  <c r="AB232" i="29"/>
  <c r="AA232" i="29"/>
  <c r="W232" i="29"/>
  <c r="V232" i="29"/>
  <c r="O232" i="29"/>
  <c r="L232" i="29"/>
  <c r="I232" i="29"/>
  <c r="F232" i="29"/>
  <c r="E232" i="29"/>
  <c r="D232" i="29"/>
  <c r="AP200" i="29"/>
  <c r="AL200" i="29"/>
  <c r="AK200" i="29"/>
  <c r="AG200" i="29"/>
  <c r="AF200" i="29"/>
  <c r="AB200" i="29"/>
  <c r="AA200" i="29"/>
  <c r="W200" i="29"/>
  <c r="V200" i="29"/>
  <c r="O200" i="29"/>
  <c r="L200" i="29"/>
  <c r="I200" i="29"/>
  <c r="F200" i="29"/>
  <c r="E200" i="29"/>
  <c r="D200" i="29"/>
  <c r="AP168" i="29"/>
  <c r="AL168" i="29"/>
  <c r="AK168" i="29"/>
  <c r="AG168" i="29"/>
  <c r="AF168" i="29"/>
  <c r="AB168" i="29"/>
  <c r="AA168" i="29"/>
  <c r="W168" i="29"/>
  <c r="V168" i="29"/>
  <c r="O168" i="29"/>
  <c r="L168" i="29"/>
  <c r="I168" i="29"/>
  <c r="F168" i="29"/>
  <c r="E168" i="29"/>
  <c r="D168" i="29"/>
  <c r="AQ136" i="29"/>
  <c r="AP136" i="29"/>
  <c r="AL136" i="29"/>
  <c r="AK136" i="29"/>
  <c r="AG136" i="29"/>
  <c r="AF136" i="29"/>
  <c r="AB136" i="29"/>
  <c r="AA136" i="29"/>
  <c r="W136" i="29"/>
  <c r="V136" i="29"/>
  <c r="O136" i="29"/>
  <c r="L136" i="29"/>
  <c r="I136" i="29"/>
  <c r="F136" i="29"/>
  <c r="E136" i="29"/>
  <c r="D136" i="29"/>
  <c r="AQ104" i="29"/>
  <c r="AP104" i="29"/>
  <c r="AL104" i="29"/>
  <c r="AK104" i="29"/>
  <c r="AG104" i="29"/>
  <c r="AF104" i="29"/>
  <c r="AB104" i="29"/>
  <c r="AA104" i="29"/>
  <c r="W104" i="29"/>
  <c r="V104" i="29"/>
  <c r="O104" i="29"/>
  <c r="L104" i="29"/>
  <c r="I104" i="29"/>
  <c r="E104" i="29"/>
  <c r="D104" i="29"/>
  <c r="AQ72" i="29"/>
  <c r="AL72" i="29"/>
  <c r="AK72" i="29"/>
  <c r="AG72" i="29"/>
  <c r="AF72" i="29"/>
  <c r="AB72" i="29"/>
  <c r="AA72" i="29"/>
  <c r="V72" i="29"/>
  <c r="O72" i="29"/>
  <c r="L72" i="29"/>
  <c r="I72" i="29"/>
  <c r="F72" i="29"/>
  <c r="E72" i="29"/>
  <c r="D72" i="29"/>
  <c r="AQ232" i="5"/>
  <c r="AP232" i="5"/>
  <c r="AL232" i="5"/>
  <c r="AG232" i="5"/>
  <c r="AF232" i="5"/>
  <c r="AB232" i="5"/>
  <c r="AA232" i="5"/>
  <c r="W232" i="5"/>
  <c r="V232" i="5"/>
  <c r="O232" i="5"/>
  <c r="L232" i="5"/>
  <c r="I232" i="5"/>
  <c r="F232" i="5"/>
  <c r="E232" i="5"/>
  <c r="D232" i="5"/>
  <c r="AQ200" i="5"/>
  <c r="AP200" i="5"/>
  <c r="AL200" i="5"/>
  <c r="AK200" i="5"/>
  <c r="AG200" i="5"/>
  <c r="AF200" i="5"/>
  <c r="AB200" i="5"/>
  <c r="AA200" i="5"/>
  <c r="W200" i="5"/>
  <c r="V200" i="5"/>
  <c r="O200" i="5"/>
  <c r="L200" i="5"/>
  <c r="I200" i="5"/>
  <c r="F200" i="5"/>
  <c r="AQ168" i="5"/>
  <c r="AP168" i="5"/>
  <c r="AL168" i="5"/>
  <c r="AK168" i="5"/>
  <c r="AG168" i="5"/>
  <c r="AF168" i="5"/>
  <c r="AB168" i="5"/>
  <c r="AA168" i="5"/>
  <c r="W168" i="5"/>
  <c r="V168" i="5"/>
  <c r="O168" i="5"/>
  <c r="L168" i="5"/>
  <c r="I168" i="5"/>
  <c r="F168" i="5"/>
  <c r="AQ136" i="5"/>
  <c r="AP136" i="5"/>
  <c r="AL136" i="5"/>
  <c r="AK136" i="5"/>
  <c r="AG136" i="5"/>
  <c r="AF136" i="5"/>
  <c r="AB136" i="5"/>
  <c r="AA136" i="5"/>
  <c r="W136" i="5"/>
  <c r="V136" i="5"/>
  <c r="O136" i="5"/>
  <c r="L136" i="5"/>
  <c r="I136" i="5"/>
  <c r="F136" i="5"/>
  <c r="E136" i="5"/>
  <c r="AQ104" i="5"/>
  <c r="AP104" i="5"/>
  <c r="AL104" i="5"/>
  <c r="AK104" i="5"/>
  <c r="AG104" i="5"/>
  <c r="AF104" i="5"/>
  <c r="AB104" i="5"/>
  <c r="AA104" i="5"/>
  <c r="W104" i="5"/>
  <c r="V104" i="5"/>
  <c r="L104" i="5"/>
  <c r="I104" i="5"/>
  <c r="F104" i="5"/>
  <c r="E104" i="5"/>
  <c r="AQ72" i="5"/>
  <c r="AP72" i="5"/>
  <c r="AL72" i="5"/>
  <c r="AK72" i="5"/>
  <c r="AG72" i="5"/>
  <c r="AF72" i="5"/>
  <c r="AB72" i="5"/>
  <c r="AA72" i="5"/>
  <c r="V72" i="5"/>
  <c r="O72" i="5"/>
  <c r="I34" i="1" s="1"/>
  <c r="L72" i="5"/>
  <c r="H34" i="1" s="1"/>
  <c r="I72" i="5"/>
  <c r="G34" i="1" s="1"/>
  <c r="E14" i="5"/>
  <c r="AG232" i="4"/>
  <c r="AD232" i="4"/>
  <c r="AA232" i="4"/>
  <c r="X232" i="4"/>
  <c r="O232" i="4"/>
  <c r="L232" i="4"/>
  <c r="I232" i="4"/>
  <c r="F232" i="4"/>
  <c r="AG200" i="4"/>
  <c r="AD200" i="4"/>
  <c r="AA200" i="4"/>
  <c r="X200" i="4"/>
  <c r="L200" i="4"/>
  <c r="I200" i="4"/>
  <c r="F200" i="4"/>
  <c r="E239" i="4"/>
  <c r="E264" i="4" s="1"/>
  <c r="E207" i="4"/>
  <c r="E232" i="4" s="1"/>
  <c r="E175" i="4"/>
  <c r="E143" i="4"/>
  <c r="E168" i="4" s="1"/>
  <c r="E136" i="4"/>
  <c r="E104" i="4"/>
  <c r="E72" i="4"/>
  <c r="H359" i="26"/>
  <c r="G359" i="26"/>
  <c r="F359" i="26"/>
  <c r="E359" i="26"/>
  <c r="D359" i="26"/>
  <c r="H330" i="26"/>
  <c r="G330" i="26"/>
  <c r="F330" i="26"/>
  <c r="E330" i="26"/>
  <c r="D330" i="26"/>
  <c r="H301" i="26"/>
  <c r="G301" i="26"/>
  <c r="F301" i="26"/>
  <c r="E301" i="26"/>
  <c r="D301" i="26"/>
  <c r="H272" i="26"/>
  <c r="G272" i="26"/>
  <c r="F272" i="26"/>
  <c r="E272" i="26"/>
  <c r="D272" i="26"/>
  <c r="H243" i="26"/>
  <c r="G243" i="26"/>
  <c r="F243" i="26"/>
  <c r="E243" i="26"/>
  <c r="D243" i="26"/>
  <c r="H214" i="26"/>
  <c r="G214" i="26"/>
  <c r="F214" i="26"/>
  <c r="E214" i="26"/>
  <c r="D214" i="26"/>
  <c r="H96" i="27"/>
  <c r="H36" i="27" s="1"/>
  <c r="G96" i="27"/>
  <c r="G36" i="27" s="1"/>
  <c r="AB397" i="22"/>
  <c r="AB400" i="22" s="1"/>
  <c r="AA397" i="22"/>
  <c r="AA400" i="22" s="1"/>
  <c r="Z397" i="22"/>
  <c r="Z400" i="22" s="1"/>
  <c r="Y397" i="22"/>
  <c r="Y400" i="22" s="1"/>
  <c r="X397" i="22"/>
  <c r="X400" i="22" s="1"/>
  <c r="W397" i="22"/>
  <c r="W400" i="22" s="1"/>
  <c r="V397" i="22"/>
  <c r="V400" i="22" s="1"/>
  <c r="U397" i="22"/>
  <c r="U400" i="22" s="1"/>
  <c r="T397" i="22"/>
  <c r="T400" i="22" s="1"/>
  <c r="S397" i="22"/>
  <c r="S400" i="22" s="1"/>
  <c r="R397" i="22"/>
  <c r="R400" i="22" s="1"/>
  <c r="Q397" i="22"/>
  <c r="Q400" i="22" s="1"/>
  <c r="P397" i="22"/>
  <c r="P400" i="22" s="1"/>
  <c r="O397" i="22"/>
  <c r="O400" i="22" s="1"/>
  <c r="N397" i="22"/>
  <c r="N400" i="22" s="1"/>
  <c r="M397" i="22"/>
  <c r="M400" i="22" s="1"/>
  <c r="L397" i="22"/>
  <c r="L400" i="22" s="1"/>
  <c r="K397" i="22"/>
  <c r="K400" i="22" s="1"/>
  <c r="J397" i="22"/>
  <c r="J400" i="22" s="1"/>
  <c r="I397" i="22"/>
  <c r="I400" i="22" s="1"/>
  <c r="H397" i="22"/>
  <c r="H400" i="22" s="1"/>
  <c r="G397" i="22"/>
  <c r="G400" i="22" s="1"/>
  <c r="F397" i="22"/>
  <c r="F400" i="22" s="1"/>
  <c r="E397" i="22"/>
  <c r="E400" i="22" s="1"/>
  <c r="D397" i="22"/>
  <c r="D400" i="22" s="1"/>
  <c r="AB392" i="22"/>
  <c r="AA392" i="22"/>
  <c r="Z392" i="22"/>
  <c r="Y392" i="22"/>
  <c r="X392" i="22"/>
  <c r="W392" i="22"/>
  <c r="V392" i="22"/>
  <c r="U392" i="22"/>
  <c r="T392" i="22"/>
  <c r="S392" i="22"/>
  <c r="R392" i="22"/>
  <c r="Q392" i="22"/>
  <c r="P392" i="22"/>
  <c r="O392" i="22"/>
  <c r="N392" i="22"/>
  <c r="M392" i="22"/>
  <c r="L392" i="22"/>
  <c r="K392" i="22"/>
  <c r="J392" i="22"/>
  <c r="I392" i="22"/>
  <c r="H392" i="22"/>
  <c r="G392" i="22"/>
  <c r="F392" i="22"/>
  <c r="E392" i="22"/>
  <c r="AB363" i="22"/>
  <c r="AB366" i="22" s="1"/>
  <c r="AA363" i="22"/>
  <c r="AA366" i="22" s="1"/>
  <c r="Z363" i="22"/>
  <c r="Z366" i="22" s="1"/>
  <c r="Y363" i="22"/>
  <c r="Y366" i="22" s="1"/>
  <c r="X363" i="22"/>
  <c r="X366" i="22" s="1"/>
  <c r="W363" i="22"/>
  <c r="W366" i="22" s="1"/>
  <c r="V363" i="22"/>
  <c r="V366" i="22" s="1"/>
  <c r="U363" i="22"/>
  <c r="U366" i="22" s="1"/>
  <c r="T363" i="22"/>
  <c r="T366" i="22" s="1"/>
  <c r="S363" i="22"/>
  <c r="S366" i="22" s="1"/>
  <c r="R363" i="22"/>
  <c r="R366" i="22" s="1"/>
  <c r="Q363" i="22"/>
  <c r="Q366" i="22" s="1"/>
  <c r="P363" i="22"/>
  <c r="P366" i="22" s="1"/>
  <c r="O363" i="22"/>
  <c r="O366" i="22" s="1"/>
  <c r="N363" i="22"/>
  <c r="N366" i="22" s="1"/>
  <c r="M363" i="22"/>
  <c r="M366" i="22" s="1"/>
  <c r="L363" i="22"/>
  <c r="L366" i="22" s="1"/>
  <c r="K363" i="22"/>
  <c r="K366" i="22" s="1"/>
  <c r="J363" i="22"/>
  <c r="J366" i="22" s="1"/>
  <c r="I363" i="22"/>
  <c r="I366" i="22" s="1"/>
  <c r="H363" i="22"/>
  <c r="H366" i="22" s="1"/>
  <c r="G363" i="22"/>
  <c r="G366" i="22" s="1"/>
  <c r="F363" i="22"/>
  <c r="F366" i="22" s="1"/>
  <c r="E363" i="22"/>
  <c r="E366" i="22" s="1"/>
  <c r="D363" i="22"/>
  <c r="D366" i="22" s="1"/>
  <c r="AB358" i="22"/>
  <c r="AA358" i="22"/>
  <c r="Z358" i="22"/>
  <c r="Y358" i="22"/>
  <c r="X358" i="22"/>
  <c r="W358" i="22"/>
  <c r="V358" i="22"/>
  <c r="U358" i="22"/>
  <c r="T358" i="22"/>
  <c r="S358" i="22"/>
  <c r="R358" i="22"/>
  <c r="Q358" i="22"/>
  <c r="P358" i="22"/>
  <c r="O358" i="22"/>
  <c r="N358" i="22"/>
  <c r="M358" i="22"/>
  <c r="L358" i="22"/>
  <c r="K358" i="22"/>
  <c r="J358" i="22"/>
  <c r="I358" i="22"/>
  <c r="H358" i="22"/>
  <c r="G358" i="22"/>
  <c r="F358" i="22"/>
  <c r="E358" i="22"/>
  <c r="AB329" i="22"/>
  <c r="AB332" i="22" s="1"/>
  <c r="AA329" i="22"/>
  <c r="AA332" i="22" s="1"/>
  <c r="Z329" i="22"/>
  <c r="Z332" i="22" s="1"/>
  <c r="Y329" i="22"/>
  <c r="Y332" i="22" s="1"/>
  <c r="X329" i="22"/>
  <c r="X332" i="22" s="1"/>
  <c r="W329" i="22"/>
  <c r="W332" i="22" s="1"/>
  <c r="V329" i="22"/>
  <c r="V332" i="22" s="1"/>
  <c r="U329" i="22"/>
  <c r="U332" i="22" s="1"/>
  <c r="T329" i="22"/>
  <c r="T332" i="22" s="1"/>
  <c r="S329" i="22"/>
  <c r="S332" i="22" s="1"/>
  <c r="R329" i="22"/>
  <c r="R332" i="22" s="1"/>
  <c r="Q329" i="22"/>
  <c r="Q332" i="22" s="1"/>
  <c r="P329" i="22"/>
  <c r="P332" i="22" s="1"/>
  <c r="O329" i="22"/>
  <c r="O332" i="22" s="1"/>
  <c r="N329" i="22"/>
  <c r="N332" i="22" s="1"/>
  <c r="M329" i="22"/>
  <c r="M332" i="22" s="1"/>
  <c r="L329" i="22"/>
  <c r="L332" i="22" s="1"/>
  <c r="K329" i="22"/>
  <c r="K332" i="22" s="1"/>
  <c r="J329" i="22"/>
  <c r="J332" i="22" s="1"/>
  <c r="I329" i="22"/>
  <c r="I332" i="22" s="1"/>
  <c r="H329" i="22"/>
  <c r="H332" i="22" s="1"/>
  <c r="G329" i="22"/>
  <c r="G332" i="22" s="1"/>
  <c r="F329" i="22"/>
  <c r="F332" i="22" s="1"/>
  <c r="E329" i="22"/>
  <c r="E332" i="22" s="1"/>
  <c r="D329" i="22"/>
  <c r="D332" i="22" s="1"/>
  <c r="AB324" i="22"/>
  <c r="AA324" i="22"/>
  <c r="Z324" i="22"/>
  <c r="Y324" i="22"/>
  <c r="X324" i="22"/>
  <c r="W324" i="22"/>
  <c r="V324" i="22"/>
  <c r="U324" i="22"/>
  <c r="T324" i="22"/>
  <c r="S324" i="22"/>
  <c r="R324" i="22"/>
  <c r="Q324" i="22"/>
  <c r="P324" i="22"/>
  <c r="O324" i="22"/>
  <c r="N324" i="22"/>
  <c r="M324" i="22"/>
  <c r="L324" i="22"/>
  <c r="K324" i="22"/>
  <c r="J324" i="22"/>
  <c r="I324" i="22"/>
  <c r="H324" i="22"/>
  <c r="G324" i="22"/>
  <c r="F324" i="22"/>
  <c r="E324" i="22"/>
  <c r="AB297" i="22"/>
  <c r="AB298" i="22" s="1"/>
  <c r="AA297" i="22"/>
  <c r="AA298" i="22" s="1"/>
  <c r="Z297" i="22"/>
  <c r="Z298" i="22" s="1"/>
  <c r="Y298" i="22"/>
  <c r="X297" i="22"/>
  <c r="X298" i="22" s="1"/>
  <c r="W297" i="22"/>
  <c r="W298" i="22" s="1"/>
  <c r="V297" i="22"/>
  <c r="V298" i="22" s="1"/>
  <c r="U297" i="22"/>
  <c r="U298" i="22" s="1"/>
  <c r="T297" i="22"/>
  <c r="T298" i="22" s="1"/>
  <c r="S297" i="22"/>
  <c r="S298" i="22" s="1"/>
  <c r="R297" i="22"/>
  <c r="R298" i="22" s="1"/>
  <c r="Q297" i="22"/>
  <c r="Q298" i="22" s="1"/>
  <c r="P297" i="22"/>
  <c r="P298" i="22" s="1"/>
  <c r="O297" i="22"/>
  <c r="O298" i="22" s="1"/>
  <c r="N297" i="22"/>
  <c r="N298" i="22" s="1"/>
  <c r="M297" i="22"/>
  <c r="M298" i="22" s="1"/>
  <c r="L297" i="22"/>
  <c r="L298" i="22" s="1"/>
  <c r="K297" i="22"/>
  <c r="K298" i="22" s="1"/>
  <c r="J297" i="22"/>
  <c r="J298" i="22" s="1"/>
  <c r="I297" i="22"/>
  <c r="I298" i="22" s="1"/>
  <c r="H297" i="22"/>
  <c r="H298" i="22" s="1"/>
  <c r="G297" i="22"/>
  <c r="G298" i="22" s="1"/>
  <c r="F297" i="22"/>
  <c r="F298" i="22" s="1"/>
  <c r="E297" i="22"/>
  <c r="E298" i="22" s="1"/>
  <c r="D297" i="22"/>
  <c r="D298" i="22" s="1"/>
  <c r="AB292" i="22"/>
  <c r="AA292" i="22"/>
  <c r="Z292" i="22"/>
  <c r="Y292" i="22"/>
  <c r="X292" i="22"/>
  <c r="W292" i="22"/>
  <c r="V292" i="22"/>
  <c r="U292" i="22"/>
  <c r="T292" i="22"/>
  <c r="S292" i="22"/>
  <c r="R292" i="22"/>
  <c r="Q292" i="22"/>
  <c r="P292" i="22"/>
  <c r="O292" i="22"/>
  <c r="N292" i="22"/>
  <c r="M292" i="22"/>
  <c r="L292" i="22"/>
  <c r="K292" i="22"/>
  <c r="J292" i="22"/>
  <c r="I292" i="22"/>
  <c r="H292" i="22"/>
  <c r="G292" i="22"/>
  <c r="F292" i="22"/>
  <c r="E292" i="22"/>
  <c r="AB263" i="22"/>
  <c r="AB266" i="22" s="1"/>
  <c r="AA263" i="22"/>
  <c r="AA266" i="22" s="1"/>
  <c r="Z263" i="22"/>
  <c r="Z266" i="22" s="1"/>
  <c r="Y263" i="22"/>
  <c r="Y266" i="22" s="1"/>
  <c r="X263" i="22"/>
  <c r="X266" i="22" s="1"/>
  <c r="W263" i="22"/>
  <c r="W266" i="22" s="1"/>
  <c r="V263" i="22"/>
  <c r="V266" i="22" s="1"/>
  <c r="U263" i="22"/>
  <c r="U266" i="22" s="1"/>
  <c r="T263" i="22"/>
  <c r="T266" i="22" s="1"/>
  <c r="S263" i="22"/>
  <c r="S266" i="22" s="1"/>
  <c r="R263" i="22"/>
  <c r="R266" i="22" s="1"/>
  <c r="Q263" i="22"/>
  <c r="Q266" i="22" s="1"/>
  <c r="P263" i="22"/>
  <c r="P266" i="22" s="1"/>
  <c r="O263" i="22"/>
  <c r="O266" i="22" s="1"/>
  <c r="N263" i="22"/>
  <c r="N266" i="22" s="1"/>
  <c r="M263" i="22"/>
  <c r="M266" i="22" s="1"/>
  <c r="L263" i="22"/>
  <c r="L266" i="22" s="1"/>
  <c r="K263" i="22"/>
  <c r="K266" i="22" s="1"/>
  <c r="J263" i="22"/>
  <c r="J266" i="22" s="1"/>
  <c r="I263" i="22"/>
  <c r="I266" i="22" s="1"/>
  <c r="H263" i="22"/>
  <c r="H266" i="22" s="1"/>
  <c r="G263" i="22"/>
  <c r="G266" i="22" s="1"/>
  <c r="F263" i="22"/>
  <c r="F266" i="22" s="1"/>
  <c r="E263" i="22"/>
  <c r="E266" i="22" s="1"/>
  <c r="D263" i="22"/>
  <c r="D266" i="22" s="1"/>
  <c r="AB258" i="22"/>
  <c r="AA258" i="22"/>
  <c r="Z258" i="22"/>
  <c r="Y258" i="22"/>
  <c r="X258" i="22"/>
  <c r="W258" i="22"/>
  <c r="V258" i="22"/>
  <c r="U258" i="22"/>
  <c r="T258" i="22"/>
  <c r="S258" i="22"/>
  <c r="R258" i="22"/>
  <c r="Q258" i="22"/>
  <c r="P258" i="22"/>
  <c r="O258" i="22"/>
  <c r="N258" i="22"/>
  <c r="M258" i="22"/>
  <c r="L258" i="22"/>
  <c r="K258" i="22"/>
  <c r="J258" i="22"/>
  <c r="I258" i="22"/>
  <c r="H258" i="22"/>
  <c r="G258" i="22"/>
  <c r="F258" i="22"/>
  <c r="E258" i="22"/>
  <c r="AB229" i="22"/>
  <c r="AB232" i="22" s="1"/>
  <c r="AA229" i="22"/>
  <c r="AA232" i="22" s="1"/>
  <c r="Z229" i="22"/>
  <c r="Z232" i="22" s="1"/>
  <c r="Y229" i="22"/>
  <c r="Y232" i="22" s="1"/>
  <c r="X229" i="22"/>
  <c r="X232" i="22" s="1"/>
  <c r="W229" i="22"/>
  <c r="W232" i="22" s="1"/>
  <c r="V229" i="22"/>
  <c r="V232" i="22" s="1"/>
  <c r="U229" i="22"/>
  <c r="U232" i="22" s="1"/>
  <c r="T229" i="22"/>
  <c r="T232" i="22" s="1"/>
  <c r="S229" i="22"/>
  <c r="S232" i="22" s="1"/>
  <c r="R229" i="22"/>
  <c r="R232" i="22" s="1"/>
  <c r="Q229" i="22"/>
  <c r="Q232" i="22" s="1"/>
  <c r="P229" i="22"/>
  <c r="P232" i="22" s="1"/>
  <c r="O229" i="22"/>
  <c r="O232" i="22" s="1"/>
  <c r="N229" i="22"/>
  <c r="N232" i="22" s="1"/>
  <c r="M229" i="22"/>
  <c r="M232" i="22" s="1"/>
  <c r="L229" i="22"/>
  <c r="L232" i="22" s="1"/>
  <c r="K229" i="22"/>
  <c r="K232" i="22" s="1"/>
  <c r="J229" i="22"/>
  <c r="J232" i="22" s="1"/>
  <c r="I229" i="22"/>
  <c r="I232" i="22" s="1"/>
  <c r="H229" i="22"/>
  <c r="H232" i="22" s="1"/>
  <c r="G229" i="22"/>
  <c r="G232" i="22" s="1"/>
  <c r="F229" i="22"/>
  <c r="F232" i="22" s="1"/>
  <c r="E229" i="22"/>
  <c r="E232" i="22" s="1"/>
  <c r="D229" i="22"/>
  <c r="D232" i="22" s="1"/>
  <c r="AB224" i="22"/>
  <c r="AA224" i="22"/>
  <c r="Z224" i="22"/>
  <c r="Y224" i="22"/>
  <c r="X224" i="22"/>
  <c r="W224" i="22"/>
  <c r="V224" i="22"/>
  <c r="U224" i="22"/>
  <c r="T224" i="22"/>
  <c r="S224" i="22"/>
  <c r="R224" i="22"/>
  <c r="Q224" i="22"/>
  <c r="P224" i="22"/>
  <c r="O224" i="22"/>
  <c r="N224" i="22"/>
  <c r="M224" i="22"/>
  <c r="L224" i="22"/>
  <c r="K224" i="22"/>
  <c r="J224" i="22"/>
  <c r="I224" i="22"/>
  <c r="H224" i="22"/>
  <c r="G224" i="22"/>
  <c r="F224" i="22"/>
  <c r="E224" i="22"/>
  <c r="AB197" i="22"/>
  <c r="AB198" i="22" s="1"/>
  <c r="AA197" i="22"/>
  <c r="AA198" i="22" s="1"/>
  <c r="Z197" i="22"/>
  <c r="Z198" i="22" s="1"/>
  <c r="Y197" i="22"/>
  <c r="Y198" i="22" s="1"/>
  <c r="X197" i="22"/>
  <c r="X198" i="22" s="1"/>
  <c r="W197" i="22"/>
  <c r="W198" i="22" s="1"/>
  <c r="V197" i="22"/>
  <c r="V198" i="22" s="1"/>
  <c r="U197" i="22"/>
  <c r="U198" i="22" s="1"/>
  <c r="T197" i="22"/>
  <c r="T198" i="22" s="1"/>
  <c r="S197" i="22"/>
  <c r="S198" i="22" s="1"/>
  <c r="R197" i="22"/>
  <c r="R198" i="22" s="1"/>
  <c r="Q197" i="22"/>
  <c r="Q198" i="22" s="1"/>
  <c r="P197" i="22"/>
  <c r="P198" i="22" s="1"/>
  <c r="O197" i="22"/>
  <c r="O198" i="22" s="1"/>
  <c r="N197" i="22"/>
  <c r="N198" i="22" s="1"/>
  <c r="M197" i="22"/>
  <c r="M198" i="22" s="1"/>
  <c r="L197" i="22"/>
  <c r="L198" i="22" s="1"/>
  <c r="K197" i="22"/>
  <c r="K198" i="22" s="1"/>
  <c r="J197" i="22"/>
  <c r="J198" i="22" s="1"/>
  <c r="I197" i="22"/>
  <c r="I198" i="22" s="1"/>
  <c r="H197" i="22"/>
  <c r="H198" i="22" s="1"/>
  <c r="G197" i="22"/>
  <c r="G198" i="22" s="1"/>
  <c r="F197" i="22"/>
  <c r="F198" i="22" s="1"/>
  <c r="E197" i="22"/>
  <c r="E198" i="22" s="1"/>
  <c r="D197" i="22"/>
  <c r="D198" i="22" s="1"/>
  <c r="AB192" i="22"/>
  <c r="AA192" i="22"/>
  <c r="Z192" i="22"/>
  <c r="Y192" i="22"/>
  <c r="X192" i="22"/>
  <c r="W192" i="22"/>
  <c r="V192" i="22"/>
  <c r="U192" i="22"/>
  <c r="T192" i="22"/>
  <c r="S192" i="22"/>
  <c r="R192" i="22"/>
  <c r="Q192" i="22"/>
  <c r="P192" i="22"/>
  <c r="O192" i="22"/>
  <c r="N192" i="22"/>
  <c r="M192" i="22"/>
  <c r="L192" i="22"/>
  <c r="K192" i="22"/>
  <c r="J192" i="22"/>
  <c r="I192" i="22"/>
  <c r="H192" i="22"/>
  <c r="G192" i="22"/>
  <c r="F192" i="22"/>
  <c r="E192" i="22"/>
  <c r="AB163" i="22"/>
  <c r="AB166" i="22" s="1"/>
  <c r="AA163" i="22"/>
  <c r="AA166" i="22" s="1"/>
  <c r="Z163" i="22"/>
  <c r="Z166" i="22" s="1"/>
  <c r="Y163" i="22"/>
  <c r="Y166" i="22" s="1"/>
  <c r="X163" i="22"/>
  <c r="X166" i="22" s="1"/>
  <c r="W163" i="22"/>
  <c r="W166" i="22" s="1"/>
  <c r="V163" i="22"/>
  <c r="V166" i="22" s="1"/>
  <c r="U163" i="22"/>
  <c r="U166" i="22" s="1"/>
  <c r="T163" i="22"/>
  <c r="T166" i="22" s="1"/>
  <c r="S163" i="22"/>
  <c r="S166" i="22" s="1"/>
  <c r="R163" i="22"/>
  <c r="R166" i="22" s="1"/>
  <c r="Q163" i="22"/>
  <c r="Q166" i="22" s="1"/>
  <c r="P163" i="22"/>
  <c r="P166" i="22" s="1"/>
  <c r="O163" i="22"/>
  <c r="O166" i="22" s="1"/>
  <c r="N163" i="22"/>
  <c r="N166" i="22" s="1"/>
  <c r="M163" i="22"/>
  <c r="M166" i="22" s="1"/>
  <c r="L163" i="22"/>
  <c r="L166" i="22" s="1"/>
  <c r="K163" i="22"/>
  <c r="K166" i="22" s="1"/>
  <c r="J163" i="22"/>
  <c r="J166" i="22" s="1"/>
  <c r="I163" i="22"/>
  <c r="I166" i="22" s="1"/>
  <c r="H163" i="22"/>
  <c r="H166" i="22" s="1"/>
  <c r="G163" i="22"/>
  <c r="G166" i="22" s="1"/>
  <c r="F163" i="22"/>
  <c r="F166" i="22" s="1"/>
  <c r="E163" i="22"/>
  <c r="E166" i="22" s="1"/>
  <c r="D163" i="22"/>
  <c r="D166" i="22" s="1"/>
  <c r="D168" i="22" s="1"/>
  <c r="AB158" i="22"/>
  <c r="AA158" i="22"/>
  <c r="Z158" i="22"/>
  <c r="Y158" i="22"/>
  <c r="X158" i="22"/>
  <c r="W158" i="22"/>
  <c r="V158" i="22"/>
  <c r="U158" i="22"/>
  <c r="T158" i="22"/>
  <c r="S158" i="22"/>
  <c r="R158" i="22"/>
  <c r="Q158" i="22"/>
  <c r="P158" i="22"/>
  <c r="O158" i="22"/>
  <c r="N158" i="22"/>
  <c r="M158" i="22"/>
  <c r="L158" i="22"/>
  <c r="K158" i="22"/>
  <c r="J158" i="22"/>
  <c r="I158" i="22"/>
  <c r="H158" i="22"/>
  <c r="G158" i="22"/>
  <c r="F158" i="22"/>
  <c r="E158" i="22"/>
  <c r="AB129" i="22"/>
  <c r="AB132" i="22" s="1"/>
  <c r="AA129" i="22"/>
  <c r="AA132" i="22" s="1"/>
  <c r="Z129" i="22"/>
  <c r="Z132" i="22" s="1"/>
  <c r="Y129" i="22"/>
  <c r="Y132" i="22" s="1"/>
  <c r="X129" i="22"/>
  <c r="X132" i="22" s="1"/>
  <c r="W129" i="22"/>
  <c r="W132" i="22" s="1"/>
  <c r="V129" i="22"/>
  <c r="V132" i="22" s="1"/>
  <c r="U129" i="22"/>
  <c r="U132" i="22" s="1"/>
  <c r="T129" i="22"/>
  <c r="T132" i="22" s="1"/>
  <c r="S129" i="22"/>
  <c r="S132" i="22" s="1"/>
  <c r="R129" i="22"/>
  <c r="R132" i="22" s="1"/>
  <c r="Q129" i="22"/>
  <c r="Q132" i="22" s="1"/>
  <c r="P129" i="22"/>
  <c r="P132" i="22" s="1"/>
  <c r="O129" i="22"/>
  <c r="O132" i="22" s="1"/>
  <c r="N129" i="22"/>
  <c r="N132" i="22" s="1"/>
  <c r="M129" i="22"/>
  <c r="M132" i="22" s="1"/>
  <c r="L129" i="22"/>
  <c r="L132" i="22" s="1"/>
  <c r="K129" i="22"/>
  <c r="K132" i="22" s="1"/>
  <c r="J129" i="22"/>
  <c r="J132" i="22" s="1"/>
  <c r="I129" i="22"/>
  <c r="I132" i="22" s="1"/>
  <c r="H129" i="22"/>
  <c r="H132" i="22" s="1"/>
  <c r="G129" i="22"/>
  <c r="G132" i="22" s="1"/>
  <c r="F129" i="22"/>
  <c r="F132" i="22" s="1"/>
  <c r="E129" i="22"/>
  <c r="E132" i="22" s="1"/>
  <c r="D129" i="22"/>
  <c r="D132" i="22" s="1"/>
  <c r="AB124" i="22"/>
  <c r="AA124" i="22"/>
  <c r="Z124" i="22"/>
  <c r="Y124" i="22"/>
  <c r="X124" i="22"/>
  <c r="W124" i="22"/>
  <c r="V124" i="22"/>
  <c r="U124" i="22"/>
  <c r="T124" i="22"/>
  <c r="S124" i="22"/>
  <c r="R124" i="22"/>
  <c r="Q124" i="22"/>
  <c r="P124" i="22"/>
  <c r="O124" i="22"/>
  <c r="N124" i="22"/>
  <c r="M124" i="22"/>
  <c r="L124" i="22"/>
  <c r="K124" i="22"/>
  <c r="J124" i="22"/>
  <c r="I124" i="22"/>
  <c r="H124" i="22"/>
  <c r="G124" i="22"/>
  <c r="F124" i="22"/>
  <c r="E124" i="22"/>
  <c r="AB95" i="22"/>
  <c r="AB98" i="22" s="1"/>
  <c r="AA95" i="22"/>
  <c r="AA98" i="22" s="1"/>
  <c r="Z95" i="22"/>
  <c r="Z98" i="22" s="1"/>
  <c r="Y95" i="22"/>
  <c r="Y98" i="22" s="1"/>
  <c r="X95" i="22"/>
  <c r="X98" i="22" s="1"/>
  <c r="W95" i="22"/>
  <c r="W98" i="22" s="1"/>
  <c r="V95" i="22"/>
  <c r="V98" i="22" s="1"/>
  <c r="U95" i="22"/>
  <c r="U98" i="22" s="1"/>
  <c r="T95" i="22"/>
  <c r="T98" i="22" s="1"/>
  <c r="S95" i="22"/>
  <c r="S98" i="22" s="1"/>
  <c r="R95" i="22"/>
  <c r="R98" i="22" s="1"/>
  <c r="Q95" i="22"/>
  <c r="Q98" i="22" s="1"/>
  <c r="P95" i="22"/>
  <c r="P98" i="22" s="1"/>
  <c r="O95" i="22"/>
  <c r="O98" i="22" s="1"/>
  <c r="N95" i="22"/>
  <c r="N98" i="22" s="1"/>
  <c r="M95" i="22"/>
  <c r="M98" i="22" s="1"/>
  <c r="L95" i="22"/>
  <c r="L98" i="22" s="1"/>
  <c r="K95" i="22"/>
  <c r="K98" i="22" s="1"/>
  <c r="J95" i="22"/>
  <c r="J98" i="22" s="1"/>
  <c r="I95" i="22"/>
  <c r="I98" i="22" s="1"/>
  <c r="H95" i="22"/>
  <c r="H98" i="22" s="1"/>
  <c r="G95" i="22"/>
  <c r="G98" i="22" s="1"/>
  <c r="F95" i="22"/>
  <c r="F98" i="22" s="1"/>
  <c r="E95" i="22"/>
  <c r="E98" i="22" s="1"/>
  <c r="D95" i="22"/>
  <c r="D98" i="22" s="1"/>
  <c r="AB90" i="22"/>
  <c r="AA90" i="22"/>
  <c r="Z90" i="22"/>
  <c r="Y90" i="22"/>
  <c r="X90" i="22"/>
  <c r="W90" i="22"/>
  <c r="V90" i="22"/>
  <c r="U90" i="22"/>
  <c r="T90" i="22"/>
  <c r="S90" i="22"/>
  <c r="R90" i="22"/>
  <c r="Q90" i="22"/>
  <c r="P90" i="22"/>
  <c r="O90" i="22"/>
  <c r="N90" i="22"/>
  <c r="M90" i="22"/>
  <c r="L90" i="22"/>
  <c r="K90" i="22"/>
  <c r="J90" i="22"/>
  <c r="I90" i="22"/>
  <c r="H90" i="22"/>
  <c r="G90" i="22"/>
  <c r="F90" i="22"/>
  <c r="E90" i="22"/>
  <c r="AB61" i="22"/>
  <c r="AB64" i="22" s="1"/>
  <c r="AA61" i="22"/>
  <c r="AA64" i="22" s="1"/>
  <c r="Z61" i="22"/>
  <c r="Z64" i="22" s="1"/>
  <c r="Y61" i="22"/>
  <c r="Y64" i="22" s="1"/>
  <c r="X61" i="22"/>
  <c r="X64" i="22" s="1"/>
  <c r="W61" i="22"/>
  <c r="W64" i="22" s="1"/>
  <c r="V61" i="22"/>
  <c r="V64" i="22" s="1"/>
  <c r="U61" i="22"/>
  <c r="U64" i="22" s="1"/>
  <c r="T61" i="22"/>
  <c r="T64" i="22" s="1"/>
  <c r="S61" i="22"/>
  <c r="S64" i="22" s="1"/>
  <c r="R61" i="22"/>
  <c r="R64" i="22" s="1"/>
  <c r="Q61" i="22"/>
  <c r="Q64" i="22" s="1"/>
  <c r="P61" i="22"/>
  <c r="P64" i="22" s="1"/>
  <c r="O61" i="22"/>
  <c r="O64" i="22" s="1"/>
  <c r="N61" i="22"/>
  <c r="N64" i="22" s="1"/>
  <c r="M61" i="22"/>
  <c r="M64" i="22" s="1"/>
  <c r="L61" i="22"/>
  <c r="L64" i="22" s="1"/>
  <c r="K61" i="22"/>
  <c r="K64" i="22" s="1"/>
  <c r="J61" i="22"/>
  <c r="J64" i="22" s="1"/>
  <c r="I61" i="22"/>
  <c r="I64" i="22" s="1"/>
  <c r="H61" i="22"/>
  <c r="H64" i="22" s="1"/>
  <c r="G61" i="22"/>
  <c r="G64" i="22" s="1"/>
  <c r="F61" i="22"/>
  <c r="F64" i="22" s="1"/>
  <c r="E61" i="22"/>
  <c r="E64" i="22" s="1"/>
  <c r="AB56" i="22"/>
  <c r="AA56" i="22"/>
  <c r="Z56" i="22"/>
  <c r="Y56" i="22"/>
  <c r="X56" i="22"/>
  <c r="W56" i="22"/>
  <c r="V56" i="22"/>
  <c r="U56" i="22"/>
  <c r="T56" i="22"/>
  <c r="S56" i="22"/>
  <c r="R56" i="22"/>
  <c r="Q56" i="22"/>
  <c r="P56" i="22"/>
  <c r="O56" i="22"/>
  <c r="N56" i="22"/>
  <c r="M56" i="22"/>
  <c r="L56" i="22"/>
  <c r="K56" i="22"/>
  <c r="J56" i="22"/>
  <c r="I56" i="22"/>
  <c r="H56" i="22"/>
  <c r="G56" i="22"/>
  <c r="F56" i="22"/>
  <c r="E56" i="22"/>
  <c r="E168" i="22" l="1"/>
  <c r="K300" i="22"/>
  <c r="K301" i="22" s="1"/>
  <c r="O300" i="22"/>
  <c r="O301" i="22" s="1"/>
  <c r="S300" i="22"/>
  <c r="S301" i="22" s="1"/>
  <c r="W300" i="22"/>
  <c r="W301" i="22" s="1"/>
  <c r="AA300" i="22"/>
  <c r="AA301" i="22" s="1"/>
  <c r="Y334" i="22"/>
  <c r="Y335" i="22" s="1"/>
  <c r="AA234" i="22"/>
  <c r="Z66" i="22"/>
  <c r="Z67" i="22" s="1"/>
  <c r="AB168" i="22"/>
  <c r="AB169" i="22" s="1"/>
  <c r="J200" i="22"/>
  <c r="J209" i="22" s="1"/>
  <c r="N200" i="22"/>
  <c r="N209" i="22" s="1"/>
  <c r="R200" i="22"/>
  <c r="R209" i="22" s="1"/>
  <c r="V200" i="22"/>
  <c r="V209" i="22" s="1"/>
  <c r="Z200" i="22"/>
  <c r="Y300" i="22"/>
  <c r="Y301" i="22" s="1"/>
  <c r="X200" i="22"/>
  <c r="X201" i="22" s="1"/>
  <c r="AB268" i="22"/>
  <c r="AB269" i="22" s="1"/>
  <c r="AB402" i="22"/>
  <c r="AB403" i="22" s="1"/>
  <c r="P268" i="22"/>
  <c r="P269" i="22" s="1"/>
  <c r="T268" i="22"/>
  <c r="T269" i="22" s="1"/>
  <c r="L268" i="22"/>
  <c r="L269" i="22" s="1"/>
  <c r="K234" i="22"/>
  <c r="K235" i="22" s="1"/>
  <c r="E66" i="22"/>
  <c r="E67" i="22" s="1"/>
  <c r="O234" i="22"/>
  <c r="O235" i="22" s="1"/>
  <c r="AB334" i="22"/>
  <c r="AB335" i="22" s="1"/>
  <c r="X268" i="22"/>
  <c r="X269" i="22" s="1"/>
  <c r="S234" i="22"/>
  <c r="S235" i="22" s="1"/>
  <c r="W168" i="22"/>
  <c r="W169" i="22" s="1"/>
  <c r="L334" i="22"/>
  <c r="L335" i="22" s="1"/>
  <c r="P334" i="22"/>
  <c r="P335" i="22" s="1"/>
  <c r="T334" i="22"/>
  <c r="T335" i="22" s="1"/>
  <c r="X334" i="22"/>
  <c r="X335" i="22" s="1"/>
  <c r="L168" i="22"/>
  <c r="L169" i="22" s="1"/>
  <c r="T168" i="22"/>
  <c r="T169" i="22" s="1"/>
  <c r="W234" i="22"/>
  <c r="W235" i="22" s="1"/>
  <c r="D234" i="22"/>
  <c r="D235" i="22" s="1"/>
  <c r="L402" i="22"/>
  <c r="L403" i="22" s="1"/>
  <c r="P402" i="22"/>
  <c r="P403" i="22" s="1"/>
  <c r="T402" i="22"/>
  <c r="T403" i="22" s="1"/>
  <c r="X402" i="22"/>
  <c r="X403" i="22" s="1"/>
  <c r="T368" i="22"/>
  <c r="T369" i="22" s="1"/>
  <c r="I368" i="22"/>
  <c r="I369" i="22" s="1"/>
  <c r="M368" i="22"/>
  <c r="M369" i="22" s="1"/>
  <c r="Q368" i="22"/>
  <c r="Q369" i="22" s="1"/>
  <c r="U368" i="22"/>
  <c r="U369" i="22" s="1"/>
  <c r="Y368" i="22"/>
  <c r="Y369" i="22" s="1"/>
  <c r="R234" i="22"/>
  <c r="X134" i="22"/>
  <c r="X135" i="22" s="1"/>
  <c r="I100" i="22"/>
  <c r="I101" i="22" s="1"/>
  <c r="M100" i="22"/>
  <c r="M101" i="22" s="1"/>
  <c r="Q100" i="22"/>
  <c r="Q101" i="22" s="1"/>
  <c r="U100" i="22"/>
  <c r="U101" i="22" s="1"/>
  <c r="Y100" i="22"/>
  <c r="Y101" i="22" s="1"/>
  <c r="J66" i="22"/>
  <c r="J67" i="22" s="1"/>
  <c r="R66" i="22"/>
  <c r="R67" i="22" s="1"/>
  <c r="N66" i="22"/>
  <c r="N67" i="22" s="1"/>
  <c r="V66" i="22"/>
  <c r="V67" i="22" s="1"/>
  <c r="X66" i="22"/>
  <c r="X67" i="22" s="1"/>
  <c r="E368" i="22"/>
  <c r="F200" i="22"/>
  <c r="F66" i="22"/>
  <c r="F67" i="22" s="1"/>
  <c r="D402" i="22"/>
  <c r="H402" i="22"/>
  <c r="D368" i="22"/>
  <c r="D334" i="22"/>
  <c r="D335" i="22" s="1"/>
  <c r="H334" i="22"/>
  <c r="H335" i="22" s="1"/>
  <c r="G300" i="22"/>
  <c r="D268" i="22"/>
  <c r="H268" i="22"/>
  <c r="G234" i="22"/>
  <c r="H200" i="22"/>
  <c r="H201" i="22" s="1"/>
  <c r="D134" i="22"/>
  <c r="D135" i="22" s="1"/>
  <c r="H134" i="22"/>
  <c r="H135" i="22" s="1"/>
  <c r="E100" i="22"/>
  <c r="H66" i="22"/>
  <c r="H67" i="22" s="1"/>
  <c r="T134" i="22"/>
  <c r="T135" i="22" s="1"/>
  <c r="P134" i="22"/>
  <c r="P135" i="22" s="1"/>
  <c r="AB134" i="22"/>
  <c r="AB135" i="22" s="1"/>
  <c r="I168" i="22"/>
  <c r="I169" i="22" s="1"/>
  <c r="H234" i="22"/>
  <c r="L234" i="22"/>
  <c r="L235" i="22" s="1"/>
  <c r="P234" i="22"/>
  <c r="T234" i="22"/>
  <c r="X234" i="22"/>
  <c r="X235" i="22" s="1"/>
  <c r="AB234" i="22"/>
  <c r="AB235" i="22" s="1"/>
  <c r="E268" i="22"/>
  <c r="I268" i="22"/>
  <c r="I269" i="22" s="1"/>
  <c r="L66" i="22"/>
  <c r="L67" i="22" s="1"/>
  <c r="P66" i="22"/>
  <c r="P67" i="22" s="1"/>
  <c r="T66" i="22"/>
  <c r="T67" i="22" s="1"/>
  <c r="AB66" i="22"/>
  <c r="AB67" i="22" s="1"/>
  <c r="E134" i="22"/>
  <c r="I134" i="22"/>
  <c r="I135" i="22" s="1"/>
  <c r="M134" i="22"/>
  <c r="M135" i="22" s="1"/>
  <c r="Q134" i="22"/>
  <c r="Q135" i="22" s="1"/>
  <c r="U134" i="22"/>
  <c r="U135" i="22" s="1"/>
  <c r="Y134" i="22"/>
  <c r="Y135" i="22" s="1"/>
  <c r="G168" i="22"/>
  <c r="F168" i="22"/>
  <c r="J168" i="22"/>
  <c r="N168" i="22"/>
  <c r="N169" i="22" s="1"/>
  <c r="R168" i="22"/>
  <c r="V168" i="22"/>
  <c r="Z168" i="22"/>
  <c r="D200" i="22"/>
  <c r="D201" i="22" s="1"/>
  <c r="P200" i="22"/>
  <c r="P201" i="22" s="1"/>
  <c r="T200" i="22"/>
  <c r="T201" i="22" s="1"/>
  <c r="F268" i="22"/>
  <c r="J268" i="22"/>
  <c r="J269" i="22" s="1"/>
  <c r="N268" i="22"/>
  <c r="R268" i="22"/>
  <c r="V268" i="22"/>
  <c r="Z268" i="22"/>
  <c r="Z269" i="22" s="1"/>
  <c r="F402" i="22"/>
  <c r="J402" i="22"/>
  <c r="N402" i="22"/>
  <c r="N403" i="22" s="1"/>
  <c r="R402" i="22"/>
  <c r="V402" i="22"/>
  <c r="Z402" i="22"/>
  <c r="L134" i="22"/>
  <c r="F134" i="22"/>
  <c r="F135" i="22" s="1"/>
  <c r="J134" i="22"/>
  <c r="J135" i="22" s="1"/>
  <c r="N134" i="22"/>
  <c r="N135" i="22" s="1"/>
  <c r="R134" i="22"/>
  <c r="R135" i="22" s="1"/>
  <c r="V134" i="22"/>
  <c r="V135" i="22" s="1"/>
  <c r="Z134" i="22"/>
  <c r="F234" i="22"/>
  <c r="J234" i="22"/>
  <c r="N234" i="22"/>
  <c r="V234" i="22"/>
  <c r="Z234" i="22"/>
  <c r="H368" i="22"/>
  <c r="L368" i="22"/>
  <c r="P368" i="22"/>
  <c r="P369" i="22" s="1"/>
  <c r="X368" i="22"/>
  <c r="X369" i="22" s="1"/>
  <c r="AB368" i="22"/>
  <c r="AB369" i="22" s="1"/>
  <c r="L107" i="7"/>
  <c r="F36" i="18"/>
  <c r="F66" i="18"/>
  <c r="F96" i="18"/>
  <c r="H36" i="18"/>
  <c r="H96" i="18"/>
  <c r="H66" i="18"/>
  <c r="G66" i="18"/>
  <c r="G36" i="18"/>
  <c r="G96" i="18"/>
  <c r="E96" i="18"/>
  <c r="E36" i="18"/>
  <c r="E66" i="18"/>
  <c r="D96" i="18"/>
  <c r="D66" i="18"/>
  <c r="D36" i="18"/>
  <c r="D100" i="22"/>
  <c r="H300" i="22"/>
  <c r="H301" i="22" s="1"/>
  <c r="T100" i="22"/>
  <c r="I66" i="22"/>
  <c r="I67" i="22" s="1"/>
  <c r="M66" i="22"/>
  <c r="M67" i="22" s="1"/>
  <c r="Q66" i="22"/>
  <c r="Q67" i="22" s="1"/>
  <c r="U66" i="22"/>
  <c r="U67" i="22" s="1"/>
  <c r="Y66" i="22"/>
  <c r="Y67" i="22" s="1"/>
  <c r="P100" i="22"/>
  <c r="K168" i="22"/>
  <c r="K169" i="22" s="1"/>
  <c r="S168" i="22"/>
  <c r="S169" i="22" s="1"/>
  <c r="AA168" i="22"/>
  <c r="AA169" i="22" s="1"/>
  <c r="O168" i="22"/>
  <c r="O169" i="22" s="1"/>
  <c r="P300" i="22"/>
  <c r="X300" i="22"/>
  <c r="X301" i="22" s="1"/>
  <c r="G66" i="22"/>
  <c r="G67" i="22" s="1"/>
  <c r="K66" i="22"/>
  <c r="K67" i="22" s="1"/>
  <c r="O66" i="22"/>
  <c r="O67" i="22" s="1"/>
  <c r="S66" i="22"/>
  <c r="S67" i="22" s="1"/>
  <c r="W66" i="22"/>
  <c r="W67" i="22" s="1"/>
  <c r="AA66" i="22"/>
  <c r="H100" i="22"/>
  <c r="H101" i="22" s="1"/>
  <c r="L100" i="22"/>
  <c r="L101" i="22" s="1"/>
  <c r="X100" i="22"/>
  <c r="X101" i="22" s="1"/>
  <c r="AB100" i="22"/>
  <c r="AB101" i="22" s="1"/>
  <c r="O200" i="22"/>
  <c r="O201" i="22" s="1"/>
  <c r="D300" i="22"/>
  <c r="L300" i="22"/>
  <c r="L301" i="22" s="1"/>
  <c r="T300" i="22"/>
  <c r="AB300" i="22"/>
  <c r="AB301" i="22" s="1"/>
  <c r="H168" i="22"/>
  <c r="P168" i="22"/>
  <c r="P169" i="22" s="1"/>
  <c r="X168" i="22"/>
  <c r="X169" i="22" s="1"/>
  <c r="G200" i="22"/>
  <c r="G201" i="22" s="1"/>
  <c r="K200" i="22"/>
  <c r="K201" i="22" s="1"/>
  <c r="S200" i="22"/>
  <c r="S201" i="22" s="1"/>
  <c r="W200" i="22"/>
  <c r="W201" i="22" s="1"/>
  <c r="AA200" i="22"/>
  <c r="AA201" i="22" s="1"/>
  <c r="L200" i="22"/>
  <c r="AB200" i="22"/>
  <c r="AB201" i="22" s="1"/>
  <c r="E234" i="22"/>
  <c r="I234" i="22"/>
  <c r="M234" i="22"/>
  <c r="M235" i="22" s="1"/>
  <c r="Q234" i="22"/>
  <c r="Q235" i="22" s="1"/>
  <c r="U234" i="22"/>
  <c r="U235" i="22" s="1"/>
  <c r="Y234" i="22"/>
  <c r="Y235" i="22" s="1"/>
  <c r="G268" i="22"/>
  <c r="K268" i="22"/>
  <c r="O268" i="22"/>
  <c r="S268" i="22"/>
  <c r="W268" i="22"/>
  <c r="AA268" i="22"/>
  <c r="E334" i="22"/>
  <c r="I334" i="22"/>
  <c r="I335" i="22" s="1"/>
  <c r="M334" i="22"/>
  <c r="Q334" i="22"/>
  <c r="Q335" i="22" s="1"/>
  <c r="U334" i="22"/>
  <c r="U335" i="22" s="1"/>
  <c r="F368" i="22"/>
  <c r="J368" i="22"/>
  <c r="N368" i="22"/>
  <c r="N369" i="22" s="1"/>
  <c r="R368" i="22"/>
  <c r="V368" i="22"/>
  <c r="V369" i="22" s="1"/>
  <c r="Z368" i="22"/>
  <c r="G402" i="22"/>
  <c r="K402" i="22"/>
  <c r="O402" i="22"/>
  <c r="O403" i="22" s="1"/>
  <c r="S402" i="22"/>
  <c r="S403" i="22" s="1"/>
  <c r="W402" i="22"/>
  <c r="AA402" i="22"/>
  <c r="F100" i="22"/>
  <c r="J100" i="22"/>
  <c r="N100" i="22"/>
  <c r="R100" i="22"/>
  <c r="V100" i="22"/>
  <c r="V101" i="22" s="1"/>
  <c r="Z100" i="22"/>
  <c r="Z101" i="22" s="1"/>
  <c r="G134" i="22"/>
  <c r="K134" i="22"/>
  <c r="O134" i="22"/>
  <c r="O135" i="22" s="1"/>
  <c r="S134" i="22"/>
  <c r="W134" i="22"/>
  <c r="AA134" i="22"/>
  <c r="AA135" i="22" s="1"/>
  <c r="E300" i="22"/>
  <c r="I300" i="22"/>
  <c r="I301" i="22" s="1"/>
  <c r="M300" i="22"/>
  <c r="Q300" i="22"/>
  <c r="U300" i="22"/>
  <c r="U301" i="22" s="1"/>
  <c r="F334" i="22"/>
  <c r="J334" i="22"/>
  <c r="N334" i="22"/>
  <c r="N335" i="22" s="1"/>
  <c r="R334" i="22"/>
  <c r="R335" i="22" s="1"/>
  <c r="V334" i="22"/>
  <c r="Z334" i="22"/>
  <c r="G368" i="22"/>
  <c r="K368" i="22"/>
  <c r="K369" i="22" s="1"/>
  <c r="O368" i="22"/>
  <c r="O369" i="22" s="1"/>
  <c r="S368" i="22"/>
  <c r="S369" i="22" s="1"/>
  <c r="W368" i="22"/>
  <c r="AA368" i="22"/>
  <c r="G100" i="22"/>
  <c r="K100" i="22"/>
  <c r="K101" i="22" s="1"/>
  <c r="O100" i="22"/>
  <c r="S100" i="22"/>
  <c r="W100" i="22"/>
  <c r="W101" i="22" s="1"/>
  <c r="AA100" i="22"/>
  <c r="M168" i="22"/>
  <c r="M169" i="22" s="1"/>
  <c r="Q168" i="22"/>
  <c r="Q169" i="22" s="1"/>
  <c r="U168" i="22"/>
  <c r="Y168" i="22"/>
  <c r="Y169" i="22" s="1"/>
  <c r="E200" i="22"/>
  <c r="I200" i="22"/>
  <c r="I201" i="22" s="1"/>
  <c r="M200" i="22"/>
  <c r="M201" i="22" s="1"/>
  <c r="Q200" i="22"/>
  <c r="Q201" i="22" s="1"/>
  <c r="U200" i="22"/>
  <c r="U201" i="22" s="1"/>
  <c r="Y200" i="22"/>
  <c r="Y201" i="22" s="1"/>
  <c r="M268" i="22"/>
  <c r="M269" i="22" s="1"/>
  <c r="Q268" i="22"/>
  <c r="Q269" i="22" s="1"/>
  <c r="U268" i="22"/>
  <c r="U269" i="22" s="1"/>
  <c r="Y268" i="22"/>
  <c r="Y269" i="22" s="1"/>
  <c r="F300" i="22"/>
  <c r="J300" i="22"/>
  <c r="N300" i="22"/>
  <c r="N301" i="22" s="1"/>
  <c r="R300" i="22"/>
  <c r="R301" i="22" s="1"/>
  <c r="V300" i="22"/>
  <c r="V301" i="22" s="1"/>
  <c r="Z300" i="22"/>
  <c r="G334" i="22"/>
  <c r="K334" i="22"/>
  <c r="O334" i="22"/>
  <c r="O335" i="22" s="1"/>
  <c r="S334" i="22"/>
  <c r="W334" i="22"/>
  <c r="AA334" i="22"/>
  <c r="E402" i="22"/>
  <c r="I402" i="22"/>
  <c r="I403" i="22" s="1"/>
  <c r="M402" i="22"/>
  <c r="Q402" i="22"/>
  <c r="Q403" i="22" s="1"/>
  <c r="U402" i="22"/>
  <c r="Y402" i="22"/>
  <c r="Y403" i="22" s="1"/>
  <c r="F173" i="7"/>
  <c r="J239" i="7"/>
  <c r="F74" i="7"/>
  <c r="J74" i="7"/>
  <c r="F140" i="7"/>
  <c r="H173" i="7"/>
  <c r="J206" i="7"/>
  <c r="R200" i="4"/>
  <c r="H140" i="7"/>
  <c r="H107" i="7"/>
  <c r="H206" i="7"/>
  <c r="H74" i="7"/>
  <c r="J140" i="7"/>
  <c r="J173" i="7"/>
  <c r="F239" i="7"/>
  <c r="N239" i="7"/>
  <c r="J107" i="7"/>
  <c r="F206" i="7"/>
  <c r="F107" i="7"/>
  <c r="L74" i="7"/>
  <c r="L173" i="7"/>
  <c r="L206" i="7"/>
  <c r="L140" i="7"/>
  <c r="N173" i="7"/>
  <c r="H239" i="7"/>
  <c r="L239" i="7"/>
  <c r="R232" i="4"/>
  <c r="I96" i="27"/>
  <c r="I36" i="27" s="1"/>
  <c r="E200" i="4"/>
  <c r="N206" i="7"/>
  <c r="N140" i="7"/>
  <c r="N107" i="7"/>
  <c r="N74" i="7"/>
  <c r="R343" i="22"/>
  <c r="K309" i="22"/>
  <c r="O309" i="22"/>
  <c r="W309" i="22"/>
  <c r="AA309" i="22"/>
  <c r="D173" i="22" l="1"/>
  <c r="D16" i="24" s="1"/>
  <c r="S309" i="22"/>
  <c r="D269" i="22"/>
  <c r="D273" i="22"/>
  <c r="D19" i="24" s="1"/>
  <c r="D407" i="22"/>
  <c r="D24" i="24" s="1"/>
  <c r="Z75" i="22"/>
  <c r="T277" i="22"/>
  <c r="AB277" i="22"/>
  <c r="X209" i="22"/>
  <c r="R201" i="22"/>
  <c r="O243" i="22"/>
  <c r="G209" i="22"/>
  <c r="K243" i="22"/>
  <c r="H309" i="22"/>
  <c r="AA235" i="22"/>
  <c r="AA243" i="22"/>
  <c r="L277" i="22"/>
  <c r="V201" i="22"/>
  <c r="T143" i="22"/>
  <c r="AB177" i="22"/>
  <c r="AB109" i="22"/>
  <c r="Y377" i="22"/>
  <c r="AA143" i="22"/>
  <c r="AB209" i="22"/>
  <c r="AB411" i="22"/>
  <c r="J201" i="22"/>
  <c r="AA177" i="22"/>
  <c r="P411" i="22"/>
  <c r="I177" i="22"/>
  <c r="T209" i="22"/>
  <c r="D143" i="22"/>
  <c r="L177" i="22"/>
  <c r="P209" i="22"/>
  <c r="I309" i="22"/>
  <c r="U377" i="22"/>
  <c r="I109" i="22"/>
  <c r="L411" i="22"/>
  <c r="Z109" i="22"/>
  <c r="AB343" i="22"/>
  <c r="AB75" i="22"/>
  <c r="Z309" i="22"/>
  <c r="Z301" i="22"/>
  <c r="J309" i="22"/>
  <c r="J301" i="22"/>
  <c r="D209" i="22"/>
  <c r="S209" i="22"/>
  <c r="R309" i="22"/>
  <c r="F309" i="22"/>
  <c r="F301" i="22"/>
  <c r="Z377" i="22"/>
  <c r="Z369" i="22"/>
  <c r="D309" i="22"/>
  <c r="D301" i="22"/>
  <c r="E75" i="22"/>
  <c r="Z177" i="22"/>
  <c r="Z169" i="22"/>
  <c r="N201" i="22"/>
  <c r="Z209" i="22"/>
  <c r="Z201" i="22"/>
  <c r="P277" i="22"/>
  <c r="AA377" i="22"/>
  <c r="AA369" i="22"/>
  <c r="E309" i="22"/>
  <c r="E301" i="22"/>
  <c r="P309" i="22"/>
  <c r="P301" i="22"/>
  <c r="Z243" i="22"/>
  <c r="Z235" i="22"/>
  <c r="Z411" i="22"/>
  <c r="Z403" i="22"/>
  <c r="AA109" i="22"/>
  <c r="AA101" i="22"/>
  <c r="M309" i="22"/>
  <c r="M301" i="22"/>
  <c r="AA277" i="22"/>
  <c r="AA269" i="22"/>
  <c r="G309" i="22"/>
  <c r="G301" i="22"/>
  <c r="Z277" i="22"/>
  <c r="L309" i="22"/>
  <c r="T411" i="22"/>
  <c r="Q109" i="22"/>
  <c r="J277" i="22"/>
  <c r="Y309" i="22"/>
  <c r="T343" i="22"/>
  <c r="Q309" i="22"/>
  <c r="Q301" i="22"/>
  <c r="AA411" i="22"/>
  <c r="AA403" i="22"/>
  <c r="T309" i="22"/>
  <c r="T301" i="22"/>
  <c r="AA75" i="22"/>
  <c r="AA67" i="22"/>
  <c r="D69" i="22" s="1"/>
  <c r="C13" i="24" s="1"/>
  <c r="Z143" i="22"/>
  <c r="Z135" i="22"/>
  <c r="Q343" i="22"/>
  <c r="X277" i="22"/>
  <c r="S243" i="22"/>
  <c r="Y177" i="22"/>
  <c r="Y109" i="22"/>
  <c r="M109" i="22"/>
  <c r="P343" i="22"/>
  <c r="Y277" i="22"/>
  <c r="M277" i="22"/>
  <c r="W243" i="22"/>
  <c r="X243" i="22"/>
  <c r="Y209" i="22"/>
  <c r="E209" i="22"/>
  <c r="E201" i="22"/>
  <c r="L209" i="22"/>
  <c r="L201" i="22"/>
  <c r="F209" i="22"/>
  <c r="F201" i="22"/>
  <c r="I209" i="22"/>
  <c r="H209" i="22"/>
  <c r="W177" i="22"/>
  <c r="T177" i="22"/>
  <c r="AA343" i="22"/>
  <c r="AA335" i="22"/>
  <c r="Z343" i="22"/>
  <c r="Z335" i="22"/>
  <c r="L343" i="22"/>
  <c r="D343" i="22"/>
  <c r="F75" i="22"/>
  <c r="G411" i="22"/>
  <c r="G403" i="22"/>
  <c r="X343" i="22"/>
  <c r="K343" i="22"/>
  <c r="K335" i="22"/>
  <c r="W343" i="22"/>
  <c r="W335" i="22"/>
  <c r="G343" i="22"/>
  <c r="G335" i="22"/>
  <c r="M343" i="22"/>
  <c r="M335" i="22"/>
  <c r="V343" i="22"/>
  <c r="V335" i="22"/>
  <c r="E343" i="22"/>
  <c r="E335" i="22"/>
  <c r="S343" i="22"/>
  <c r="S335" i="22"/>
  <c r="J343" i="22"/>
  <c r="J335" i="22"/>
  <c r="Y343" i="22"/>
  <c r="O277" i="22"/>
  <c r="O269" i="22"/>
  <c r="N277" i="22"/>
  <c r="N269" i="22"/>
  <c r="E277" i="22"/>
  <c r="E269" i="22"/>
  <c r="K277" i="22"/>
  <c r="K269" i="22"/>
  <c r="W277" i="22"/>
  <c r="W269" i="22"/>
  <c r="G277" i="22"/>
  <c r="G269" i="22"/>
  <c r="V277" i="22"/>
  <c r="V269" i="22"/>
  <c r="F277" i="22"/>
  <c r="F269" i="22"/>
  <c r="S277" i="22"/>
  <c r="S269" i="22"/>
  <c r="R277" i="22"/>
  <c r="R269" i="22"/>
  <c r="H277" i="22"/>
  <c r="H269" i="22"/>
  <c r="D243" i="22"/>
  <c r="G243" i="22"/>
  <c r="G235" i="22"/>
  <c r="E177" i="22"/>
  <c r="E169" i="22"/>
  <c r="D177" i="22"/>
  <c r="D169" i="22"/>
  <c r="H177" i="22"/>
  <c r="H169" i="22"/>
  <c r="J177" i="22"/>
  <c r="J169" i="22"/>
  <c r="V177" i="22"/>
  <c r="V169" i="22"/>
  <c r="F177" i="22"/>
  <c r="F169" i="22"/>
  <c r="N177" i="22"/>
  <c r="P177" i="22"/>
  <c r="Q177" i="22"/>
  <c r="U177" i="22"/>
  <c r="U169" i="22"/>
  <c r="R177" i="22"/>
  <c r="R169" i="22"/>
  <c r="G177" i="22"/>
  <c r="G169" i="22"/>
  <c r="G143" i="22"/>
  <c r="G135" i="22"/>
  <c r="G109" i="22"/>
  <c r="G101" i="22"/>
  <c r="X75" i="22"/>
  <c r="H411" i="22"/>
  <c r="H403" i="22"/>
  <c r="T377" i="22"/>
  <c r="I377" i="22"/>
  <c r="H243" i="22"/>
  <c r="H235" i="22"/>
  <c r="R75" i="22"/>
  <c r="J75" i="22"/>
  <c r="F411" i="22"/>
  <c r="F403" i="22"/>
  <c r="E411" i="22"/>
  <c r="E403" i="22"/>
  <c r="D411" i="22"/>
  <c r="D403" i="22"/>
  <c r="F343" i="22"/>
  <c r="F335" i="22"/>
  <c r="F243" i="22"/>
  <c r="F235" i="22"/>
  <c r="E243" i="22"/>
  <c r="E235" i="22"/>
  <c r="F143" i="22"/>
  <c r="E143" i="22"/>
  <c r="E135" i="22"/>
  <c r="F109" i="22"/>
  <c r="F101" i="22"/>
  <c r="E109" i="22"/>
  <c r="E101" i="22"/>
  <c r="D109" i="22"/>
  <c r="D101" i="22"/>
  <c r="V143" i="22"/>
  <c r="P75" i="22"/>
  <c r="W75" i="22"/>
  <c r="X143" i="22"/>
  <c r="Y143" i="22"/>
  <c r="I143" i="22"/>
  <c r="U109" i="22"/>
  <c r="G377" i="22"/>
  <c r="G369" i="22"/>
  <c r="F377" i="22"/>
  <c r="F369" i="22"/>
  <c r="H377" i="22"/>
  <c r="H369" i="22"/>
  <c r="E377" i="22"/>
  <c r="E369" i="22"/>
  <c r="D377" i="22"/>
  <c r="D369" i="22"/>
  <c r="X411" i="22"/>
  <c r="M411" i="22"/>
  <c r="M403" i="22"/>
  <c r="K411" i="22"/>
  <c r="K403" i="22"/>
  <c r="J411" i="22"/>
  <c r="J403" i="22"/>
  <c r="R411" i="22"/>
  <c r="R403" i="22"/>
  <c r="U411" i="22"/>
  <c r="U403" i="22"/>
  <c r="W411" i="22"/>
  <c r="W403" i="22"/>
  <c r="V411" i="22"/>
  <c r="V403" i="22"/>
  <c r="J377" i="22"/>
  <c r="J369" i="22"/>
  <c r="L377" i="22"/>
  <c r="L369" i="22"/>
  <c r="W377" i="22"/>
  <c r="W369" i="22"/>
  <c r="R377" i="22"/>
  <c r="R369" i="22"/>
  <c r="K377" i="22"/>
  <c r="Q377" i="22"/>
  <c r="M377" i="22"/>
  <c r="I243" i="22"/>
  <c r="I235" i="22"/>
  <c r="T243" i="22"/>
  <c r="T235" i="22"/>
  <c r="P243" i="22"/>
  <c r="P235" i="22"/>
  <c r="N243" i="22"/>
  <c r="N235" i="22"/>
  <c r="V243" i="22"/>
  <c r="V235" i="22"/>
  <c r="J243" i="22"/>
  <c r="J235" i="22"/>
  <c r="R243" i="22"/>
  <c r="R235" i="22"/>
  <c r="K143" i="22"/>
  <c r="K135" i="22"/>
  <c r="W143" i="22"/>
  <c r="W135" i="22"/>
  <c r="L143" i="22"/>
  <c r="L135" i="22"/>
  <c r="N143" i="22"/>
  <c r="S143" i="22"/>
  <c r="S135" i="22"/>
  <c r="O109" i="22"/>
  <c r="O101" i="22"/>
  <c r="R109" i="22"/>
  <c r="R101" i="22"/>
  <c r="T109" i="22"/>
  <c r="T101" i="22"/>
  <c r="S109" i="22"/>
  <c r="S101" i="22"/>
  <c r="J109" i="22"/>
  <c r="J101" i="22"/>
  <c r="X109" i="22"/>
  <c r="N109" i="22"/>
  <c r="N101" i="22"/>
  <c r="P109" i="22"/>
  <c r="P101" i="22"/>
  <c r="V75" i="22"/>
  <c r="I75" i="22"/>
  <c r="N75" i="22"/>
  <c r="K109" i="22"/>
  <c r="U75" i="22"/>
  <c r="Y75" i="22"/>
  <c r="K75" i="22"/>
  <c r="G75" i="22"/>
  <c r="H75" i="22"/>
  <c r="L75" i="22"/>
  <c r="S75" i="22"/>
  <c r="O75" i="22"/>
  <c r="Q75" i="22"/>
  <c r="X177" i="22"/>
  <c r="I277" i="22"/>
  <c r="O177" i="22"/>
  <c r="M209" i="22"/>
  <c r="W209" i="22"/>
  <c r="U243" i="22"/>
  <c r="O343" i="22"/>
  <c r="U343" i="22"/>
  <c r="H343" i="22"/>
  <c r="P377" i="22"/>
  <c r="V309" i="22"/>
  <c r="S411" i="22"/>
  <c r="Q243" i="22"/>
  <c r="P143" i="22"/>
  <c r="J143" i="22"/>
  <c r="M143" i="22"/>
  <c r="W109" i="22"/>
  <c r="M75" i="22"/>
  <c r="T75" i="22"/>
  <c r="H143" i="22"/>
  <c r="Y411" i="22"/>
  <c r="D239" i="22"/>
  <c r="D18" i="24" s="1"/>
  <c r="N411" i="22"/>
  <c r="L109" i="22"/>
  <c r="AB243" i="22"/>
  <c r="I96" i="18"/>
  <c r="U209" i="22"/>
  <c r="D277" i="22"/>
  <c r="AB143" i="22"/>
  <c r="Q209" i="22"/>
  <c r="O209" i="22"/>
  <c r="AA209" i="22"/>
  <c r="Y243" i="22"/>
  <c r="Q277" i="22"/>
  <c r="N309" i="22"/>
  <c r="X377" i="22"/>
  <c r="K177" i="22"/>
  <c r="AB309" i="22"/>
  <c r="I343" i="22"/>
  <c r="N377" i="22"/>
  <c r="S377" i="22"/>
  <c r="O377" i="22"/>
  <c r="Q143" i="22"/>
  <c r="N343" i="22"/>
  <c r="V377" i="22"/>
  <c r="AB377" i="22"/>
  <c r="O143" i="22"/>
  <c r="R143" i="22"/>
  <c r="M177" i="22"/>
  <c r="L243" i="22"/>
  <c r="X309" i="22"/>
  <c r="D305" i="22"/>
  <c r="U309" i="22"/>
  <c r="U143" i="22"/>
  <c r="M243" i="22"/>
  <c r="V109" i="22"/>
  <c r="D139" i="22"/>
  <c r="D15" i="24" s="1"/>
  <c r="S177" i="22"/>
  <c r="K209" i="22"/>
  <c r="U277" i="22"/>
  <c r="I411" i="22"/>
  <c r="D105" i="22"/>
  <c r="D14" i="24" s="1"/>
  <c r="D339" i="22"/>
  <c r="D373" i="22"/>
  <c r="D23" i="24" s="1"/>
  <c r="H109" i="22"/>
  <c r="D75" i="22"/>
  <c r="D77" i="22" s="1"/>
  <c r="D205" i="22"/>
  <c r="D17" i="24" s="1"/>
  <c r="D71" i="22"/>
  <c r="D13" i="24" s="1"/>
  <c r="Q411" i="22"/>
  <c r="O411" i="22"/>
  <c r="I66" i="18"/>
  <c r="I36" i="18"/>
  <c r="E39" i="5"/>
  <c r="D232" i="13" s="1"/>
  <c r="G207" i="5"/>
  <c r="R207" i="5"/>
  <c r="R232" i="5" s="1"/>
  <c r="U207" i="5"/>
  <c r="U232" i="5" s="1"/>
  <c r="Z207" i="5"/>
  <c r="Z232" i="5" s="1"/>
  <c r="AE207" i="5"/>
  <c r="AE232" i="5" s="1"/>
  <c r="AJ207" i="5"/>
  <c r="AJ232" i="5" s="1"/>
  <c r="AO207" i="5"/>
  <c r="AO232" i="5" s="1"/>
  <c r="I23" i="22"/>
  <c r="H23" i="22"/>
  <c r="G23" i="22"/>
  <c r="F23" i="22"/>
  <c r="E23" i="22"/>
  <c r="H41" i="22"/>
  <c r="D303" i="22" l="1"/>
  <c r="D111" i="22"/>
  <c r="D145" i="22" s="1"/>
  <c r="E77" i="22"/>
  <c r="F77" i="22" s="1"/>
  <c r="D179" i="22"/>
  <c r="D211" i="22" s="1"/>
  <c r="E130" i="13"/>
  <c r="F130" i="13" s="1"/>
  <c r="E226" i="13"/>
  <c r="F226" i="13" s="1"/>
  <c r="H207" i="5"/>
  <c r="G232" i="5"/>
  <c r="H232" i="5" s="1"/>
  <c r="J207" i="5"/>
  <c r="J232" i="5" s="1"/>
  <c r="AT207" i="5"/>
  <c r="AT232" i="5" s="1"/>
  <c r="D14" i="29"/>
  <c r="E111" i="22" l="1"/>
  <c r="D39" i="29"/>
  <c r="R14" i="29"/>
  <c r="I130" i="13"/>
  <c r="G130" i="13"/>
  <c r="H130" i="13" s="1"/>
  <c r="G226" i="13"/>
  <c r="H226" i="13" s="1"/>
  <c r="G77" i="22"/>
  <c r="D245" i="22"/>
  <c r="M207" i="5"/>
  <c r="M232" i="5" s="1"/>
  <c r="K207" i="5"/>
  <c r="K232" i="5"/>
  <c r="D102" i="27"/>
  <c r="D127" i="27" s="1"/>
  <c r="E145" i="22" l="1"/>
  <c r="E179" i="22" s="1"/>
  <c r="F111" i="22"/>
  <c r="I226" i="13"/>
  <c r="J226" i="13" s="1"/>
  <c r="K130" i="13"/>
  <c r="O128" i="13"/>
  <c r="P128" i="13" s="1"/>
  <c r="O224" i="13"/>
  <c r="P224" i="13" s="1"/>
  <c r="O112" i="13"/>
  <c r="P112" i="13" s="1"/>
  <c r="O208" i="13"/>
  <c r="P208" i="13" s="1"/>
  <c r="O121" i="13"/>
  <c r="P121" i="13" s="1"/>
  <c r="O217" i="13"/>
  <c r="P217" i="13" s="1"/>
  <c r="O113" i="13"/>
  <c r="P113" i="13" s="1"/>
  <c r="O209" i="13"/>
  <c r="P209" i="13" s="1"/>
  <c r="O125" i="13"/>
  <c r="P125" i="13" s="1"/>
  <c r="O221" i="13"/>
  <c r="P221" i="13" s="1"/>
  <c r="K226" i="13"/>
  <c r="J130" i="13"/>
  <c r="D279" i="22"/>
  <c r="H77" i="22"/>
  <c r="I77" i="22" s="1"/>
  <c r="J77" i="22" s="1"/>
  <c r="K77" i="22" s="1"/>
  <c r="L77" i="22" s="1"/>
  <c r="M77" i="22" s="1"/>
  <c r="N77" i="22" s="1"/>
  <c r="O77" i="22" s="1"/>
  <c r="P77" i="22" s="1"/>
  <c r="Q77" i="22" s="1"/>
  <c r="R77" i="22" s="1"/>
  <c r="S77" i="22" s="1"/>
  <c r="T77" i="22" s="1"/>
  <c r="U77" i="22" s="1"/>
  <c r="V77" i="22" s="1"/>
  <c r="W77" i="22" s="1"/>
  <c r="X77" i="22" s="1"/>
  <c r="Y77" i="22" s="1"/>
  <c r="Z77" i="22" s="1"/>
  <c r="AA77" i="22" s="1"/>
  <c r="AB77" i="22" s="1"/>
  <c r="D103" i="22"/>
  <c r="C14" i="24" s="1"/>
  <c r="N232" i="5"/>
  <c r="N207" i="5"/>
  <c r="P207" i="5"/>
  <c r="P232" i="5" s="1"/>
  <c r="H148" i="7"/>
  <c r="F145" i="22" l="1"/>
  <c r="G111" i="22"/>
  <c r="H111" i="22" s="1"/>
  <c r="I111" i="22" s="1"/>
  <c r="J111" i="22" s="1"/>
  <c r="K111" i="22" s="1"/>
  <c r="L111" i="22" s="1"/>
  <c r="M111" i="22" s="1"/>
  <c r="N111" i="22" s="1"/>
  <c r="O111" i="22" s="1"/>
  <c r="P111" i="22" s="1"/>
  <c r="Q111" i="22" s="1"/>
  <c r="R111" i="22" s="1"/>
  <c r="S111" i="22" s="1"/>
  <c r="T111" i="22" s="1"/>
  <c r="U111" i="22" s="1"/>
  <c r="V111" i="22" s="1"/>
  <c r="W111" i="22" s="1"/>
  <c r="X111" i="22" s="1"/>
  <c r="Y111" i="22" s="1"/>
  <c r="Z111" i="22" s="1"/>
  <c r="AA111" i="22" s="1"/>
  <c r="AB111" i="22" s="1"/>
  <c r="O115" i="13"/>
  <c r="P115" i="13" s="1"/>
  <c r="O211" i="13"/>
  <c r="P211" i="13" s="1"/>
  <c r="O118" i="13"/>
  <c r="P118" i="13" s="1"/>
  <c r="O214" i="13"/>
  <c r="P214" i="13" s="1"/>
  <c r="O117" i="13"/>
  <c r="P117" i="13" s="1"/>
  <c r="O213" i="13"/>
  <c r="P213" i="13" s="1"/>
  <c r="O126" i="13"/>
  <c r="P126" i="13" s="1"/>
  <c r="O222" i="13"/>
  <c r="P222" i="13" s="1"/>
  <c r="P114" i="13"/>
  <c r="O210" i="13"/>
  <c r="P210" i="13" s="1"/>
  <c r="O127" i="13"/>
  <c r="P127" i="13" s="1"/>
  <c r="O223" i="13"/>
  <c r="P223" i="13" s="1"/>
  <c r="Q125" i="13"/>
  <c r="R125" i="13" s="1"/>
  <c r="Q221" i="13"/>
  <c r="R221" i="13" s="1"/>
  <c r="O116" i="13"/>
  <c r="P116" i="13" s="1"/>
  <c r="O212" i="13"/>
  <c r="P212" i="13" s="1"/>
  <c r="O119" i="13"/>
  <c r="P119" i="13" s="1"/>
  <c r="O215" i="13"/>
  <c r="P215" i="13" s="1"/>
  <c r="O120" i="13"/>
  <c r="P120" i="13" s="1"/>
  <c r="O216" i="13"/>
  <c r="P216" i="13" s="1"/>
  <c r="L226" i="13"/>
  <c r="M226" i="13"/>
  <c r="Q113" i="13"/>
  <c r="R113" i="13" s="1"/>
  <c r="Q209" i="13"/>
  <c r="R209" i="13" s="1"/>
  <c r="O124" i="13"/>
  <c r="P124" i="13" s="1"/>
  <c r="O220" i="13"/>
  <c r="P220" i="13" s="1"/>
  <c r="O123" i="13"/>
  <c r="P123" i="13" s="1"/>
  <c r="O219" i="13"/>
  <c r="P219" i="13" s="1"/>
  <c r="O122" i="13"/>
  <c r="P122" i="13" s="1"/>
  <c r="O218" i="13"/>
  <c r="P218" i="13" s="1"/>
  <c r="M130" i="13"/>
  <c r="L130" i="13"/>
  <c r="F179" i="22"/>
  <c r="E211" i="22"/>
  <c r="D311" i="22"/>
  <c r="Q207" i="5"/>
  <c r="X207" i="5"/>
  <c r="X232" i="5" s="1"/>
  <c r="S207" i="5"/>
  <c r="G145" i="22" l="1"/>
  <c r="G179" i="22" s="1"/>
  <c r="D137" i="22"/>
  <c r="C15" i="24" s="1"/>
  <c r="Q119" i="13"/>
  <c r="R119" i="13" s="1"/>
  <c r="Q215" i="13"/>
  <c r="R215" i="13" s="1"/>
  <c r="S120" i="13"/>
  <c r="S216" i="13"/>
  <c r="Q112" i="13"/>
  <c r="R112" i="13" s="1"/>
  <c r="Q208" i="13"/>
  <c r="R208" i="13" s="1"/>
  <c r="Q124" i="13"/>
  <c r="R124" i="13" s="1"/>
  <c r="Q220" i="13"/>
  <c r="R220" i="13" s="1"/>
  <c r="Q122" i="13"/>
  <c r="R122" i="13" s="1"/>
  <c r="Q218" i="13"/>
  <c r="R218" i="13" s="1"/>
  <c r="Q120" i="13"/>
  <c r="R120" i="13" s="1"/>
  <c r="Q216" i="13"/>
  <c r="R216" i="13" s="1"/>
  <c r="Q127" i="13"/>
  <c r="R127" i="13" s="1"/>
  <c r="Q223" i="13"/>
  <c r="R223" i="13" s="1"/>
  <c r="S124" i="13"/>
  <c r="S220" i="13"/>
  <c r="Q116" i="13"/>
  <c r="R116" i="13" s="1"/>
  <c r="Q212" i="13"/>
  <c r="R212" i="13" s="1"/>
  <c r="Q115" i="13"/>
  <c r="R115" i="13" s="1"/>
  <c r="Q211" i="13"/>
  <c r="R211" i="13" s="1"/>
  <c r="Q123" i="13"/>
  <c r="R123" i="13" s="1"/>
  <c r="Q219" i="13"/>
  <c r="R219" i="13" s="1"/>
  <c r="Q114" i="13"/>
  <c r="R114" i="13" s="1"/>
  <c r="Q210" i="13"/>
  <c r="R210" i="13" s="1"/>
  <c r="S113" i="13"/>
  <c r="T113" i="13" s="1"/>
  <c r="S209" i="13"/>
  <c r="T209" i="13" s="1"/>
  <c r="Q121" i="13"/>
  <c r="R121" i="13" s="1"/>
  <c r="Q217" i="13"/>
  <c r="R217" i="13" s="1"/>
  <c r="S112" i="13"/>
  <c r="S208" i="13"/>
  <c r="Q128" i="13"/>
  <c r="R128" i="13" s="1"/>
  <c r="Q224" i="13"/>
  <c r="R224" i="13" s="1"/>
  <c r="Q117" i="13"/>
  <c r="R117" i="13" s="1"/>
  <c r="Q213" i="13"/>
  <c r="R213" i="13" s="1"/>
  <c r="Q118" i="13"/>
  <c r="R118" i="13" s="1"/>
  <c r="Q214" i="13"/>
  <c r="R214" i="13" s="1"/>
  <c r="Q126" i="13"/>
  <c r="R126" i="13" s="1"/>
  <c r="Q222" i="13"/>
  <c r="R222" i="13" s="1"/>
  <c r="D345" i="22"/>
  <c r="E245" i="22"/>
  <c r="F211" i="22"/>
  <c r="AC207" i="5"/>
  <c r="AC232" i="5" s="1"/>
  <c r="Y207" i="5"/>
  <c r="Q232" i="5"/>
  <c r="S232" i="5"/>
  <c r="Y232" i="5"/>
  <c r="H145" i="22" l="1"/>
  <c r="I145" i="22" s="1"/>
  <c r="J145" i="22" s="1"/>
  <c r="K145" i="22" s="1"/>
  <c r="L145" i="22" s="1"/>
  <c r="M145" i="22" s="1"/>
  <c r="N145" i="22" s="1"/>
  <c r="O145" i="22" s="1"/>
  <c r="P145" i="22" s="1"/>
  <c r="Q145" i="22" s="1"/>
  <c r="R145" i="22" s="1"/>
  <c r="S145" i="22" s="1"/>
  <c r="T145" i="22" s="1"/>
  <c r="U145" i="22" s="1"/>
  <c r="V145" i="22" s="1"/>
  <c r="W145" i="22" s="1"/>
  <c r="X145" i="22" s="1"/>
  <c r="Y145" i="22" s="1"/>
  <c r="Z145" i="22" s="1"/>
  <c r="AA145" i="22" s="1"/>
  <c r="AB145" i="22" s="1"/>
  <c r="D171" i="22"/>
  <c r="C16" i="24" s="1"/>
  <c r="T220" i="13"/>
  <c r="T112" i="13"/>
  <c r="T124" i="13"/>
  <c r="U120" i="13"/>
  <c r="U216" i="13"/>
  <c r="V216" i="13" s="1"/>
  <c r="S122" i="13"/>
  <c r="T122" i="13" s="1"/>
  <c r="S218" i="13"/>
  <c r="T218" i="13" s="1"/>
  <c r="U112" i="13"/>
  <c r="V112" i="13" s="1"/>
  <c r="U208" i="13"/>
  <c r="V208" i="13" s="1"/>
  <c r="S128" i="13"/>
  <c r="T128" i="13" s="1"/>
  <c r="S224" i="13"/>
  <c r="T224" i="13" s="1"/>
  <c r="S115" i="13"/>
  <c r="T115" i="13" s="1"/>
  <c r="S211" i="13"/>
  <c r="T211" i="13" s="1"/>
  <c r="S123" i="13"/>
  <c r="T123" i="13" s="1"/>
  <c r="S219" i="13"/>
  <c r="T219" i="13" s="1"/>
  <c r="S114" i="13"/>
  <c r="T114" i="13" s="1"/>
  <c r="S210" i="13"/>
  <c r="T210" i="13" s="1"/>
  <c r="S116" i="13"/>
  <c r="T116" i="13" s="1"/>
  <c r="S212" i="13"/>
  <c r="T212" i="13" s="1"/>
  <c r="S127" i="13"/>
  <c r="T127" i="13" s="1"/>
  <c r="S223" i="13"/>
  <c r="T223" i="13" s="1"/>
  <c r="T120" i="13"/>
  <c r="S117" i="13"/>
  <c r="T117" i="13" s="1"/>
  <c r="S213" i="13"/>
  <c r="T213" i="13" s="1"/>
  <c r="S125" i="13"/>
  <c r="T125" i="13" s="1"/>
  <c r="S221" i="13"/>
  <c r="T221" i="13" s="1"/>
  <c r="T208" i="13"/>
  <c r="U119" i="13"/>
  <c r="U215" i="13"/>
  <c r="S121" i="13"/>
  <c r="T121" i="13" s="1"/>
  <c r="S217" i="13"/>
  <c r="T217" i="13" s="1"/>
  <c r="S119" i="13"/>
  <c r="T119" i="13" s="1"/>
  <c r="S215" i="13"/>
  <c r="T215" i="13" s="1"/>
  <c r="S126" i="13"/>
  <c r="T126" i="13" s="1"/>
  <c r="S222" i="13"/>
  <c r="T222" i="13" s="1"/>
  <c r="S118" i="13"/>
  <c r="T118" i="13" s="1"/>
  <c r="S214" i="13"/>
  <c r="T214" i="13" s="1"/>
  <c r="T216" i="13"/>
  <c r="H179" i="22"/>
  <c r="I179" i="22" s="1"/>
  <c r="J179" i="22" s="1"/>
  <c r="K179" i="22" s="1"/>
  <c r="L179" i="22" s="1"/>
  <c r="M179" i="22" s="1"/>
  <c r="N179" i="22" s="1"/>
  <c r="O179" i="22" s="1"/>
  <c r="P179" i="22" s="1"/>
  <c r="Q179" i="22" s="1"/>
  <c r="R179" i="22" s="1"/>
  <c r="S179" i="22" s="1"/>
  <c r="T179" i="22" s="1"/>
  <c r="U179" i="22" s="1"/>
  <c r="V179" i="22" s="1"/>
  <c r="W179" i="22" s="1"/>
  <c r="X179" i="22" s="1"/>
  <c r="Y179" i="22" s="1"/>
  <c r="Z179" i="22" s="1"/>
  <c r="AA179" i="22" s="1"/>
  <c r="AB179" i="22" s="1"/>
  <c r="G211" i="22"/>
  <c r="D203" i="22"/>
  <c r="C17" i="24" s="1"/>
  <c r="F245" i="22"/>
  <c r="D379" i="22"/>
  <c r="E279" i="22"/>
  <c r="AD207" i="5"/>
  <c r="AH207" i="5"/>
  <c r="AH232" i="5" s="1"/>
  <c r="AD232" i="5"/>
  <c r="V119" i="13" l="1"/>
  <c r="U118" i="13"/>
  <c r="V118" i="13" s="1"/>
  <c r="U214" i="13"/>
  <c r="V214" i="13" s="1"/>
  <c r="W112" i="13"/>
  <c r="W208" i="13"/>
  <c r="U125" i="13"/>
  <c r="V125" i="13" s="1"/>
  <c r="U221" i="13"/>
  <c r="V221" i="13" s="1"/>
  <c r="U117" i="13"/>
  <c r="V117" i="13" s="1"/>
  <c r="U213" i="13"/>
  <c r="V213" i="13" s="1"/>
  <c r="U122" i="13"/>
  <c r="V122" i="13" s="1"/>
  <c r="U218" i="13"/>
  <c r="V218" i="13" s="1"/>
  <c r="W117" i="13"/>
  <c r="W213" i="13"/>
  <c r="U127" i="13"/>
  <c r="V127" i="13" s="1"/>
  <c r="U223" i="13"/>
  <c r="V223" i="13" s="1"/>
  <c r="W114" i="13"/>
  <c r="W210" i="13"/>
  <c r="W116" i="13"/>
  <c r="W212" i="13"/>
  <c r="U115" i="13"/>
  <c r="V115" i="13" s="1"/>
  <c r="U211" i="13"/>
  <c r="V211" i="13" s="1"/>
  <c r="U128" i="13"/>
  <c r="V128" i="13" s="1"/>
  <c r="U224" i="13"/>
  <c r="V224" i="13" s="1"/>
  <c r="U114" i="13"/>
  <c r="V114" i="13" s="1"/>
  <c r="U210" i="13"/>
  <c r="V210" i="13" s="1"/>
  <c r="V215" i="13"/>
  <c r="V120" i="13"/>
  <c r="U121" i="13"/>
  <c r="V121" i="13" s="1"/>
  <c r="U217" i="13"/>
  <c r="V217" i="13" s="1"/>
  <c r="U124" i="13"/>
  <c r="V124" i="13" s="1"/>
  <c r="U220" i="13"/>
  <c r="V220" i="13" s="1"/>
  <c r="W125" i="13"/>
  <c r="W221" i="13"/>
  <c r="W121" i="13"/>
  <c r="W217" i="13"/>
  <c r="U116" i="13"/>
  <c r="V116" i="13" s="1"/>
  <c r="U212" i="13"/>
  <c r="V212" i="13" s="1"/>
  <c r="U113" i="13"/>
  <c r="V113" i="13" s="1"/>
  <c r="U209" i="13"/>
  <c r="V209" i="13" s="1"/>
  <c r="U126" i="13"/>
  <c r="V126" i="13" s="1"/>
  <c r="U222" i="13"/>
  <c r="V222" i="13" s="1"/>
  <c r="U123" i="13"/>
  <c r="V123" i="13" s="1"/>
  <c r="U219" i="13"/>
  <c r="V219" i="13" s="1"/>
  <c r="E311" i="22"/>
  <c r="D413" i="22"/>
  <c r="F279" i="22"/>
  <c r="H211" i="22"/>
  <c r="I211" i="22" s="1"/>
  <c r="J211" i="22" s="1"/>
  <c r="K211" i="22" s="1"/>
  <c r="L211" i="22" s="1"/>
  <c r="M211" i="22" s="1"/>
  <c r="N211" i="22" s="1"/>
  <c r="O211" i="22" s="1"/>
  <c r="P211" i="22" s="1"/>
  <c r="Q211" i="22" s="1"/>
  <c r="R211" i="22" s="1"/>
  <c r="S211" i="22" s="1"/>
  <c r="T211" i="22" s="1"/>
  <c r="U211" i="22" s="1"/>
  <c r="V211" i="22" s="1"/>
  <c r="W211" i="22" s="1"/>
  <c r="X211" i="22" s="1"/>
  <c r="Y211" i="22" s="1"/>
  <c r="Z211" i="22" s="1"/>
  <c r="AA211" i="22" s="1"/>
  <c r="AB211" i="22" s="1"/>
  <c r="G245" i="22"/>
  <c r="D237" i="22"/>
  <c r="C18" i="24" s="1"/>
  <c r="AI232" i="5"/>
  <c r="AM207" i="5"/>
  <c r="AI207" i="5"/>
  <c r="AN14" i="9"/>
  <c r="AN39" i="9" s="1"/>
  <c r="T14" i="9"/>
  <c r="T39" i="9" s="1"/>
  <c r="D14" i="9"/>
  <c r="D39" i="9" s="1"/>
  <c r="H14" i="9"/>
  <c r="H39" i="9" s="1"/>
  <c r="W118" i="13" l="1"/>
  <c r="W214" i="13"/>
  <c r="X213" i="13"/>
  <c r="Y213" i="13"/>
  <c r="Y112" i="13"/>
  <c r="X112" i="13"/>
  <c r="W115" i="13"/>
  <c r="W211" i="13"/>
  <c r="W122" i="13"/>
  <c r="W218" i="13"/>
  <c r="W123" i="13"/>
  <c r="W219" i="13"/>
  <c r="Y221" i="13"/>
  <c r="X221" i="13"/>
  <c r="Y212" i="13"/>
  <c r="X212" i="13"/>
  <c r="X117" i="13"/>
  <c r="Y117" i="13"/>
  <c r="W120" i="13"/>
  <c r="W216" i="13"/>
  <c r="W126" i="13"/>
  <c r="W222" i="13"/>
  <c r="W119" i="13"/>
  <c r="W215" i="13"/>
  <c r="X125" i="13"/>
  <c r="Y125" i="13"/>
  <c r="X116" i="13"/>
  <c r="Y116" i="13"/>
  <c r="W128" i="13"/>
  <c r="W224" i="13"/>
  <c r="W113" i="13"/>
  <c r="W209" i="13"/>
  <c r="X121" i="13"/>
  <c r="Y121" i="13"/>
  <c r="Y114" i="13"/>
  <c r="X114" i="13"/>
  <c r="W124" i="13"/>
  <c r="W220" i="13"/>
  <c r="W127" i="13"/>
  <c r="W223" i="13"/>
  <c r="X217" i="13"/>
  <c r="Y217" i="13"/>
  <c r="X210" i="13"/>
  <c r="Y210" i="13"/>
  <c r="Y208" i="13"/>
  <c r="X208" i="13"/>
  <c r="H245" i="22"/>
  <c r="I245" i="22" s="1"/>
  <c r="J245" i="22" s="1"/>
  <c r="K245" i="22" s="1"/>
  <c r="L245" i="22" s="1"/>
  <c r="M245" i="22" s="1"/>
  <c r="N245" i="22" s="1"/>
  <c r="O245" i="22" s="1"/>
  <c r="P245" i="22" s="1"/>
  <c r="Q245" i="22" s="1"/>
  <c r="R245" i="22" s="1"/>
  <c r="S245" i="22" s="1"/>
  <c r="T245" i="22" s="1"/>
  <c r="U245" i="22" s="1"/>
  <c r="V245" i="22" s="1"/>
  <c r="W245" i="22" s="1"/>
  <c r="X245" i="22" s="1"/>
  <c r="Y245" i="22" s="1"/>
  <c r="Z245" i="22" s="1"/>
  <c r="AA245" i="22" s="1"/>
  <c r="AB245" i="22" s="1"/>
  <c r="G279" i="22"/>
  <c r="D271" i="22"/>
  <c r="C19" i="24" s="1"/>
  <c r="F311" i="22"/>
  <c r="E345" i="22"/>
  <c r="AM232" i="5"/>
  <c r="AN232" i="5" s="1"/>
  <c r="AR207" i="5"/>
  <c r="AR232" i="5" s="1"/>
  <c r="AN207" i="5"/>
  <c r="X220" i="13" l="1"/>
  <c r="Y220" i="13"/>
  <c r="X224" i="13"/>
  <c r="Y224" i="13"/>
  <c r="Y216" i="13"/>
  <c r="X216" i="13"/>
  <c r="X219" i="13"/>
  <c r="Y219" i="13"/>
  <c r="Y122" i="13"/>
  <c r="X122" i="13"/>
  <c r="Y214" i="13"/>
  <c r="X214" i="13"/>
  <c r="Y218" i="13"/>
  <c r="X218" i="13"/>
  <c r="X223" i="13"/>
  <c r="Y223" i="13"/>
  <c r="Y124" i="13"/>
  <c r="X124" i="13"/>
  <c r="X128" i="13"/>
  <c r="Y128" i="13"/>
  <c r="X222" i="13"/>
  <c r="Y222" i="13"/>
  <c r="Y120" i="13"/>
  <c r="X120" i="13"/>
  <c r="Y123" i="13"/>
  <c r="X123" i="13"/>
  <c r="Y118" i="13"/>
  <c r="X118" i="13"/>
  <c r="X113" i="13"/>
  <c r="Y113" i="13"/>
  <c r="X119" i="13"/>
  <c r="Y119" i="13"/>
  <c r="Y115" i="13"/>
  <c r="X115" i="13"/>
  <c r="Y127" i="13"/>
  <c r="X127" i="13"/>
  <c r="Y209" i="13"/>
  <c r="X209" i="13"/>
  <c r="Y215" i="13"/>
  <c r="X215" i="13"/>
  <c r="Y126" i="13"/>
  <c r="X126" i="13"/>
  <c r="X211" i="13"/>
  <c r="Y211" i="13"/>
  <c r="F345" i="22"/>
  <c r="E379" i="22"/>
  <c r="H279" i="22"/>
  <c r="I279" i="22" s="1"/>
  <c r="J279" i="22" s="1"/>
  <c r="K279" i="22" s="1"/>
  <c r="L279" i="22" s="1"/>
  <c r="M279" i="22" s="1"/>
  <c r="N279" i="22" s="1"/>
  <c r="O279" i="22" s="1"/>
  <c r="P279" i="22" s="1"/>
  <c r="Q279" i="22" s="1"/>
  <c r="R279" i="22" s="1"/>
  <c r="S279" i="22" s="1"/>
  <c r="T279" i="22" s="1"/>
  <c r="U279" i="22" s="1"/>
  <c r="V279" i="22" s="1"/>
  <c r="W279" i="22" s="1"/>
  <c r="X279" i="22" s="1"/>
  <c r="Y279" i="22" s="1"/>
  <c r="Z279" i="22" s="1"/>
  <c r="AA279" i="22" s="1"/>
  <c r="AB279" i="22" s="1"/>
  <c r="G311" i="22"/>
  <c r="AS207" i="5"/>
  <c r="AU207" i="5"/>
  <c r="AJ47" i="4"/>
  <c r="AJ72" i="4" s="1"/>
  <c r="H311" i="22" l="1"/>
  <c r="I311" i="22" s="1"/>
  <c r="J311" i="22" s="1"/>
  <c r="K311" i="22" s="1"/>
  <c r="L311" i="22" s="1"/>
  <c r="M311" i="22" s="1"/>
  <c r="N311" i="22" s="1"/>
  <c r="O311" i="22" s="1"/>
  <c r="P311" i="22" s="1"/>
  <c r="Q311" i="22" s="1"/>
  <c r="R311" i="22" s="1"/>
  <c r="S311" i="22" s="1"/>
  <c r="T311" i="22" s="1"/>
  <c r="U311" i="22" s="1"/>
  <c r="V311" i="22" s="1"/>
  <c r="W311" i="22" s="1"/>
  <c r="X311" i="22" s="1"/>
  <c r="Y311" i="22" s="1"/>
  <c r="Z311" i="22" s="1"/>
  <c r="AA311" i="22" s="1"/>
  <c r="AB311" i="22" s="1"/>
  <c r="G345" i="22"/>
  <c r="D337" i="22"/>
  <c r="E413" i="22"/>
  <c r="F379" i="22"/>
  <c r="AU232" i="5"/>
  <c r="AS232" i="5"/>
  <c r="K160" i="30"/>
  <c r="K161" i="30"/>
  <c r="K162" i="30"/>
  <c r="F413" i="22" l="1"/>
  <c r="H345" i="22"/>
  <c r="I345" i="22" s="1"/>
  <c r="J345" i="22" s="1"/>
  <c r="K345" i="22" s="1"/>
  <c r="L345" i="22" s="1"/>
  <c r="M345" i="22" s="1"/>
  <c r="N345" i="22" s="1"/>
  <c r="O345" i="22" s="1"/>
  <c r="P345" i="22" s="1"/>
  <c r="Q345" i="22" s="1"/>
  <c r="R345" i="22" s="1"/>
  <c r="S345" i="22" s="1"/>
  <c r="T345" i="22" s="1"/>
  <c r="U345" i="22" s="1"/>
  <c r="V345" i="22" s="1"/>
  <c r="W345" i="22" s="1"/>
  <c r="X345" i="22" s="1"/>
  <c r="Y345" i="22" s="1"/>
  <c r="Z345" i="22" s="1"/>
  <c r="AA345" i="22" s="1"/>
  <c r="AB345" i="22" s="1"/>
  <c r="G379" i="22"/>
  <c r="D371" i="22"/>
  <c r="C23" i="24" s="1"/>
  <c r="U47" i="5"/>
  <c r="U79" i="5"/>
  <c r="U104" i="5" s="1"/>
  <c r="U111" i="5"/>
  <c r="U136" i="5" s="1"/>
  <c r="U143" i="5"/>
  <c r="U168" i="5" s="1"/>
  <c r="H379" i="22" l="1"/>
  <c r="I379" i="22" s="1"/>
  <c r="J379" i="22" s="1"/>
  <c r="K379" i="22" s="1"/>
  <c r="L379" i="22" s="1"/>
  <c r="M379" i="22" s="1"/>
  <c r="N379" i="22" s="1"/>
  <c r="O379" i="22" s="1"/>
  <c r="P379" i="22" s="1"/>
  <c r="Q379" i="22" s="1"/>
  <c r="R379" i="22" s="1"/>
  <c r="S379" i="22" s="1"/>
  <c r="T379" i="22" s="1"/>
  <c r="U379" i="22" s="1"/>
  <c r="V379" i="22" s="1"/>
  <c r="W379" i="22" s="1"/>
  <c r="X379" i="22" s="1"/>
  <c r="Y379" i="22" s="1"/>
  <c r="Z379" i="22" s="1"/>
  <c r="AA379" i="22" s="1"/>
  <c r="AB379" i="22" s="1"/>
  <c r="G413" i="22"/>
  <c r="H413" i="22" s="1"/>
  <c r="I413" i="22" s="1"/>
  <c r="J413" i="22" s="1"/>
  <c r="K413" i="22" s="1"/>
  <c r="L413" i="22" s="1"/>
  <c r="M413" i="22" s="1"/>
  <c r="N413" i="22" s="1"/>
  <c r="O413" i="22" s="1"/>
  <c r="P413" i="22" s="1"/>
  <c r="Q413" i="22" s="1"/>
  <c r="R413" i="22" s="1"/>
  <c r="S413" i="22" s="1"/>
  <c r="T413" i="22" s="1"/>
  <c r="U413" i="22" s="1"/>
  <c r="V413" i="22" s="1"/>
  <c r="W413" i="22" s="1"/>
  <c r="X413" i="22" s="1"/>
  <c r="Y413" i="22" s="1"/>
  <c r="Z413" i="22" s="1"/>
  <c r="AA413" i="22" s="1"/>
  <c r="AB413" i="22" s="1"/>
  <c r="D405" i="22"/>
  <c r="C24" i="24" s="1"/>
  <c r="H13" i="3"/>
  <c r="G13" i="3"/>
  <c r="G16" i="3" s="1"/>
  <c r="F13" i="3"/>
  <c r="E13" i="3"/>
  <c r="R47" i="29" l="1"/>
  <c r="R72" i="29" s="1"/>
  <c r="R14" i="4"/>
  <c r="R79" i="4"/>
  <c r="R143" i="4"/>
  <c r="R175" i="4"/>
  <c r="R239" i="4"/>
  <c r="R207" i="4"/>
  <c r="I18" i="1"/>
  <c r="I26" i="1"/>
  <c r="I24" i="1"/>
  <c r="I22" i="1"/>
  <c r="I20" i="1"/>
  <c r="I16" i="1"/>
  <c r="I14" i="1"/>
  <c r="I12" i="1"/>
  <c r="E12" i="30" s="1"/>
  <c r="E14" i="30" l="1"/>
  <c r="E16" i="30"/>
  <c r="E20" i="30"/>
  <c r="E22" i="30"/>
  <c r="E24" i="30"/>
  <c r="E26" i="30"/>
  <c r="E18" i="30"/>
  <c r="E23" i="30" l="1"/>
  <c r="E25" i="30"/>
  <c r="C3" i="30"/>
  <c r="C2" i="30"/>
  <c r="J141" i="30"/>
  <c r="I142" i="30"/>
  <c r="I141" i="30"/>
  <c r="AJ14" i="9"/>
  <c r="AJ39" i="9" s="1"/>
  <c r="H141" i="30"/>
  <c r="AF14" i="9"/>
  <c r="AF39" i="9" s="1"/>
  <c r="G141" i="30"/>
  <c r="AB14" i="9"/>
  <c r="AB39" i="9" s="1"/>
  <c r="F141" i="30"/>
  <c r="X14" i="9"/>
  <c r="X39" i="9" s="1"/>
  <c r="I100" i="1"/>
  <c r="E141" i="30" s="1"/>
  <c r="P14" i="9"/>
  <c r="P39" i="9" s="1"/>
  <c r="H100" i="1"/>
  <c r="F101" i="1"/>
  <c r="F100" i="1"/>
  <c r="L14" i="9"/>
  <c r="L39" i="9" s="1"/>
  <c r="G100" i="1"/>
  <c r="F99" i="1"/>
  <c r="E100" i="1"/>
  <c r="I62" i="1"/>
  <c r="E63" i="30" s="1"/>
  <c r="H62" i="1"/>
  <c r="G62" i="1"/>
  <c r="F62" i="1"/>
  <c r="E63" i="1"/>
  <c r="E62" i="1"/>
  <c r="AO232" i="29"/>
  <c r="AJ232" i="29"/>
  <c r="AE232" i="29"/>
  <c r="Z232" i="29"/>
  <c r="U232" i="29"/>
  <c r="R232" i="29"/>
  <c r="G232" i="29"/>
  <c r="H232" i="29" s="1"/>
  <c r="I60" i="1"/>
  <c r="E61" i="30" s="1"/>
  <c r="H60" i="1"/>
  <c r="G60" i="1"/>
  <c r="F60" i="1"/>
  <c r="E61" i="1"/>
  <c r="E60" i="1"/>
  <c r="AO200" i="29"/>
  <c r="AJ200" i="29"/>
  <c r="AE200" i="29"/>
  <c r="Z200" i="29"/>
  <c r="U200" i="29"/>
  <c r="R200" i="29"/>
  <c r="I58" i="1"/>
  <c r="E59" i="30" s="1"/>
  <c r="H58" i="1"/>
  <c r="G58" i="1"/>
  <c r="F58" i="1"/>
  <c r="E59" i="1"/>
  <c r="E58" i="1"/>
  <c r="AO168" i="29"/>
  <c r="AJ168" i="29"/>
  <c r="AE168" i="29"/>
  <c r="Z168" i="29"/>
  <c r="U168" i="29"/>
  <c r="R168" i="29"/>
  <c r="I56" i="1"/>
  <c r="E57" i="30" s="1"/>
  <c r="H56" i="1"/>
  <c r="G56" i="1"/>
  <c r="F56" i="1"/>
  <c r="E57" i="1"/>
  <c r="E56" i="1"/>
  <c r="AO136" i="29"/>
  <c r="AJ136" i="29"/>
  <c r="AE136" i="29"/>
  <c r="Z136" i="29"/>
  <c r="U136" i="29"/>
  <c r="R136" i="29"/>
  <c r="G136" i="29"/>
  <c r="H136" i="29" s="1"/>
  <c r="I54" i="1"/>
  <c r="E55" i="30" s="1"/>
  <c r="H54" i="1"/>
  <c r="G54" i="1"/>
  <c r="F54" i="1"/>
  <c r="E55" i="1"/>
  <c r="AO104" i="29"/>
  <c r="AJ104" i="29"/>
  <c r="AE104" i="29"/>
  <c r="Z104" i="29"/>
  <c r="U79" i="29"/>
  <c r="R79" i="29"/>
  <c r="R104" i="29" s="1"/>
  <c r="G79" i="29"/>
  <c r="G104" i="29" s="1"/>
  <c r="I52" i="1"/>
  <c r="H52" i="1"/>
  <c r="G52" i="1"/>
  <c r="F52" i="1"/>
  <c r="E53" i="1"/>
  <c r="AO47" i="29"/>
  <c r="AJ47" i="29"/>
  <c r="AE47" i="29"/>
  <c r="Z47" i="29"/>
  <c r="U47" i="29"/>
  <c r="G47" i="29"/>
  <c r="AQ39" i="29"/>
  <c r="AP39" i="29"/>
  <c r="AK39" i="29"/>
  <c r="AG39" i="29"/>
  <c r="AF39" i="29"/>
  <c r="AB39" i="29"/>
  <c r="AA39" i="29"/>
  <c r="W39" i="29"/>
  <c r="V39" i="29"/>
  <c r="O39" i="29"/>
  <c r="L39" i="29"/>
  <c r="I39" i="29"/>
  <c r="F39" i="29"/>
  <c r="E39" i="29"/>
  <c r="C3" i="29"/>
  <c r="C2" i="29"/>
  <c r="O143" i="13"/>
  <c r="F81" i="30"/>
  <c r="G81" i="30"/>
  <c r="H81" i="30"/>
  <c r="I81" i="30"/>
  <c r="J81" i="30"/>
  <c r="J79" i="30"/>
  <c r="I79" i="30"/>
  <c r="H79" i="30"/>
  <c r="G79" i="30"/>
  <c r="F79" i="30"/>
  <c r="J75" i="30"/>
  <c r="I75" i="30"/>
  <c r="H75" i="30"/>
  <c r="G75" i="30"/>
  <c r="F75" i="30"/>
  <c r="U175" i="5"/>
  <c r="C3" i="28"/>
  <c r="C2" i="28"/>
  <c r="U104" i="29" l="1"/>
  <c r="AO72" i="29"/>
  <c r="J53" i="30" s="1"/>
  <c r="AO14" i="29"/>
  <c r="AO39" i="29" s="1"/>
  <c r="AJ72" i="29"/>
  <c r="I53" i="30" s="1"/>
  <c r="AJ14" i="29"/>
  <c r="AJ39" i="29" s="1"/>
  <c r="AE72" i="29"/>
  <c r="H53" i="30" s="1"/>
  <c r="AE14" i="29"/>
  <c r="AE39" i="29" s="1"/>
  <c r="Z72" i="29"/>
  <c r="G53" i="30" s="1"/>
  <c r="Z14" i="29"/>
  <c r="Z39" i="29" s="1"/>
  <c r="U72" i="29"/>
  <c r="F53" i="30" s="1"/>
  <c r="U14" i="29"/>
  <c r="U39" i="29" s="1"/>
  <c r="H47" i="29"/>
  <c r="G72" i="29"/>
  <c r="H72" i="29" s="1"/>
  <c r="J168" i="29"/>
  <c r="G168" i="29"/>
  <c r="H168" i="29" s="1"/>
  <c r="G200" i="29"/>
  <c r="H200" i="29" s="1"/>
  <c r="U14" i="5"/>
  <c r="U200" i="5"/>
  <c r="J73" i="30"/>
  <c r="H77" i="30"/>
  <c r="G73" i="30"/>
  <c r="I73" i="30"/>
  <c r="G77" i="30"/>
  <c r="I77" i="30"/>
  <c r="F73" i="30"/>
  <c r="H73" i="30"/>
  <c r="J77" i="30"/>
  <c r="F77" i="30"/>
  <c r="G71" i="30"/>
  <c r="J71" i="30"/>
  <c r="H71" i="30"/>
  <c r="F71" i="30"/>
  <c r="I71" i="30"/>
  <c r="E54" i="1"/>
  <c r="F61" i="1"/>
  <c r="G61" i="1" s="1"/>
  <c r="H61" i="1" s="1"/>
  <c r="I61" i="1" s="1"/>
  <c r="E62" i="30" s="1"/>
  <c r="E52" i="1"/>
  <c r="F55" i="1"/>
  <c r="G55" i="1" s="1"/>
  <c r="H55" i="1" s="1"/>
  <c r="I55" i="1" s="1"/>
  <c r="E56" i="30" s="1"/>
  <c r="F63" i="1"/>
  <c r="G63" i="1" s="1"/>
  <c r="H63" i="1" s="1"/>
  <c r="I63" i="1" s="1"/>
  <c r="E64" i="30" s="1"/>
  <c r="F98" i="1"/>
  <c r="F57" i="1"/>
  <c r="G57" i="1" s="1"/>
  <c r="H57" i="1" s="1"/>
  <c r="I57" i="1" s="1"/>
  <c r="E58" i="30" s="1"/>
  <c r="AJ205" i="29"/>
  <c r="F205" i="29"/>
  <c r="O173" i="29"/>
  <c r="AJ141" i="29"/>
  <c r="F141" i="29"/>
  <c r="O109" i="29"/>
  <c r="AJ77" i="29"/>
  <c r="F77" i="29"/>
  <c r="O45" i="29"/>
  <c r="AJ12" i="29"/>
  <c r="F12" i="29"/>
  <c r="I205" i="29"/>
  <c r="I77" i="29"/>
  <c r="AE205" i="29"/>
  <c r="D205" i="29"/>
  <c r="AE141" i="29"/>
  <c r="D141" i="29"/>
  <c r="AE77" i="29"/>
  <c r="D77" i="29"/>
  <c r="AE12" i="29"/>
  <c r="D12" i="29"/>
  <c r="AO141" i="29"/>
  <c r="I12" i="29"/>
  <c r="Z205" i="29"/>
  <c r="L173" i="29"/>
  <c r="Z141" i="29"/>
  <c r="L109" i="29"/>
  <c r="Z77" i="29"/>
  <c r="L45" i="29"/>
  <c r="Z12" i="29"/>
  <c r="AO77" i="29"/>
  <c r="U205" i="29"/>
  <c r="AO173" i="29"/>
  <c r="I173" i="29"/>
  <c r="U141" i="29"/>
  <c r="AO109" i="29"/>
  <c r="I109" i="29"/>
  <c r="U77" i="29"/>
  <c r="AO45" i="29"/>
  <c r="I45" i="29"/>
  <c r="U12" i="29"/>
  <c r="U173" i="29"/>
  <c r="U45" i="29"/>
  <c r="AT45" i="29" s="1"/>
  <c r="O205" i="29"/>
  <c r="AJ173" i="29"/>
  <c r="F173" i="29"/>
  <c r="O141" i="29"/>
  <c r="AJ109" i="29"/>
  <c r="F109" i="29"/>
  <c r="O77" i="29"/>
  <c r="AJ45" i="29"/>
  <c r="F45" i="29"/>
  <c r="O12" i="29"/>
  <c r="I141" i="29"/>
  <c r="AE173" i="29"/>
  <c r="D173" i="29"/>
  <c r="AE109" i="29"/>
  <c r="D109" i="29"/>
  <c r="AE45" i="29"/>
  <c r="D45" i="29"/>
  <c r="U109" i="29"/>
  <c r="L205" i="29"/>
  <c r="Z173" i="29"/>
  <c r="L141" i="29"/>
  <c r="Z109" i="29"/>
  <c r="L77" i="29"/>
  <c r="Z45" i="29"/>
  <c r="L12" i="29"/>
  <c r="AO205" i="29"/>
  <c r="AO12" i="29"/>
  <c r="H50" i="1"/>
  <c r="F50" i="1"/>
  <c r="G50" i="1"/>
  <c r="F53" i="1"/>
  <c r="E51" i="1"/>
  <c r="E53" i="30"/>
  <c r="I50" i="1"/>
  <c r="E51" i="30" s="1"/>
  <c r="F59" i="1"/>
  <c r="G59" i="1" s="1"/>
  <c r="H59" i="1" s="1"/>
  <c r="I59" i="1" s="1"/>
  <c r="E60" i="30" s="1"/>
  <c r="F32" i="30"/>
  <c r="E32" i="30"/>
  <c r="J32" i="30"/>
  <c r="I32" i="30"/>
  <c r="H32" i="30"/>
  <c r="G32" i="30"/>
  <c r="F87" i="30"/>
  <c r="I87" i="30"/>
  <c r="E87" i="30"/>
  <c r="H87" i="30"/>
  <c r="G87" i="30"/>
  <c r="J87" i="30"/>
  <c r="K81" i="30"/>
  <c r="K79" i="30"/>
  <c r="K75" i="30"/>
  <c r="I57" i="30"/>
  <c r="J57" i="30"/>
  <c r="AT143" i="29"/>
  <c r="AT168" i="29" s="1"/>
  <c r="H63" i="30"/>
  <c r="J55" i="30"/>
  <c r="H59" i="30"/>
  <c r="I59" i="30"/>
  <c r="G63" i="30"/>
  <c r="F55" i="30"/>
  <c r="G57" i="30"/>
  <c r="H61" i="30"/>
  <c r="I63" i="30"/>
  <c r="R39" i="29"/>
  <c r="G55" i="30"/>
  <c r="G61" i="30"/>
  <c r="H55" i="30"/>
  <c r="I61" i="30"/>
  <c r="J63" i="30"/>
  <c r="G39" i="29"/>
  <c r="J61" i="30"/>
  <c r="E11" i="30"/>
  <c r="E50" i="30"/>
  <c r="E97" i="30"/>
  <c r="E68" i="30"/>
  <c r="E149" i="30"/>
  <c r="E156" i="30"/>
  <c r="E138" i="30"/>
  <c r="F156" i="30"/>
  <c r="G97" i="30"/>
  <c r="G11" i="30"/>
  <c r="I50" i="30"/>
  <c r="H97" i="30"/>
  <c r="E3" i="30"/>
  <c r="I11" i="30"/>
  <c r="F68" i="30"/>
  <c r="I97" i="30"/>
  <c r="J11" i="30"/>
  <c r="G68" i="30"/>
  <c r="J97" i="30"/>
  <c r="F138" i="30"/>
  <c r="G156" i="30"/>
  <c r="H156" i="30"/>
  <c r="H68" i="30"/>
  <c r="G138" i="30"/>
  <c r="I68" i="30"/>
  <c r="I156" i="30"/>
  <c r="G50" i="30"/>
  <c r="J68" i="30"/>
  <c r="I138" i="30"/>
  <c r="G149" i="30"/>
  <c r="J156" i="30"/>
  <c r="F50" i="30"/>
  <c r="H138" i="30"/>
  <c r="F149" i="30"/>
  <c r="F11" i="30"/>
  <c r="H50" i="30"/>
  <c r="F97" i="30"/>
  <c r="J138" i="30"/>
  <c r="H149" i="30"/>
  <c r="I149" i="30"/>
  <c r="H11" i="30"/>
  <c r="J50" i="30"/>
  <c r="J149" i="30"/>
  <c r="E3" i="29"/>
  <c r="B7" i="29" s="1"/>
  <c r="AT47" i="29"/>
  <c r="AT72" i="29" s="1"/>
  <c r="AT79" i="29"/>
  <c r="AT104" i="29" s="1"/>
  <c r="AT136" i="29"/>
  <c r="F57" i="30"/>
  <c r="J47" i="29"/>
  <c r="J72" i="29" s="1"/>
  <c r="J232" i="29"/>
  <c r="K232" i="29" s="1"/>
  <c r="H104" i="29"/>
  <c r="J79" i="29"/>
  <c r="J104" i="29" s="1"/>
  <c r="H79" i="29"/>
  <c r="J136" i="29"/>
  <c r="K136" i="29" s="1"/>
  <c r="J59" i="30"/>
  <c r="F61" i="30"/>
  <c r="I55" i="30"/>
  <c r="F59" i="30"/>
  <c r="H57" i="30"/>
  <c r="F63" i="30"/>
  <c r="AT232" i="29"/>
  <c r="G59" i="30"/>
  <c r="AT175" i="29"/>
  <c r="AT200" i="29" s="1"/>
  <c r="E3" i="28"/>
  <c r="C3" i="18"/>
  <c r="C2" i="18"/>
  <c r="C3" i="13"/>
  <c r="C2" i="13"/>
  <c r="J151" i="30"/>
  <c r="I151" i="30"/>
  <c r="H151" i="30"/>
  <c r="G151" i="30"/>
  <c r="F151" i="30"/>
  <c r="I110" i="1"/>
  <c r="E151" i="30" s="1"/>
  <c r="H110" i="1"/>
  <c r="G110" i="1"/>
  <c r="F110" i="1"/>
  <c r="J150" i="30"/>
  <c r="I150" i="30"/>
  <c r="H150" i="30"/>
  <c r="G150" i="30"/>
  <c r="F150" i="30"/>
  <c r="I109" i="1"/>
  <c r="H109" i="1"/>
  <c r="G109" i="1"/>
  <c r="F109" i="1"/>
  <c r="E109" i="1"/>
  <c r="J143" i="30"/>
  <c r="I143" i="30"/>
  <c r="H143" i="30"/>
  <c r="G143" i="30"/>
  <c r="F143" i="30"/>
  <c r="I102" i="1"/>
  <c r="E143" i="30" s="1"/>
  <c r="H102" i="1"/>
  <c r="G102" i="1"/>
  <c r="F102" i="1"/>
  <c r="E102" i="1"/>
  <c r="J142" i="30"/>
  <c r="J140" i="30"/>
  <c r="I140" i="30"/>
  <c r="I139" i="30" s="1"/>
  <c r="H142" i="30"/>
  <c r="H140" i="30"/>
  <c r="G142" i="30"/>
  <c r="G140" i="30"/>
  <c r="F142" i="30"/>
  <c r="F140" i="30"/>
  <c r="I101" i="1"/>
  <c r="I99" i="1"/>
  <c r="H101" i="1"/>
  <c r="H99" i="1"/>
  <c r="G101" i="1"/>
  <c r="G99" i="1"/>
  <c r="E101" i="1"/>
  <c r="E99" i="1"/>
  <c r="C3" i="9"/>
  <c r="C2" i="9"/>
  <c r="H252" i="27"/>
  <c r="H277" i="27" s="1"/>
  <c r="G252" i="27"/>
  <c r="G277" i="27" s="1"/>
  <c r="F252" i="27"/>
  <c r="F277" i="27" s="1"/>
  <c r="E252" i="27"/>
  <c r="E277" i="27" s="1"/>
  <c r="D252" i="27"/>
  <c r="D277" i="27" s="1"/>
  <c r="H222" i="27"/>
  <c r="H247" i="27" s="1"/>
  <c r="G222" i="27"/>
  <c r="G247" i="27" s="1"/>
  <c r="F222" i="27"/>
  <c r="F247" i="27" s="1"/>
  <c r="E222" i="27"/>
  <c r="E247" i="27" s="1"/>
  <c r="D222" i="27"/>
  <c r="D247" i="27" s="1"/>
  <c r="H192" i="27"/>
  <c r="H217" i="27" s="1"/>
  <c r="G192" i="27"/>
  <c r="G217" i="27" s="1"/>
  <c r="F192" i="27"/>
  <c r="F217" i="27" s="1"/>
  <c r="E192" i="27"/>
  <c r="E217" i="27" s="1"/>
  <c r="D192" i="27"/>
  <c r="D217" i="27" s="1"/>
  <c r="H162" i="27"/>
  <c r="H187" i="27" s="1"/>
  <c r="G162" i="27"/>
  <c r="G187" i="27" s="1"/>
  <c r="F162" i="27"/>
  <c r="F187" i="27" s="1"/>
  <c r="E162" i="27"/>
  <c r="E187" i="27" s="1"/>
  <c r="D162" i="27"/>
  <c r="D187" i="27" s="1"/>
  <c r="H132" i="27"/>
  <c r="H157" i="27" s="1"/>
  <c r="G132" i="27"/>
  <c r="G157" i="27" s="1"/>
  <c r="F132" i="27"/>
  <c r="F157" i="27" s="1"/>
  <c r="E132" i="27"/>
  <c r="E157" i="27" s="1"/>
  <c r="D132" i="27"/>
  <c r="D157" i="27" s="1"/>
  <c r="H102" i="27"/>
  <c r="H127" i="27" s="1"/>
  <c r="G102" i="27"/>
  <c r="G127" i="27" s="1"/>
  <c r="F102" i="27"/>
  <c r="F127" i="27" s="1"/>
  <c r="E102" i="27"/>
  <c r="E127" i="27" s="1"/>
  <c r="H72" i="27"/>
  <c r="H97" i="27" s="1"/>
  <c r="G72" i="27"/>
  <c r="G97" i="27" s="1"/>
  <c r="F72" i="27"/>
  <c r="F97" i="27" s="1"/>
  <c r="E72" i="27"/>
  <c r="E97" i="27" s="1"/>
  <c r="D72" i="27"/>
  <c r="D97" i="27" s="1"/>
  <c r="H42" i="27"/>
  <c r="H67" i="27" s="1"/>
  <c r="G42" i="27"/>
  <c r="G67" i="27" s="1"/>
  <c r="F42" i="27"/>
  <c r="F67" i="27" s="1"/>
  <c r="E42" i="27"/>
  <c r="E67" i="27" s="1"/>
  <c r="D42" i="27"/>
  <c r="D67" i="27" s="1"/>
  <c r="C3" i="27"/>
  <c r="C2" i="27"/>
  <c r="C3" i="19"/>
  <c r="C2" i="19"/>
  <c r="K32" i="30" l="1"/>
  <c r="AT14" i="29"/>
  <c r="AT39" i="29" s="1"/>
  <c r="M168" i="29"/>
  <c r="N168" i="29" s="1"/>
  <c r="E98" i="1"/>
  <c r="H98" i="1"/>
  <c r="F139" i="30"/>
  <c r="H139" i="30"/>
  <c r="K73" i="30"/>
  <c r="G69" i="30"/>
  <c r="E27" i="2" s="1"/>
  <c r="K168" i="29"/>
  <c r="M200" i="29"/>
  <c r="J200" i="29"/>
  <c r="K200" i="29" s="1"/>
  <c r="K77" i="30"/>
  <c r="K71" i="30"/>
  <c r="J139" i="30"/>
  <c r="M108" i="9"/>
  <c r="I108" i="9"/>
  <c r="E108" i="9"/>
  <c r="L77" i="9"/>
  <c r="D77" i="9"/>
  <c r="D108" i="9"/>
  <c r="K77" i="9"/>
  <c r="G77" i="9"/>
  <c r="G108" i="9"/>
  <c r="N77" i="9"/>
  <c r="J77" i="9"/>
  <c r="F77" i="9"/>
  <c r="J108" i="9"/>
  <c r="F108" i="9"/>
  <c r="M77" i="9"/>
  <c r="I77" i="9"/>
  <c r="E77" i="9"/>
  <c r="L108" i="9"/>
  <c r="K108" i="9"/>
  <c r="N108" i="9"/>
  <c r="G98" i="1"/>
  <c r="I98" i="1"/>
  <c r="E139" i="30" s="1"/>
  <c r="J69" i="30"/>
  <c r="H27" i="2" s="1"/>
  <c r="H69" i="30"/>
  <c r="F27" i="2" s="1"/>
  <c r="F69" i="30"/>
  <c r="I69" i="30"/>
  <c r="G27" i="2" s="1"/>
  <c r="E50" i="1"/>
  <c r="R108" i="29"/>
  <c r="AT173" i="29"/>
  <c r="G139" i="30"/>
  <c r="R11" i="29"/>
  <c r="AT109" i="29"/>
  <c r="R44" i="29"/>
  <c r="AT141" i="29"/>
  <c r="AT77" i="29"/>
  <c r="D12" i="27"/>
  <c r="D37" i="27" s="1"/>
  <c r="I205" i="13"/>
  <c r="O173" i="13"/>
  <c r="S141" i="13"/>
  <c r="W109" i="13"/>
  <c r="E109" i="13"/>
  <c r="I77" i="13"/>
  <c r="O45" i="13"/>
  <c r="G45" i="13"/>
  <c r="Q173" i="13"/>
  <c r="M11" i="13"/>
  <c r="G205" i="13"/>
  <c r="K173" i="13"/>
  <c r="Q141" i="13"/>
  <c r="U109" i="13"/>
  <c r="D109" i="13"/>
  <c r="G77" i="13"/>
  <c r="K45" i="13"/>
  <c r="D77" i="13"/>
  <c r="E45" i="13"/>
  <c r="D141" i="13"/>
  <c r="Q45" i="13"/>
  <c r="W205" i="13"/>
  <c r="E205" i="13"/>
  <c r="I173" i="13"/>
  <c r="O141" i="13"/>
  <c r="S109" i="13"/>
  <c r="W77" i="13"/>
  <c r="E77" i="13"/>
  <c r="I45" i="13"/>
  <c r="U77" i="13"/>
  <c r="U141" i="13"/>
  <c r="U205" i="13"/>
  <c r="D205" i="13"/>
  <c r="G173" i="13"/>
  <c r="K141" i="13"/>
  <c r="Q109" i="13"/>
  <c r="K205" i="13"/>
  <c r="S205" i="13"/>
  <c r="W173" i="13"/>
  <c r="E173" i="13"/>
  <c r="I141" i="13"/>
  <c r="O109" i="13"/>
  <c r="S77" i="13"/>
  <c r="W45" i="13"/>
  <c r="G109" i="13"/>
  <c r="Q205" i="13"/>
  <c r="U173" i="13"/>
  <c r="D173" i="13"/>
  <c r="G141" i="13"/>
  <c r="K109" i="13"/>
  <c r="Q77" i="13"/>
  <c r="U45" i="13"/>
  <c r="D45" i="13"/>
  <c r="I109" i="13"/>
  <c r="S45" i="13"/>
  <c r="O205" i="13"/>
  <c r="S173" i="13"/>
  <c r="W141" i="13"/>
  <c r="E141" i="13"/>
  <c r="O77" i="13"/>
  <c r="K77" i="13"/>
  <c r="R204" i="29"/>
  <c r="R76" i="29"/>
  <c r="AT205" i="29"/>
  <c r="AT12" i="29"/>
  <c r="R172" i="29"/>
  <c r="R140" i="29"/>
  <c r="I46" i="9"/>
  <c r="T12" i="9"/>
  <c r="E140" i="30"/>
  <c r="E142" i="30"/>
  <c r="E150" i="30"/>
  <c r="H14" i="2"/>
  <c r="G53" i="1"/>
  <c r="F51" i="1"/>
  <c r="K87" i="30"/>
  <c r="G46" i="9"/>
  <c r="E3" i="9"/>
  <c r="P12" i="9"/>
  <c r="H39" i="29"/>
  <c r="I102" i="27"/>
  <c r="I127" i="27" s="1"/>
  <c r="I252" i="27"/>
  <c r="I277" i="27" s="1"/>
  <c r="K156" i="30"/>
  <c r="K97" i="30"/>
  <c r="K50" i="30"/>
  <c r="K11" i="30"/>
  <c r="K68" i="30"/>
  <c r="K72" i="29"/>
  <c r="M47" i="29"/>
  <c r="M72" i="29" s="1"/>
  <c r="K47" i="29"/>
  <c r="M136" i="29"/>
  <c r="N136" i="29" s="1"/>
  <c r="K104" i="29"/>
  <c r="M79" i="29"/>
  <c r="M104" i="29" s="1"/>
  <c r="K79" i="29"/>
  <c r="M232" i="29"/>
  <c r="N232" i="29" s="1"/>
  <c r="E3" i="18"/>
  <c r="I41" i="18" s="1"/>
  <c r="E3" i="13"/>
  <c r="Y11" i="13" s="1"/>
  <c r="I222" i="27"/>
  <c r="I247" i="27" s="1"/>
  <c r="G12" i="27"/>
  <c r="G37" i="27" s="1"/>
  <c r="I192" i="27"/>
  <c r="I217" i="27" s="1"/>
  <c r="E12" i="27"/>
  <c r="E37" i="27" s="1"/>
  <c r="I162" i="27"/>
  <c r="I187" i="27" s="1"/>
  <c r="I132" i="27"/>
  <c r="I157" i="27" s="1"/>
  <c r="F12" i="27"/>
  <c r="F37" i="27" s="1"/>
  <c r="H12" i="27"/>
  <c r="H37" i="27" s="1"/>
  <c r="I72" i="27"/>
  <c r="I97" i="27" s="1"/>
  <c r="I42" i="27"/>
  <c r="I67" i="27" s="1"/>
  <c r="F11" i="27"/>
  <c r="D40" i="19"/>
  <c r="D69" i="19"/>
  <c r="D98" i="19"/>
  <c r="D127" i="19"/>
  <c r="D156" i="19"/>
  <c r="D214" i="19"/>
  <c r="D185" i="19"/>
  <c r="D11" i="19"/>
  <c r="E11" i="19"/>
  <c r="D71" i="27"/>
  <c r="E101" i="27"/>
  <c r="E3" i="27"/>
  <c r="D41" i="27"/>
  <c r="E71" i="27"/>
  <c r="F101" i="27"/>
  <c r="G131" i="27"/>
  <c r="H161" i="27"/>
  <c r="D221" i="27"/>
  <c r="E41" i="27"/>
  <c r="F71" i="27"/>
  <c r="G101" i="27"/>
  <c r="H131" i="27"/>
  <c r="D251" i="27"/>
  <c r="E221" i="27"/>
  <c r="F131" i="27"/>
  <c r="G161" i="27"/>
  <c r="D11" i="27"/>
  <c r="F41" i="27"/>
  <c r="G71" i="27"/>
  <c r="H101" i="27"/>
  <c r="D191" i="27"/>
  <c r="E251" i="27"/>
  <c r="F221" i="27"/>
  <c r="E11" i="27"/>
  <c r="G41" i="27"/>
  <c r="H71" i="27"/>
  <c r="E191" i="27"/>
  <c r="F251" i="27"/>
  <c r="G221" i="27"/>
  <c r="H41" i="27"/>
  <c r="D161" i="27"/>
  <c r="I161" i="27" s="1"/>
  <c r="F191" i="27"/>
  <c r="G251" i="27"/>
  <c r="H221" i="27"/>
  <c r="G11" i="27"/>
  <c r="D131" i="27"/>
  <c r="E161" i="27"/>
  <c r="G191" i="27"/>
  <c r="H251" i="27"/>
  <c r="H11" i="27"/>
  <c r="D101" i="27"/>
  <c r="E131" i="27"/>
  <c r="F161" i="27"/>
  <c r="H191" i="27"/>
  <c r="E3" i="19"/>
  <c r="F40" i="19"/>
  <c r="G69" i="19"/>
  <c r="H98" i="19"/>
  <c r="I127" i="19"/>
  <c r="E185" i="19"/>
  <c r="E40" i="19"/>
  <c r="F69" i="19"/>
  <c r="G98" i="19"/>
  <c r="H127" i="19"/>
  <c r="F11" i="19"/>
  <c r="G40" i="19"/>
  <c r="H69" i="19"/>
  <c r="I98" i="19"/>
  <c r="E214" i="19"/>
  <c r="F185" i="19"/>
  <c r="G11" i="19"/>
  <c r="H40" i="19"/>
  <c r="I69" i="19"/>
  <c r="E156" i="19"/>
  <c r="F214" i="19"/>
  <c r="G185" i="19"/>
  <c r="H11" i="19"/>
  <c r="I40" i="19"/>
  <c r="F156" i="19"/>
  <c r="G214" i="19"/>
  <c r="H185" i="19"/>
  <c r="I11" i="19"/>
  <c r="E127" i="19"/>
  <c r="G156" i="19"/>
  <c r="H214" i="19"/>
  <c r="I185" i="19"/>
  <c r="E98" i="19"/>
  <c r="F127" i="19"/>
  <c r="H156" i="19"/>
  <c r="I214" i="19"/>
  <c r="E69" i="19"/>
  <c r="F98" i="19"/>
  <c r="G127" i="19"/>
  <c r="I156" i="19"/>
  <c r="P168" i="29" l="1"/>
  <c r="X200" i="29"/>
  <c r="K69" i="30"/>
  <c r="N200" i="29"/>
  <c r="J39" i="29"/>
  <c r="K39" i="29" s="1"/>
  <c r="X168" i="29"/>
  <c r="H53" i="1"/>
  <c r="I53" i="1" s="1"/>
  <c r="G51" i="1"/>
  <c r="I71" i="18"/>
  <c r="I101" i="18"/>
  <c r="I131" i="18"/>
  <c r="I161" i="18"/>
  <c r="I11" i="18"/>
  <c r="N104" i="29"/>
  <c r="P79" i="29"/>
  <c r="X79" i="29" s="1"/>
  <c r="N79" i="29"/>
  <c r="P47" i="29"/>
  <c r="P72" i="29" s="1"/>
  <c r="N47" i="29"/>
  <c r="N72" i="29"/>
  <c r="B7" i="13"/>
  <c r="Y204" i="13"/>
  <c r="Y172" i="13"/>
  <c r="Y140" i="13"/>
  <c r="Y108" i="13"/>
  <c r="Y76" i="13"/>
  <c r="Y44" i="13"/>
  <c r="I101" i="27"/>
  <c r="I12" i="27"/>
  <c r="I37" i="27" s="1"/>
  <c r="I41" i="27"/>
  <c r="I131" i="27"/>
  <c r="I191" i="27"/>
  <c r="I251" i="27"/>
  <c r="I11" i="27"/>
  <c r="I221" i="27"/>
  <c r="I71" i="27"/>
  <c r="Y79" i="29" l="1"/>
  <c r="AC79" i="29"/>
  <c r="P200" i="29"/>
  <c r="S200" i="29" s="1"/>
  <c r="Q168" i="29"/>
  <c r="S168" i="29"/>
  <c r="X232" i="29"/>
  <c r="P232" i="29"/>
  <c r="Y168" i="29"/>
  <c r="X136" i="29"/>
  <c r="P136" i="29"/>
  <c r="X104" i="29"/>
  <c r="P104" i="29"/>
  <c r="M39" i="29"/>
  <c r="N39" i="29" s="1"/>
  <c r="H51" i="1"/>
  <c r="Q79" i="29"/>
  <c r="S79" i="29"/>
  <c r="AC168" i="29"/>
  <c r="AD168" i="29" s="1"/>
  <c r="AC200" i="29"/>
  <c r="AD200" i="29" s="1"/>
  <c r="Q47" i="29"/>
  <c r="X47" i="29"/>
  <c r="S47" i="29"/>
  <c r="F131" i="30"/>
  <c r="F126" i="30"/>
  <c r="F121" i="30"/>
  <c r="F116" i="30"/>
  <c r="F111" i="30"/>
  <c r="F106" i="30"/>
  <c r="Q15" i="7"/>
  <c r="Q40" i="7" s="1"/>
  <c r="C3" i="7"/>
  <c r="C2" i="7"/>
  <c r="C3" i="26"/>
  <c r="C2" i="26"/>
  <c r="I334" i="26"/>
  <c r="I359" i="26" s="1"/>
  <c r="I305" i="26"/>
  <c r="I330" i="26" s="1"/>
  <c r="I301" i="26"/>
  <c r="I272" i="26"/>
  <c r="I218" i="26"/>
  <c r="I243" i="26" s="1"/>
  <c r="I13" i="26"/>
  <c r="I38" i="26" s="1"/>
  <c r="C3" i="22"/>
  <c r="C2" i="22"/>
  <c r="C3" i="24"/>
  <c r="E3" i="24" s="1"/>
  <c r="C2" i="24"/>
  <c r="AB28" i="22"/>
  <c r="AB29" i="22" s="1"/>
  <c r="AA28" i="22"/>
  <c r="AA29" i="22" s="1"/>
  <c r="Z28" i="22"/>
  <c r="Z29" i="22" s="1"/>
  <c r="Y28" i="22"/>
  <c r="Y29" i="22" s="1"/>
  <c r="X28" i="22"/>
  <c r="X29" i="22" s="1"/>
  <c r="W28" i="22"/>
  <c r="W29" i="22" s="1"/>
  <c r="V28" i="22"/>
  <c r="V29" i="22" s="1"/>
  <c r="U28" i="22"/>
  <c r="U29" i="22" s="1"/>
  <c r="T28" i="22"/>
  <c r="T29" i="22" s="1"/>
  <c r="S28" i="22"/>
  <c r="S29" i="22" s="1"/>
  <c r="R28" i="22"/>
  <c r="R29" i="22" s="1"/>
  <c r="Q28" i="22"/>
  <c r="Q29" i="22" s="1"/>
  <c r="P28" i="22"/>
  <c r="P29" i="22" s="1"/>
  <c r="O28" i="22"/>
  <c r="O29" i="22" s="1"/>
  <c r="N28" i="22"/>
  <c r="N29" i="22" s="1"/>
  <c r="M28" i="22"/>
  <c r="M29" i="22" s="1"/>
  <c r="L28" i="22"/>
  <c r="L29" i="22" s="1"/>
  <c r="K28" i="22"/>
  <c r="K29" i="22" s="1"/>
  <c r="J28" i="22"/>
  <c r="J29" i="22" s="1"/>
  <c r="I28" i="22"/>
  <c r="I29" i="22" s="1"/>
  <c r="H28" i="22"/>
  <c r="H29" i="22" s="1"/>
  <c r="G28" i="22"/>
  <c r="G29" i="22" s="1"/>
  <c r="F28" i="22"/>
  <c r="F29" i="22" s="1"/>
  <c r="E28" i="22"/>
  <c r="E29" i="22" s="1"/>
  <c r="D28" i="22"/>
  <c r="D29" i="22" s="1"/>
  <c r="AB23" i="22"/>
  <c r="AA23" i="22"/>
  <c r="Z23" i="22"/>
  <c r="Y23" i="22"/>
  <c r="X23" i="22"/>
  <c r="W23" i="22"/>
  <c r="V23" i="22"/>
  <c r="U23" i="22"/>
  <c r="T23" i="22"/>
  <c r="S23" i="22"/>
  <c r="R23" i="22"/>
  <c r="Q23" i="22"/>
  <c r="P23" i="22"/>
  <c r="O23" i="22"/>
  <c r="N23" i="22"/>
  <c r="M23" i="22"/>
  <c r="L23" i="22"/>
  <c r="K23" i="22"/>
  <c r="J23" i="22"/>
  <c r="AH79" i="29" l="1"/>
  <c r="AD79" i="29"/>
  <c r="D31" i="22"/>
  <c r="D32" i="22" s="1"/>
  <c r="Y200" i="29"/>
  <c r="H385" i="22"/>
  <c r="I385" i="22" s="1"/>
  <c r="J385" i="22" s="1"/>
  <c r="K385" i="22" s="1"/>
  <c r="G385" i="22"/>
  <c r="F351" i="22"/>
  <c r="E317" i="22"/>
  <c r="H285" i="22"/>
  <c r="I285" i="22" s="1"/>
  <c r="J285" i="22" s="1"/>
  <c r="K285" i="22" s="1"/>
  <c r="L285" i="22" s="1"/>
  <c r="M285" i="22" s="1"/>
  <c r="N285" i="22" s="1"/>
  <c r="O285" i="22" s="1"/>
  <c r="P285" i="22" s="1"/>
  <c r="Q285" i="22" s="1"/>
  <c r="R285" i="22" s="1"/>
  <c r="S285" i="22" s="1"/>
  <c r="T285" i="22" s="1"/>
  <c r="U285" i="22" s="1"/>
  <c r="V285" i="22" s="1"/>
  <c r="W285" i="22" s="1"/>
  <c r="X285" i="22" s="1"/>
  <c r="Y285" i="22" s="1"/>
  <c r="Z285" i="22" s="1"/>
  <c r="AA285" i="22" s="1"/>
  <c r="AB285" i="22" s="1"/>
  <c r="D285" i="22"/>
  <c r="G251" i="22"/>
  <c r="G217" i="22"/>
  <c r="H185" i="22"/>
  <c r="I185" i="22" s="1"/>
  <c r="J185" i="22" s="1"/>
  <c r="K185" i="22" s="1"/>
  <c r="L185" i="22" s="1"/>
  <c r="M185" i="22" s="1"/>
  <c r="N185" i="22" s="1"/>
  <c r="O185" i="22" s="1"/>
  <c r="P185" i="22" s="1"/>
  <c r="Q185" i="22" s="1"/>
  <c r="R185" i="22" s="1"/>
  <c r="S185" i="22" s="1"/>
  <c r="T185" i="22" s="1"/>
  <c r="U185" i="22" s="1"/>
  <c r="V185" i="22" s="1"/>
  <c r="W185" i="22" s="1"/>
  <c r="X185" i="22" s="1"/>
  <c r="Y185" i="22" s="1"/>
  <c r="Z185" i="22" s="1"/>
  <c r="AA185" i="22" s="1"/>
  <c r="AB185" i="22" s="1"/>
  <c r="D185" i="22"/>
  <c r="G151" i="22"/>
  <c r="F117" i="22"/>
  <c r="F385" i="22"/>
  <c r="E351" i="22"/>
  <c r="H317" i="22"/>
  <c r="I317" i="22" s="1"/>
  <c r="J317" i="22" s="1"/>
  <c r="K317" i="22" s="1"/>
  <c r="L317" i="22" s="1"/>
  <c r="M317" i="22" s="1"/>
  <c r="N317" i="22" s="1"/>
  <c r="O317" i="22" s="1"/>
  <c r="P317" i="22" s="1"/>
  <c r="Q317" i="22" s="1"/>
  <c r="R317" i="22" s="1"/>
  <c r="S317" i="22" s="1"/>
  <c r="T317" i="22" s="1"/>
  <c r="U317" i="22" s="1"/>
  <c r="V317" i="22" s="1"/>
  <c r="W317" i="22" s="1"/>
  <c r="X317" i="22" s="1"/>
  <c r="Y317" i="22" s="1"/>
  <c r="Z317" i="22" s="1"/>
  <c r="AA317" i="22" s="1"/>
  <c r="AB317" i="22" s="1"/>
  <c r="D317" i="22"/>
  <c r="G285" i="22"/>
  <c r="F251" i="22"/>
  <c r="F217" i="22"/>
  <c r="G185" i="22"/>
  <c r="F151" i="22"/>
  <c r="E117" i="22"/>
  <c r="E385" i="22"/>
  <c r="H351" i="22"/>
  <c r="I351" i="22" s="1"/>
  <c r="J351" i="22" s="1"/>
  <c r="K351" i="22" s="1"/>
  <c r="L351" i="22" s="1"/>
  <c r="D351" i="22"/>
  <c r="G317" i="22"/>
  <c r="F285" i="22"/>
  <c r="E251" i="22"/>
  <c r="E217" i="22"/>
  <c r="F185" i="22"/>
  <c r="F317" i="22"/>
  <c r="D217" i="22"/>
  <c r="E151" i="22"/>
  <c r="G117" i="22"/>
  <c r="F83" i="22"/>
  <c r="F49" i="22"/>
  <c r="D117" i="22"/>
  <c r="E83" i="22"/>
  <c r="H251" i="22"/>
  <c r="D151" i="22"/>
  <c r="G351" i="22"/>
  <c r="E285" i="22"/>
  <c r="D251" i="22"/>
  <c r="E185" i="22"/>
  <c r="H83" i="22"/>
  <c r="I83" i="22" s="1"/>
  <c r="J83" i="22" s="1"/>
  <c r="K83" i="22" s="1"/>
  <c r="L83" i="22" s="1"/>
  <c r="M83" i="22" s="1"/>
  <c r="N83" i="22" s="1"/>
  <c r="O83" i="22" s="1"/>
  <c r="P83" i="22" s="1"/>
  <c r="Q83" i="22" s="1"/>
  <c r="R83" i="22" s="1"/>
  <c r="S83" i="22" s="1"/>
  <c r="T83" i="22" s="1"/>
  <c r="U83" i="22" s="1"/>
  <c r="V83" i="22" s="1"/>
  <c r="W83" i="22" s="1"/>
  <c r="X83" i="22" s="1"/>
  <c r="Y83" i="22" s="1"/>
  <c r="Z83" i="22" s="1"/>
  <c r="AA83" i="22" s="1"/>
  <c r="AB83" i="22" s="1"/>
  <c r="D83" i="22"/>
  <c r="H49" i="22"/>
  <c r="I49" i="22" s="1"/>
  <c r="J49" i="22" s="1"/>
  <c r="K49" i="22" s="1"/>
  <c r="L49" i="22" s="1"/>
  <c r="D49" i="22"/>
  <c r="D385" i="22"/>
  <c r="H217" i="22"/>
  <c r="I217" i="22" s="1"/>
  <c r="J217" i="22" s="1"/>
  <c r="K217" i="22" s="1"/>
  <c r="L217" i="22" s="1"/>
  <c r="M217" i="22" s="1"/>
  <c r="N217" i="22" s="1"/>
  <c r="O217" i="22" s="1"/>
  <c r="P217" i="22" s="1"/>
  <c r="Q217" i="22" s="1"/>
  <c r="R217" i="22" s="1"/>
  <c r="S217" i="22" s="1"/>
  <c r="T217" i="22" s="1"/>
  <c r="U217" i="22" s="1"/>
  <c r="V217" i="22" s="1"/>
  <c r="W217" i="22" s="1"/>
  <c r="X217" i="22" s="1"/>
  <c r="Y217" i="22" s="1"/>
  <c r="Z217" i="22" s="1"/>
  <c r="AA217" i="22" s="1"/>
  <c r="AB217" i="22" s="1"/>
  <c r="H151" i="22"/>
  <c r="I151" i="22" s="1"/>
  <c r="J151" i="22" s="1"/>
  <c r="K151" i="22" s="1"/>
  <c r="L151" i="22" s="1"/>
  <c r="M151" i="22" s="1"/>
  <c r="N151" i="22" s="1"/>
  <c r="O151" i="22" s="1"/>
  <c r="P151" i="22" s="1"/>
  <c r="Q151" i="22" s="1"/>
  <c r="R151" i="22" s="1"/>
  <c r="S151" i="22" s="1"/>
  <c r="T151" i="22" s="1"/>
  <c r="U151" i="22" s="1"/>
  <c r="V151" i="22" s="1"/>
  <c r="W151" i="22" s="1"/>
  <c r="X151" i="22" s="1"/>
  <c r="Y151" i="22" s="1"/>
  <c r="Z151" i="22" s="1"/>
  <c r="AA151" i="22" s="1"/>
  <c r="AB151" i="22" s="1"/>
  <c r="H117" i="22"/>
  <c r="I117" i="22" s="1"/>
  <c r="J117" i="22" s="1"/>
  <c r="K117" i="22" s="1"/>
  <c r="L117" i="22" s="1"/>
  <c r="M117" i="22" s="1"/>
  <c r="N117" i="22" s="1"/>
  <c r="O117" i="22" s="1"/>
  <c r="P117" i="22" s="1"/>
  <c r="Q117" i="22" s="1"/>
  <c r="R117" i="22" s="1"/>
  <c r="S117" i="22" s="1"/>
  <c r="T117" i="22" s="1"/>
  <c r="U117" i="22" s="1"/>
  <c r="V117" i="22" s="1"/>
  <c r="W117" i="22" s="1"/>
  <c r="X117" i="22" s="1"/>
  <c r="Y117" i="22" s="1"/>
  <c r="Z117" i="22" s="1"/>
  <c r="AA117" i="22" s="1"/>
  <c r="AB117" i="22" s="1"/>
  <c r="G83" i="22"/>
  <c r="G49" i="22"/>
  <c r="E49" i="22"/>
  <c r="Q200" i="29"/>
  <c r="X72" i="29"/>
  <c r="Y72" i="29" s="1"/>
  <c r="X14" i="29"/>
  <c r="Y14" i="29" s="1"/>
  <c r="R74" i="7"/>
  <c r="P74" i="7"/>
  <c r="Y136" i="29"/>
  <c r="Q232" i="29"/>
  <c r="S232" i="29"/>
  <c r="Q136" i="29"/>
  <c r="S136" i="29"/>
  <c r="Y232" i="29"/>
  <c r="P39" i="29"/>
  <c r="S39" i="29" s="1"/>
  <c r="E3" i="22"/>
  <c r="G304" i="26"/>
  <c r="D70" i="26"/>
  <c r="H70" i="26"/>
  <c r="F99" i="26"/>
  <c r="G70" i="26"/>
  <c r="E70" i="26"/>
  <c r="G99" i="26"/>
  <c r="F70" i="26"/>
  <c r="D99" i="26"/>
  <c r="H99" i="26"/>
  <c r="E99" i="26"/>
  <c r="AF211" i="7"/>
  <c r="AF213" i="7" s="1"/>
  <c r="E211" i="7"/>
  <c r="AF145" i="7"/>
  <c r="AF147" i="7" s="1"/>
  <c r="E145" i="7"/>
  <c r="K112" i="7"/>
  <c r="AF79" i="7"/>
  <c r="E79" i="7"/>
  <c r="Z211" i="7"/>
  <c r="Z213" i="7" s="1"/>
  <c r="D211" i="7"/>
  <c r="I178" i="7"/>
  <c r="Z145" i="7"/>
  <c r="Z147" i="7" s="1"/>
  <c r="D145" i="7"/>
  <c r="Z79" i="7"/>
  <c r="D79" i="7"/>
  <c r="I46" i="7"/>
  <c r="T178" i="7"/>
  <c r="T180" i="7" s="1"/>
  <c r="T211" i="7"/>
  <c r="T213" i="7" s="1"/>
  <c r="AL178" i="7"/>
  <c r="AL180" i="7" s="1"/>
  <c r="G178" i="7"/>
  <c r="T145" i="7"/>
  <c r="T147" i="7" s="1"/>
  <c r="I112" i="7"/>
  <c r="T79" i="7"/>
  <c r="AL46" i="7"/>
  <c r="AL48" i="7" s="1"/>
  <c r="G46" i="7"/>
  <c r="T46" i="7"/>
  <c r="T48" i="7" s="1"/>
  <c r="G79" i="7"/>
  <c r="P211" i="7"/>
  <c r="AF178" i="7"/>
  <c r="AF180" i="7" s="1"/>
  <c r="E178" i="7"/>
  <c r="P145" i="7"/>
  <c r="AL112" i="7"/>
  <c r="AL114" i="7" s="1"/>
  <c r="G112" i="7"/>
  <c r="P79" i="7"/>
  <c r="AF46" i="7"/>
  <c r="AF48" i="7" s="1"/>
  <c r="E46" i="7"/>
  <c r="Z112" i="7"/>
  <c r="Z114" i="7" s="1"/>
  <c r="P112" i="7"/>
  <c r="K211" i="7"/>
  <c r="Z178" i="7"/>
  <c r="Z180" i="7" s="1"/>
  <c r="D178" i="7"/>
  <c r="K145" i="7"/>
  <c r="AF112" i="7"/>
  <c r="AF114" i="7" s="1"/>
  <c r="E112" i="7"/>
  <c r="K79" i="7"/>
  <c r="Z46" i="7"/>
  <c r="Z48" i="7" s="1"/>
  <c r="D46" i="7"/>
  <c r="D112" i="7"/>
  <c r="I211" i="7"/>
  <c r="P178" i="7"/>
  <c r="I145" i="7"/>
  <c r="T112" i="7"/>
  <c r="T114" i="7" s="1"/>
  <c r="I79" i="7"/>
  <c r="P46" i="7"/>
  <c r="AL211" i="7"/>
  <c r="AL213" i="7" s="1"/>
  <c r="G211" i="7"/>
  <c r="K178" i="7"/>
  <c r="AL145" i="7"/>
  <c r="AL147" i="7" s="1"/>
  <c r="G145" i="7"/>
  <c r="AL79" i="7"/>
  <c r="K46" i="7"/>
  <c r="K12" i="7"/>
  <c r="I51" i="1"/>
  <c r="E52" i="30" s="1"/>
  <c r="E54" i="30"/>
  <c r="F101" i="30"/>
  <c r="D20" i="3" s="1"/>
  <c r="I12" i="7"/>
  <c r="V31" i="22"/>
  <c r="V32" i="22" s="1"/>
  <c r="P31" i="22"/>
  <c r="P32" i="22" s="1"/>
  <c r="X31" i="22"/>
  <c r="X32" i="22" s="1"/>
  <c r="N31" i="22"/>
  <c r="N32" i="22" s="1"/>
  <c r="L31" i="22"/>
  <c r="L32" i="22" s="1"/>
  <c r="T31" i="22"/>
  <c r="T32" i="22" s="1"/>
  <c r="AB31" i="22"/>
  <c r="AB32" i="22" s="1"/>
  <c r="Q31" i="22"/>
  <c r="Q32" i="22" s="1"/>
  <c r="Y31" i="22"/>
  <c r="Y32" i="22" s="1"/>
  <c r="J31" i="22"/>
  <c r="J32" i="22" s="1"/>
  <c r="R31" i="22"/>
  <c r="R32" i="22" s="1"/>
  <c r="Z31" i="22"/>
  <c r="Z32" i="22" s="1"/>
  <c r="K31" i="22"/>
  <c r="K32" i="22" s="1"/>
  <c r="S31" i="22"/>
  <c r="S32" i="22" s="1"/>
  <c r="AA31" i="22"/>
  <c r="AA32" i="22" s="1"/>
  <c r="M31" i="22"/>
  <c r="M32" i="22" s="1"/>
  <c r="U31" i="22"/>
  <c r="U32" i="22" s="1"/>
  <c r="O31" i="22"/>
  <c r="O32" i="22" s="1"/>
  <c r="W31" i="22"/>
  <c r="W32" i="22" s="1"/>
  <c r="I31" i="22"/>
  <c r="I32" i="22" s="1"/>
  <c r="H31" i="22"/>
  <c r="H32" i="22" s="1"/>
  <c r="G31" i="22"/>
  <c r="G32" i="22" s="1"/>
  <c r="F31" i="22"/>
  <c r="F32" i="22" s="1"/>
  <c r="E31" i="22"/>
  <c r="E32" i="22" s="1"/>
  <c r="AH200" i="29"/>
  <c r="AI200" i="29" s="1"/>
  <c r="AC232" i="29"/>
  <c r="AD232" i="29" s="1"/>
  <c r="AC47" i="29"/>
  <c r="Y47" i="29"/>
  <c r="AH168" i="29"/>
  <c r="AI168" i="29" s="1"/>
  <c r="Q72" i="29"/>
  <c r="S72" i="29"/>
  <c r="AC104" i="29"/>
  <c r="Y104" i="29"/>
  <c r="AC136" i="29"/>
  <c r="AD136" i="29" s="1"/>
  <c r="S104" i="29"/>
  <c r="Q104" i="29"/>
  <c r="F41" i="26"/>
  <c r="H217" i="26"/>
  <c r="G128" i="26"/>
  <c r="E188" i="26"/>
  <c r="E275" i="26"/>
  <c r="H304" i="26"/>
  <c r="D12" i="26"/>
  <c r="G41" i="26"/>
  <c r="H128" i="26"/>
  <c r="F188" i="26"/>
  <c r="F275" i="26"/>
  <c r="E3" i="26"/>
  <c r="E12" i="26"/>
  <c r="H41" i="26"/>
  <c r="D157" i="26"/>
  <c r="G188" i="26"/>
  <c r="D246" i="26"/>
  <c r="G275" i="26"/>
  <c r="D333" i="26"/>
  <c r="F12" i="26"/>
  <c r="E157" i="26"/>
  <c r="H188" i="26"/>
  <c r="E246" i="26"/>
  <c r="H275" i="26"/>
  <c r="E333" i="26"/>
  <c r="G12" i="26"/>
  <c r="F157" i="26"/>
  <c r="D217" i="26"/>
  <c r="F246" i="26"/>
  <c r="D304" i="26"/>
  <c r="F333" i="26"/>
  <c r="H12" i="26"/>
  <c r="D128" i="26"/>
  <c r="G157" i="26"/>
  <c r="E217" i="26"/>
  <c r="G246" i="26"/>
  <c r="E304" i="26"/>
  <c r="G333" i="26"/>
  <c r="D41" i="26"/>
  <c r="E128" i="26"/>
  <c r="H157" i="26"/>
  <c r="F217" i="26"/>
  <c r="H246" i="26"/>
  <c r="F304" i="26"/>
  <c r="H333" i="26"/>
  <c r="E41" i="26"/>
  <c r="F128" i="26"/>
  <c r="D188" i="26"/>
  <c r="G217" i="26"/>
  <c r="D275" i="26"/>
  <c r="E3" i="7"/>
  <c r="B7" i="7" s="1"/>
  <c r="D16" i="22"/>
  <c r="F16" i="22"/>
  <c r="G16" i="22"/>
  <c r="H16" i="22"/>
  <c r="I16" i="22" s="1"/>
  <c r="J16" i="22" s="1"/>
  <c r="K16" i="22" s="1"/>
  <c r="L16" i="22" s="1"/>
  <c r="M16" i="22" s="1"/>
  <c r="N16" i="22" s="1"/>
  <c r="O16" i="22" s="1"/>
  <c r="P16" i="22" s="1"/>
  <c r="Q16" i="22" s="1"/>
  <c r="R16" i="22" s="1"/>
  <c r="S16" i="22" s="1"/>
  <c r="T16" i="22" s="1"/>
  <c r="U16" i="22" s="1"/>
  <c r="V16" i="22" s="1"/>
  <c r="W16" i="22" s="1"/>
  <c r="X16" i="22" s="1"/>
  <c r="Y16" i="22" s="1"/>
  <c r="Z16" i="22" s="1"/>
  <c r="AA16" i="22" s="1"/>
  <c r="AB16" i="22" s="1"/>
  <c r="E16" i="22"/>
  <c r="M49" i="22" l="1"/>
  <c r="N49" i="22" s="1"/>
  <c r="O49" i="22" s="1"/>
  <c r="P49" i="22" s="1"/>
  <c r="Q49" i="22" s="1"/>
  <c r="R49" i="22" s="1"/>
  <c r="S49" i="22" s="1"/>
  <c r="T49" i="22" s="1"/>
  <c r="U49" i="22" s="1"/>
  <c r="V49" i="22" s="1"/>
  <c r="W49" i="22" s="1"/>
  <c r="X49" i="22" s="1"/>
  <c r="Y49" i="22" s="1"/>
  <c r="Z49" i="22" s="1"/>
  <c r="AA49" i="22" s="1"/>
  <c r="AB49" i="22" s="1"/>
  <c r="I251" i="22"/>
  <c r="J251" i="22" s="1"/>
  <c r="K251" i="22" s="1"/>
  <c r="L251" i="22" s="1"/>
  <c r="M251" i="22" s="1"/>
  <c r="N251" i="22" s="1"/>
  <c r="O251" i="22" s="1"/>
  <c r="P251" i="22" s="1"/>
  <c r="Q251" i="22" s="1"/>
  <c r="R251" i="22" s="1"/>
  <c r="S251" i="22" s="1"/>
  <c r="T251" i="22" s="1"/>
  <c r="U251" i="22" s="1"/>
  <c r="V251" i="22" s="1"/>
  <c r="W251" i="22" s="1"/>
  <c r="X251" i="22" s="1"/>
  <c r="Y251" i="22" s="1"/>
  <c r="Z251" i="22" s="1"/>
  <c r="AA251" i="22" s="1"/>
  <c r="AB251" i="22" s="1"/>
  <c r="M351" i="22"/>
  <c r="N351" i="22" s="1"/>
  <c r="O351" i="22" s="1"/>
  <c r="P351" i="22" s="1"/>
  <c r="Q351" i="22" s="1"/>
  <c r="R351" i="22" s="1"/>
  <c r="S351" i="22" s="1"/>
  <c r="T351" i="22" s="1"/>
  <c r="U351" i="22" s="1"/>
  <c r="V351" i="22" s="1"/>
  <c r="W351" i="22" s="1"/>
  <c r="X351" i="22" s="1"/>
  <c r="Y351" i="22" s="1"/>
  <c r="Z351" i="22" s="1"/>
  <c r="AA351" i="22" s="1"/>
  <c r="AB351" i="22" s="1"/>
  <c r="L385" i="22"/>
  <c r="M385" i="22" s="1"/>
  <c r="N385" i="22" s="1"/>
  <c r="O385" i="22" s="1"/>
  <c r="P385" i="22" s="1"/>
  <c r="Q385" i="22" s="1"/>
  <c r="R385" i="22" s="1"/>
  <c r="S385" i="22" s="1"/>
  <c r="T385" i="22" s="1"/>
  <c r="U385" i="22" s="1"/>
  <c r="V385" i="22" s="1"/>
  <c r="W385" i="22" s="1"/>
  <c r="X385" i="22" s="1"/>
  <c r="Y385" i="22" s="1"/>
  <c r="Z385" i="22" s="1"/>
  <c r="AA385" i="22" s="1"/>
  <c r="AB385" i="22" s="1"/>
  <c r="D34" i="22"/>
  <c r="C12" i="24" s="1"/>
  <c r="AM79" i="29"/>
  <c r="AN79" i="29" s="1"/>
  <c r="AI79" i="29"/>
  <c r="Z81" i="7"/>
  <c r="S74" i="7"/>
  <c r="AF81" i="7"/>
  <c r="AL81" i="7"/>
  <c r="T81" i="7"/>
  <c r="X39" i="29"/>
  <c r="Y39" i="29" s="1"/>
  <c r="AC72" i="29"/>
  <c r="AD72" i="29" s="1"/>
  <c r="AC14" i="29"/>
  <c r="AD14" i="29" s="1"/>
  <c r="Q39" i="29"/>
  <c r="M111" i="7"/>
  <c r="M78" i="7"/>
  <c r="I70" i="26"/>
  <c r="I99" i="26"/>
  <c r="E40" i="22"/>
  <c r="D36" i="22"/>
  <c r="D12" i="24" s="1"/>
  <c r="AR46" i="7"/>
  <c r="P47" i="7"/>
  <c r="U48" i="7"/>
  <c r="AR178" i="7"/>
  <c r="P179" i="7"/>
  <c r="U180" i="7"/>
  <c r="AR112" i="7"/>
  <c r="P113" i="7"/>
  <c r="U114" i="7"/>
  <c r="AR211" i="7"/>
  <c r="U213" i="7"/>
  <c r="P212" i="7"/>
  <c r="M210" i="7"/>
  <c r="U147" i="7"/>
  <c r="P146" i="7"/>
  <c r="AR79" i="7"/>
  <c r="U81" i="7"/>
  <c r="P80" i="7"/>
  <c r="M177" i="7"/>
  <c r="M144" i="7"/>
  <c r="M45" i="7"/>
  <c r="AR145" i="7"/>
  <c r="K40" i="22"/>
  <c r="L40" i="22"/>
  <c r="T40" i="22"/>
  <c r="N40" i="22"/>
  <c r="O40" i="22"/>
  <c r="J40" i="22"/>
  <c r="S40" i="22"/>
  <c r="U40" i="22"/>
  <c r="V40" i="22"/>
  <c r="Q40" i="22"/>
  <c r="Z40" i="22"/>
  <c r="R40" i="22"/>
  <c r="G40" i="22"/>
  <c r="AA40" i="22"/>
  <c r="AB40" i="22"/>
  <c r="I40" i="22"/>
  <c r="M40" i="22"/>
  <c r="F40" i="22"/>
  <c r="I41" i="26"/>
  <c r="W40" i="22"/>
  <c r="X40" i="22"/>
  <c r="Y40" i="22"/>
  <c r="P40" i="22"/>
  <c r="H40" i="22"/>
  <c r="D40" i="22"/>
  <c r="D42" i="22" s="1"/>
  <c r="I304" i="26"/>
  <c r="I217" i="26"/>
  <c r="AM168" i="29"/>
  <c r="AN168" i="29" s="1"/>
  <c r="AH232" i="29"/>
  <c r="AI232" i="29" s="1"/>
  <c r="AD104" i="29"/>
  <c r="AH104" i="29"/>
  <c r="AD47" i="29"/>
  <c r="AH47" i="29"/>
  <c r="AM200" i="29"/>
  <c r="AN200" i="29" s="1"/>
  <c r="AH136" i="29"/>
  <c r="AI136" i="29" s="1"/>
  <c r="I128" i="26"/>
  <c r="I188" i="26"/>
  <c r="I275" i="26"/>
  <c r="I12" i="26"/>
  <c r="I333" i="26"/>
  <c r="I246" i="26"/>
  <c r="I157" i="26"/>
  <c r="AC39" i="29" l="1"/>
  <c r="AD39" i="29" s="1"/>
  <c r="AH72" i="29"/>
  <c r="AI72" i="29" s="1"/>
  <c r="AH14" i="29"/>
  <c r="AI14" i="29" s="1"/>
  <c r="E42" i="22"/>
  <c r="F42" i="22" s="1"/>
  <c r="G42" i="22" s="1"/>
  <c r="H42" i="22" s="1"/>
  <c r="I42" i="22" s="1"/>
  <c r="J42" i="22" s="1"/>
  <c r="K42" i="22" s="1"/>
  <c r="L42" i="22" s="1"/>
  <c r="M42" i="22" s="1"/>
  <c r="N42" i="22" s="1"/>
  <c r="O42" i="22" s="1"/>
  <c r="P42" i="22" s="1"/>
  <c r="Q42" i="22" s="1"/>
  <c r="R42" i="22" s="1"/>
  <c r="S42" i="22" s="1"/>
  <c r="T42" i="22" s="1"/>
  <c r="U42" i="22" s="1"/>
  <c r="V42" i="22" s="1"/>
  <c r="W42" i="22" s="1"/>
  <c r="X42" i="22" s="1"/>
  <c r="Y42" i="22" s="1"/>
  <c r="Z42" i="22" s="1"/>
  <c r="AA42" i="22" s="1"/>
  <c r="AB42" i="22" s="1"/>
  <c r="AR175" i="29"/>
  <c r="AR200" i="29" s="1"/>
  <c r="AM136" i="29"/>
  <c r="AN136" i="29" s="1"/>
  <c r="AM232" i="29"/>
  <c r="AN232" i="29" s="1"/>
  <c r="AR143" i="29"/>
  <c r="AR168" i="29" s="1"/>
  <c r="AM47" i="29"/>
  <c r="AI47" i="29"/>
  <c r="AM104" i="29"/>
  <c r="AI104" i="29"/>
  <c r="C3" i="3"/>
  <c r="C3" i="2"/>
  <c r="H9" i="2" s="1"/>
  <c r="C3" i="1"/>
  <c r="C2" i="3"/>
  <c r="C2" i="2"/>
  <c r="C2" i="1"/>
  <c r="H101" i="18"/>
  <c r="C3" i="6"/>
  <c r="C3" i="12"/>
  <c r="C3" i="5"/>
  <c r="C2" i="6"/>
  <c r="C2" i="12"/>
  <c r="C2" i="5"/>
  <c r="C3" i="4"/>
  <c r="C2" i="4"/>
  <c r="E4" i="17"/>
  <c r="I67" i="1" l="1"/>
  <c r="I31" i="1"/>
  <c r="I49" i="1"/>
  <c r="I86" i="1"/>
  <c r="I97" i="1"/>
  <c r="I11" i="1"/>
  <c r="AM72" i="29"/>
  <c r="AN72" i="29" s="1"/>
  <c r="AM14" i="29"/>
  <c r="AN14" i="29" s="1"/>
  <c r="AH39" i="29"/>
  <c r="AI39" i="29" s="1"/>
  <c r="AU168" i="29"/>
  <c r="AS168" i="29"/>
  <c r="AU200" i="29"/>
  <c r="AS200" i="29"/>
  <c r="D136" i="12"/>
  <c r="D43" i="12"/>
  <c r="D105" i="12"/>
  <c r="D74" i="12"/>
  <c r="D167" i="12"/>
  <c r="AA207" i="6"/>
  <c r="D207" i="6"/>
  <c r="AA143" i="6"/>
  <c r="D143" i="6"/>
  <c r="AA78" i="6"/>
  <c r="D78" i="6"/>
  <c r="L45" i="6"/>
  <c r="D45" i="6"/>
  <c r="U175" i="6"/>
  <c r="I78" i="6"/>
  <c r="AD143" i="6"/>
  <c r="X207" i="6"/>
  <c r="L175" i="6"/>
  <c r="X143" i="6"/>
  <c r="L111" i="6"/>
  <c r="X78" i="6"/>
  <c r="L78" i="6"/>
  <c r="AG143" i="6"/>
  <c r="F143" i="6"/>
  <c r="O45" i="6"/>
  <c r="U207" i="6"/>
  <c r="AG175" i="6"/>
  <c r="I175" i="6"/>
  <c r="U143" i="6"/>
  <c r="AG111" i="6"/>
  <c r="I111" i="6"/>
  <c r="U78" i="6"/>
  <c r="AG45" i="6"/>
  <c r="I45" i="6"/>
  <c r="F45" i="6"/>
  <c r="AA45" i="6"/>
  <c r="I143" i="6"/>
  <c r="U45" i="6"/>
  <c r="O175" i="6"/>
  <c r="O207" i="6"/>
  <c r="AD175" i="6"/>
  <c r="F175" i="6"/>
  <c r="O143" i="6"/>
  <c r="AD111" i="6"/>
  <c r="F111" i="6"/>
  <c r="O78" i="6"/>
  <c r="AD45" i="6"/>
  <c r="U111" i="6"/>
  <c r="AD207" i="6"/>
  <c r="AD78" i="6"/>
  <c r="AA175" i="6"/>
  <c r="D175" i="6"/>
  <c r="AA111" i="6"/>
  <c r="D111" i="6"/>
  <c r="AG207" i="6"/>
  <c r="O111" i="6"/>
  <c r="L207" i="6"/>
  <c r="X175" i="6"/>
  <c r="L143" i="6"/>
  <c r="X111" i="6"/>
  <c r="X45" i="6"/>
  <c r="I207" i="6"/>
  <c r="AG78" i="6"/>
  <c r="F207" i="6"/>
  <c r="F78" i="6"/>
  <c r="Z173" i="5"/>
  <c r="L141" i="5"/>
  <c r="U109" i="5"/>
  <c r="AO77" i="5"/>
  <c r="I77" i="5"/>
  <c r="Z45" i="5"/>
  <c r="O205" i="5"/>
  <c r="AE45" i="5"/>
  <c r="L205" i="5"/>
  <c r="U173" i="5"/>
  <c r="AO141" i="5"/>
  <c r="I141" i="5"/>
  <c r="O109" i="5"/>
  <c r="AJ77" i="5"/>
  <c r="F77" i="5"/>
  <c r="U45" i="5"/>
  <c r="AE173" i="5"/>
  <c r="D45" i="5"/>
  <c r="AO205" i="5"/>
  <c r="I205" i="5"/>
  <c r="O173" i="5"/>
  <c r="AJ141" i="5"/>
  <c r="F141" i="5"/>
  <c r="AE77" i="5"/>
  <c r="D77" i="5"/>
  <c r="O45" i="5"/>
  <c r="AJ205" i="5"/>
  <c r="F205" i="5"/>
  <c r="AE141" i="5"/>
  <c r="D141" i="5"/>
  <c r="L109" i="5"/>
  <c r="Z77" i="5"/>
  <c r="Z109" i="5"/>
  <c r="AE205" i="5"/>
  <c r="D205" i="5"/>
  <c r="L173" i="5"/>
  <c r="Z141" i="5"/>
  <c r="AO109" i="5"/>
  <c r="I109" i="5"/>
  <c r="U77" i="5"/>
  <c r="L45" i="5"/>
  <c r="D173" i="5"/>
  <c r="Z205" i="5"/>
  <c r="AO173" i="5"/>
  <c r="I173" i="5"/>
  <c r="U141" i="5"/>
  <c r="AJ109" i="5"/>
  <c r="F109" i="5"/>
  <c r="O77" i="5"/>
  <c r="AO45" i="5"/>
  <c r="I45" i="5"/>
  <c r="U205" i="5"/>
  <c r="AJ173" i="5"/>
  <c r="F173" i="5"/>
  <c r="O141" i="5"/>
  <c r="AE109" i="5"/>
  <c r="D109" i="5"/>
  <c r="R108" i="5" s="1"/>
  <c r="AJ45" i="5"/>
  <c r="F45" i="5"/>
  <c r="L77" i="5"/>
  <c r="AG237" i="4"/>
  <c r="I237" i="4"/>
  <c r="U205" i="4"/>
  <c r="AD173" i="4"/>
  <c r="F173" i="4"/>
  <c r="O141" i="4"/>
  <c r="AA109" i="4"/>
  <c r="D109" i="4"/>
  <c r="L77" i="4"/>
  <c r="X45" i="4"/>
  <c r="AG205" i="4"/>
  <c r="AJ205" i="4" s="1"/>
  <c r="F141" i="4"/>
  <c r="O77" i="4"/>
  <c r="AG173" i="4"/>
  <c r="AD237" i="4"/>
  <c r="F237" i="4"/>
  <c r="O205" i="4"/>
  <c r="AA173" i="4"/>
  <c r="D173" i="4"/>
  <c r="X109" i="4"/>
  <c r="AG77" i="4"/>
  <c r="I77" i="4"/>
  <c r="U45" i="4"/>
  <c r="U237" i="4"/>
  <c r="AD141" i="4"/>
  <c r="X77" i="4"/>
  <c r="X141" i="4"/>
  <c r="X205" i="4"/>
  <c r="U141" i="4"/>
  <c r="D45" i="4"/>
  <c r="AA237" i="4"/>
  <c r="D237" i="4"/>
  <c r="X173" i="4"/>
  <c r="L141" i="4"/>
  <c r="U109" i="4"/>
  <c r="AD77" i="4"/>
  <c r="F77" i="4"/>
  <c r="O45" i="4"/>
  <c r="O173" i="4"/>
  <c r="L45" i="4"/>
  <c r="AD109" i="4"/>
  <c r="X237" i="4"/>
  <c r="L205" i="4"/>
  <c r="U173" i="4"/>
  <c r="AG141" i="4"/>
  <c r="I141" i="4"/>
  <c r="O109" i="4"/>
  <c r="AA77" i="4"/>
  <c r="D77" i="4"/>
  <c r="I205" i="4"/>
  <c r="I109" i="4"/>
  <c r="F45" i="4"/>
  <c r="L237" i="4"/>
  <c r="F109" i="4"/>
  <c r="O237" i="4"/>
  <c r="AD205" i="4"/>
  <c r="F205" i="4"/>
  <c r="AA141" i="4"/>
  <c r="D141" i="4"/>
  <c r="L109" i="4"/>
  <c r="U77" i="4"/>
  <c r="AJ77" i="4" s="1"/>
  <c r="AG45" i="4"/>
  <c r="I45" i="4"/>
  <c r="AA205" i="4"/>
  <c r="D205" i="4"/>
  <c r="L173" i="4"/>
  <c r="AG109" i="4"/>
  <c r="AD45" i="4"/>
  <c r="I173" i="4"/>
  <c r="AA45" i="4"/>
  <c r="O12" i="6"/>
  <c r="O12" i="5"/>
  <c r="O12" i="4"/>
  <c r="G49" i="1"/>
  <c r="F49" i="1"/>
  <c r="E49" i="1"/>
  <c r="H49" i="1"/>
  <c r="I108" i="1"/>
  <c r="L12" i="6"/>
  <c r="L12" i="5"/>
  <c r="AR79" i="29"/>
  <c r="AN104" i="29"/>
  <c r="AR47" i="29"/>
  <c r="AN47" i="29"/>
  <c r="AU143" i="29"/>
  <c r="AS143" i="29"/>
  <c r="AR232" i="29"/>
  <c r="AU175" i="29"/>
  <c r="AS175" i="29"/>
  <c r="D12" i="12"/>
  <c r="D131" i="18"/>
  <c r="G101" i="18"/>
  <c r="E41" i="18"/>
  <c r="H11" i="18"/>
  <c r="H161" i="18"/>
  <c r="F101" i="18"/>
  <c r="D41" i="18"/>
  <c r="G11" i="18"/>
  <c r="G161" i="18"/>
  <c r="E101" i="18"/>
  <c r="H71" i="18"/>
  <c r="F11" i="18"/>
  <c r="F161" i="18"/>
  <c r="D101" i="18"/>
  <c r="G71" i="18"/>
  <c r="E11" i="18"/>
  <c r="E161" i="18"/>
  <c r="H131" i="18"/>
  <c r="F71" i="18"/>
  <c r="D11" i="18"/>
  <c r="D161" i="18"/>
  <c r="G131" i="18"/>
  <c r="E71" i="18"/>
  <c r="H41" i="18"/>
  <c r="F131" i="18"/>
  <c r="D71" i="18"/>
  <c r="G41" i="18"/>
  <c r="E131" i="18"/>
  <c r="F41" i="18"/>
  <c r="AM39" i="29" l="1"/>
  <c r="AN39" i="29" s="1"/>
  <c r="AJ207" i="6"/>
  <c r="AR72" i="29"/>
  <c r="AR14" i="29"/>
  <c r="AR39" i="29" s="1"/>
  <c r="AU232" i="29"/>
  <c r="AS232" i="29"/>
  <c r="AU79" i="29"/>
  <c r="AR104" i="29"/>
  <c r="R174" i="6"/>
  <c r="AJ143" i="6"/>
  <c r="R204" i="5"/>
  <c r="AT173" i="5"/>
  <c r="AT141" i="5"/>
  <c r="AT109" i="5"/>
  <c r="R204" i="4"/>
  <c r="AJ141" i="4"/>
  <c r="R172" i="4"/>
  <c r="R77" i="6"/>
  <c r="R110" i="6"/>
  <c r="AJ111" i="6"/>
  <c r="AT45" i="5"/>
  <c r="R108" i="4"/>
  <c r="AJ109" i="4"/>
  <c r="AJ78" i="6"/>
  <c r="R142" i="6"/>
  <c r="AJ45" i="6"/>
  <c r="AJ175" i="6"/>
  <c r="R44" i="6"/>
  <c r="R206" i="6"/>
  <c r="R172" i="5"/>
  <c r="AT77" i="5"/>
  <c r="AT205" i="5"/>
  <c r="R76" i="5"/>
  <c r="R44" i="5"/>
  <c r="R140" i="5"/>
  <c r="AJ173" i="4"/>
  <c r="R76" i="4"/>
  <c r="R236" i="4"/>
  <c r="R140" i="4"/>
  <c r="R44" i="4"/>
  <c r="AJ45" i="4"/>
  <c r="AJ237" i="4"/>
  <c r="AS79" i="29"/>
  <c r="AU47" i="29"/>
  <c r="AS47" i="29"/>
  <c r="AS14" i="29" l="1"/>
  <c r="AU14" i="29"/>
  <c r="AU136" i="29"/>
  <c r="AS136" i="29"/>
  <c r="AU72" i="29"/>
  <c r="AS72" i="29"/>
  <c r="AU104" i="29"/>
  <c r="AS104" i="29"/>
  <c r="E3" i="4"/>
  <c r="B7" i="4" s="1"/>
  <c r="E3" i="5"/>
  <c r="B7" i="5" s="1"/>
  <c r="E135" i="13" l="1"/>
  <c r="F135" i="13" s="1"/>
  <c r="E231" i="13"/>
  <c r="F231" i="13" s="1"/>
  <c r="AU39" i="29"/>
  <c r="AS39" i="29"/>
  <c r="O168" i="13"/>
  <c r="Q168" i="13"/>
  <c r="S168" i="13"/>
  <c r="U168" i="13"/>
  <c r="W168" i="13"/>
  <c r="Q143" i="13"/>
  <c r="S143" i="13"/>
  <c r="U143" i="13"/>
  <c r="W143" i="13"/>
  <c r="D79" i="13"/>
  <c r="D168" i="13"/>
  <c r="E168" i="13"/>
  <c r="G168" i="13"/>
  <c r="I168" i="13"/>
  <c r="K168" i="13"/>
  <c r="M204" i="13"/>
  <c r="M172" i="13"/>
  <c r="M140" i="13"/>
  <c r="M108" i="13"/>
  <c r="M76" i="13"/>
  <c r="M44" i="13"/>
  <c r="W12" i="13"/>
  <c r="U12" i="13"/>
  <c r="S12" i="13"/>
  <c r="Q12" i="13"/>
  <c r="O12" i="13"/>
  <c r="AO15" i="7"/>
  <c r="AO40" i="7" s="1"/>
  <c r="AI15" i="7"/>
  <c r="AI40" i="7" s="1"/>
  <c r="AC15" i="7"/>
  <c r="AC40" i="7" s="1"/>
  <c r="W15" i="7"/>
  <c r="W40" i="7" s="1"/>
  <c r="I15" i="7"/>
  <c r="I40" i="7" s="1"/>
  <c r="G15" i="7"/>
  <c r="G40" i="7" s="1"/>
  <c r="E15" i="7"/>
  <c r="E40" i="7" s="1"/>
  <c r="E143" i="13"/>
  <c r="G143" i="13"/>
  <c r="I143" i="13"/>
  <c r="K143" i="13"/>
  <c r="D143" i="13"/>
  <c r="AP14" i="5"/>
  <c r="AP39" i="5" s="1"/>
  <c r="AQ14" i="5"/>
  <c r="AQ39" i="5" s="1"/>
  <c r="D47" i="13"/>
  <c r="K12" i="13"/>
  <c r="I12" i="13"/>
  <c r="G12" i="13"/>
  <c r="E12" i="13"/>
  <c r="N214" i="7"/>
  <c r="N181" i="7"/>
  <c r="N148" i="7"/>
  <c r="N82" i="7"/>
  <c r="J131" i="30"/>
  <c r="I131" i="30"/>
  <c r="H131" i="30"/>
  <c r="G131" i="30"/>
  <c r="AL214" i="7"/>
  <c r="AL239" i="7" s="1"/>
  <c r="AF214" i="7"/>
  <c r="AF239" i="7" s="1"/>
  <c r="Z214" i="7"/>
  <c r="Z239" i="7" s="1"/>
  <c r="T214" i="7"/>
  <c r="T239" i="7" s="1"/>
  <c r="P214" i="7"/>
  <c r="J126" i="30"/>
  <c r="I126" i="30"/>
  <c r="H126" i="30"/>
  <c r="G126" i="30"/>
  <c r="AL181" i="7"/>
  <c r="AL206" i="7" s="1"/>
  <c r="AF181" i="7"/>
  <c r="AF206" i="7" s="1"/>
  <c r="Z181" i="7"/>
  <c r="Z206" i="7" s="1"/>
  <c r="T181" i="7"/>
  <c r="T206" i="7" s="1"/>
  <c r="P181" i="7"/>
  <c r="J121" i="30"/>
  <c r="I121" i="30"/>
  <c r="H121" i="30"/>
  <c r="G121" i="30"/>
  <c r="AL148" i="7"/>
  <c r="AL173" i="7" s="1"/>
  <c r="AF148" i="7"/>
  <c r="AF173" i="7" s="1"/>
  <c r="Z148" i="7"/>
  <c r="Z173" i="7" s="1"/>
  <c r="T148" i="7"/>
  <c r="T173" i="7" s="1"/>
  <c r="P148" i="7"/>
  <c r="J116" i="30"/>
  <c r="I116" i="30"/>
  <c r="H116" i="30"/>
  <c r="G116" i="30"/>
  <c r="AL140" i="7"/>
  <c r="AF140" i="7"/>
  <c r="Z140" i="7"/>
  <c r="T140" i="7"/>
  <c r="J111" i="30"/>
  <c r="I111" i="30"/>
  <c r="H111" i="30"/>
  <c r="G111" i="30"/>
  <c r="AL82" i="7"/>
  <c r="AL107" i="7" s="1"/>
  <c r="AF82" i="7"/>
  <c r="AF107" i="7" s="1"/>
  <c r="Z82" i="7"/>
  <c r="Z107" i="7" s="1"/>
  <c r="T82" i="7"/>
  <c r="T107" i="7" s="1"/>
  <c r="P82" i="7"/>
  <c r="AL74" i="7"/>
  <c r="AF74" i="7"/>
  <c r="Z74" i="7"/>
  <c r="T74" i="7"/>
  <c r="D12" i="13"/>
  <c r="I93" i="1"/>
  <c r="H93" i="1"/>
  <c r="G93" i="1"/>
  <c r="F93" i="1"/>
  <c r="E93" i="1"/>
  <c r="M214" i="7"/>
  <c r="M239" i="7" s="1"/>
  <c r="L214" i="7"/>
  <c r="J214" i="7"/>
  <c r="H214" i="7"/>
  <c r="F214" i="7"/>
  <c r="I92" i="1"/>
  <c r="H92" i="1"/>
  <c r="G92" i="1"/>
  <c r="F92" i="1"/>
  <c r="E92" i="1"/>
  <c r="M181" i="7"/>
  <c r="M206" i="7" s="1"/>
  <c r="L181" i="7"/>
  <c r="J181" i="7"/>
  <c r="H181" i="7"/>
  <c r="F181" i="7"/>
  <c r="I91" i="1"/>
  <c r="H91" i="1"/>
  <c r="G91" i="1"/>
  <c r="F91" i="1"/>
  <c r="E91" i="1"/>
  <c r="M148" i="7"/>
  <c r="M173" i="7" s="1"/>
  <c r="L148" i="7"/>
  <c r="J148" i="7"/>
  <c r="F148" i="7"/>
  <c r="I90" i="1"/>
  <c r="H90" i="1"/>
  <c r="G90" i="1"/>
  <c r="F90" i="1"/>
  <c r="E90" i="1"/>
  <c r="M140" i="7"/>
  <c r="I89" i="1"/>
  <c r="H89" i="1"/>
  <c r="G89" i="1"/>
  <c r="F89" i="1"/>
  <c r="E89" i="1"/>
  <c r="M82" i="7"/>
  <c r="M107" i="7" s="1"/>
  <c r="L82" i="7"/>
  <c r="J82" i="7"/>
  <c r="H82" i="7"/>
  <c r="F82" i="7"/>
  <c r="J106" i="30"/>
  <c r="I106" i="30"/>
  <c r="H106" i="30"/>
  <c r="H101" i="30" s="1"/>
  <c r="G106" i="30"/>
  <c r="AO47" i="5"/>
  <c r="Z175" i="5"/>
  <c r="Z200" i="5" s="1"/>
  <c r="AE175" i="5"/>
  <c r="AE200" i="5" s="1"/>
  <c r="AJ175" i="5"/>
  <c r="AJ200" i="5" s="1"/>
  <c r="AO175" i="5"/>
  <c r="AO200" i="5" s="1"/>
  <c r="AO143" i="5"/>
  <c r="AO168" i="5" s="1"/>
  <c r="AJ143" i="5"/>
  <c r="AJ168" i="5" s="1"/>
  <c r="AE143" i="5"/>
  <c r="AE168" i="5" s="1"/>
  <c r="Z143" i="5"/>
  <c r="Z168" i="5" s="1"/>
  <c r="AO111" i="5"/>
  <c r="AO136" i="5" s="1"/>
  <c r="AJ111" i="5"/>
  <c r="AJ136" i="5" s="1"/>
  <c r="AE111" i="5"/>
  <c r="AE136" i="5" s="1"/>
  <c r="Z111" i="5"/>
  <c r="Z136" i="5" s="1"/>
  <c r="AO79" i="5"/>
  <c r="AO104" i="5" s="1"/>
  <c r="AJ79" i="5"/>
  <c r="AJ104" i="5" s="1"/>
  <c r="AE79" i="5"/>
  <c r="AE104" i="5" s="1"/>
  <c r="Z79" i="5"/>
  <c r="Z104" i="5" s="1"/>
  <c r="AJ47" i="5"/>
  <c r="AJ72" i="5" s="1"/>
  <c r="AE47" i="5"/>
  <c r="AE72" i="5" s="1"/>
  <c r="Z47" i="5"/>
  <c r="Z72" i="5" s="1"/>
  <c r="AL14" i="5"/>
  <c r="AL39" i="5" s="1"/>
  <c r="AK14" i="5"/>
  <c r="AK39" i="5" s="1"/>
  <c r="AG14" i="5"/>
  <c r="AG39" i="5" s="1"/>
  <c r="AF14" i="5"/>
  <c r="AF39" i="5" s="1"/>
  <c r="AB14" i="5"/>
  <c r="AB39" i="5" s="1"/>
  <c r="AA14" i="5"/>
  <c r="AA39" i="5" s="1"/>
  <c r="W14" i="5"/>
  <c r="W39" i="5" s="1"/>
  <c r="V14" i="5"/>
  <c r="V39" i="5" s="1"/>
  <c r="E3" i="12"/>
  <c r="AL240" i="7" l="1"/>
  <c r="AF240" i="7"/>
  <c r="Z240" i="7"/>
  <c r="AL207" i="7"/>
  <c r="AF207" i="7"/>
  <c r="Z207" i="7"/>
  <c r="AL174" i="7"/>
  <c r="AF174" i="7"/>
  <c r="Z174" i="7"/>
  <c r="AL141" i="7"/>
  <c r="AF141" i="7"/>
  <c r="Z141" i="7"/>
  <c r="AL108" i="7"/>
  <c r="AF108" i="7"/>
  <c r="Z108" i="7"/>
  <c r="AL75" i="7"/>
  <c r="AF75" i="7"/>
  <c r="Z75" i="7"/>
  <c r="T75" i="7"/>
  <c r="G135" i="13"/>
  <c r="H135" i="13" s="1"/>
  <c r="G231" i="13"/>
  <c r="H231" i="13" s="1"/>
  <c r="R214" i="7"/>
  <c r="R239" i="7" s="1"/>
  <c r="S239" i="7" s="1"/>
  <c r="P239" i="7"/>
  <c r="F129" i="30" s="1"/>
  <c r="F128" i="30" s="1"/>
  <c r="R140" i="7"/>
  <c r="S140" i="7" s="1"/>
  <c r="P140" i="7"/>
  <c r="R148" i="7"/>
  <c r="R173" i="7" s="1"/>
  <c r="S173" i="7" s="1"/>
  <c r="P173" i="7"/>
  <c r="R82" i="7"/>
  <c r="R107" i="7" s="1"/>
  <c r="P107" i="7"/>
  <c r="T108" i="7" s="1"/>
  <c r="R181" i="7"/>
  <c r="R206" i="7" s="1"/>
  <c r="S206" i="7" s="1"/>
  <c r="P206" i="7"/>
  <c r="U72" i="5"/>
  <c r="F12" i="12"/>
  <c r="F167" i="12"/>
  <c r="F105" i="12"/>
  <c r="F43" i="12"/>
  <c r="F136" i="12"/>
  <c r="F74" i="12"/>
  <c r="G104" i="30"/>
  <c r="F20" i="3"/>
  <c r="I101" i="30"/>
  <c r="G20" i="3" s="1"/>
  <c r="J101" i="30"/>
  <c r="H20" i="3" s="1"/>
  <c r="G101" i="30"/>
  <c r="E20" i="3" s="1"/>
  <c r="X168" i="13"/>
  <c r="J168" i="13"/>
  <c r="R168" i="13"/>
  <c r="X143" i="13"/>
  <c r="T143" i="13"/>
  <c r="F168" i="13"/>
  <c r="T168" i="13"/>
  <c r="L15" i="7"/>
  <c r="B7" i="12"/>
  <c r="G39" i="30"/>
  <c r="F37" i="30"/>
  <c r="I39" i="30"/>
  <c r="J143" i="13"/>
  <c r="L143" i="13"/>
  <c r="L168" i="13"/>
  <c r="H168" i="13"/>
  <c r="R143" i="13"/>
  <c r="V168" i="13"/>
  <c r="H143" i="13"/>
  <c r="P143" i="13"/>
  <c r="F143" i="13"/>
  <c r="P168" i="13"/>
  <c r="V143" i="13"/>
  <c r="Y168" i="13"/>
  <c r="H15" i="7"/>
  <c r="J15" i="7"/>
  <c r="M168" i="13"/>
  <c r="M143" i="13"/>
  <c r="Y143" i="13"/>
  <c r="H45" i="30"/>
  <c r="F43" i="30"/>
  <c r="H41" i="30"/>
  <c r="F41" i="30"/>
  <c r="F39" i="30"/>
  <c r="I41" i="30"/>
  <c r="J41" i="30"/>
  <c r="G35" i="30"/>
  <c r="I43" i="30"/>
  <c r="G37" i="30"/>
  <c r="J37" i="30"/>
  <c r="H35" i="30"/>
  <c r="I35" i="30"/>
  <c r="H37" i="30"/>
  <c r="J39" i="30"/>
  <c r="J43" i="30"/>
  <c r="I45" i="30"/>
  <c r="I37" i="30"/>
  <c r="G41" i="30"/>
  <c r="G43" i="30"/>
  <c r="F104" i="30"/>
  <c r="F103" i="30" s="1"/>
  <c r="G129" i="30"/>
  <c r="H119" i="30"/>
  <c r="J129" i="30"/>
  <c r="Z15" i="7"/>
  <c r="I129" i="30"/>
  <c r="J124" i="30"/>
  <c r="T15" i="7"/>
  <c r="T40" i="7" s="1"/>
  <c r="J114" i="30"/>
  <c r="J109" i="30"/>
  <c r="G124" i="30"/>
  <c r="I104" i="30"/>
  <c r="AF15" i="7"/>
  <c r="AF40" i="7" s="1"/>
  <c r="AL15" i="7"/>
  <c r="AL40" i="7" s="1"/>
  <c r="G109" i="30"/>
  <c r="H104" i="30"/>
  <c r="J104" i="30"/>
  <c r="H109" i="30"/>
  <c r="G114" i="30"/>
  <c r="P15" i="7"/>
  <c r="P40" i="7" s="1"/>
  <c r="G119" i="30"/>
  <c r="H43" i="30"/>
  <c r="AJ14" i="5"/>
  <c r="AJ39" i="5" s="1"/>
  <c r="F45" i="30"/>
  <c r="J45" i="30"/>
  <c r="G45" i="30"/>
  <c r="H39" i="30"/>
  <c r="H129" i="30"/>
  <c r="I124" i="30"/>
  <c r="H124" i="30"/>
  <c r="J119" i="30"/>
  <c r="I119" i="30"/>
  <c r="I114" i="30"/>
  <c r="H114" i="30"/>
  <c r="I109" i="30"/>
  <c r="Z14" i="5"/>
  <c r="AE14" i="5"/>
  <c r="AE39" i="5" s="1"/>
  <c r="AO14" i="5"/>
  <c r="N46" i="9"/>
  <c r="M46" i="9"/>
  <c r="L46" i="9"/>
  <c r="K46" i="9"/>
  <c r="J46" i="9"/>
  <c r="F46" i="9"/>
  <c r="E46" i="9"/>
  <c r="D46" i="9"/>
  <c r="AN12" i="9"/>
  <c r="AJ12" i="9"/>
  <c r="AF12" i="9"/>
  <c r="AB12" i="9"/>
  <c r="X12" i="9"/>
  <c r="L12" i="9"/>
  <c r="H12" i="9"/>
  <c r="D12" i="9"/>
  <c r="I88" i="1"/>
  <c r="I87" i="1" s="1"/>
  <c r="H88" i="1"/>
  <c r="H87" i="1" s="1"/>
  <c r="G88" i="1"/>
  <c r="G87" i="1" s="1"/>
  <c r="F88" i="1"/>
  <c r="F87" i="1" s="1"/>
  <c r="E88" i="1"/>
  <c r="E87" i="1" s="1"/>
  <c r="M74" i="7"/>
  <c r="D15" i="7"/>
  <c r="D40" i="7" s="1"/>
  <c r="AL12" i="7"/>
  <c r="AL14" i="7" s="1"/>
  <c r="AF12" i="7"/>
  <c r="AF14" i="7" s="1"/>
  <c r="Z12" i="7"/>
  <c r="Z14" i="7" s="1"/>
  <c r="T12" i="7"/>
  <c r="T14" i="7" s="1"/>
  <c r="P12" i="7"/>
  <c r="G12" i="7"/>
  <c r="E12" i="7"/>
  <c r="D12" i="7"/>
  <c r="M11" i="7" s="1"/>
  <c r="I80" i="1"/>
  <c r="E81" i="30" s="1"/>
  <c r="H80" i="1"/>
  <c r="G80" i="1"/>
  <c r="F80" i="1"/>
  <c r="E81" i="1"/>
  <c r="E80" i="1"/>
  <c r="AJ209" i="6"/>
  <c r="AJ234" i="6" s="1"/>
  <c r="R209" i="6"/>
  <c r="R234" i="6" s="1"/>
  <c r="G209" i="6"/>
  <c r="I78" i="1"/>
  <c r="E79" i="30" s="1"/>
  <c r="H78" i="1"/>
  <c r="G78" i="1"/>
  <c r="F78" i="1"/>
  <c r="E79" i="1"/>
  <c r="E78" i="1"/>
  <c r="AJ202" i="6"/>
  <c r="R202" i="6"/>
  <c r="AJ145" i="6"/>
  <c r="AJ170" i="6" s="1"/>
  <c r="R145" i="6"/>
  <c r="R170" i="6" s="1"/>
  <c r="I74" i="1"/>
  <c r="E75" i="30" s="1"/>
  <c r="H74" i="1"/>
  <c r="G74" i="1"/>
  <c r="F74" i="1"/>
  <c r="E75" i="1"/>
  <c r="E74" i="1"/>
  <c r="AJ113" i="6"/>
  <c r="AJ138" i="6" s="1"/>
  <c r="R113" i="6"/>
  <c r="R138" i="6" s="1"/>
  <c r="G138" i="6"/>
  <c r="H138" i="6" s="1"/>
  <c r="AJ80" i="6"/>
  <c r="AJ105" i="6" s="1"/>
  <c r="R80" i="6"/>
  <c r="R105" i="6" s="1"/>
  <c r="AJ47" i="6"/>
  <c r="AJ72" i="6" s="1"/>
  <c r="R47" i="6"/>
  <c r="R72" i="6" s="1"/>
  <c r="G72" i="6"/>
  <c r="H72" i="6" s="1"/>
  <c r="AG14" i="6"/>
  <c r="AD14" i="6"/>
  <c r="AA14" i="6"/>
  <c r="AA39" i="6" s="1"/>
  <c r="X14" i="6"/>
  <c r="U14" i="6"/>
  <c r="O14" i="6"/>
  <c r="O39" i="6" s="1"/>
  <c r="L14" i="6"/>
  <c r="L39" i="6" s="1"/>
  <c r="I14" i="6"/>
  <c r="I39" i="6" s="1"/>
  <c r="F14" i="6"/>
  <c r="F39" i="6" s="1"/>
  <c r="E14" i="6"/>
  <c r="AG12" i="6"/>
  <c r="AD12" i="6"/>
  <c r="AA12" i="6"/>
  <c r="X12" i="6"/>
  <c r="U12" i="6"/>
  <c r="I12" i="6"/>
  <c r="F12" i="6"/>
  <c r="D12" i="6"/>
  <c r="R11" i="6" s="1"/>
  <c r="E3" i="6"/>
  <c r="B7" i="6" s="1"/>
  <c r="I44" i="1"/>
  <c r="E45" i="30" s="1"/>
  <c r="H44" i="1"/>
  <c r="G44" i="1"/>
  <c r="F44" i="1"/>
  <c r="E45" i="1"/>
  <c r="E44" i="1"/>
  <c r="I42" i="1"/>
  <c r="E43" i="30" s="1"/>
  <c r="H42" i="1"/>
  <c r="G42" i="1"/>
  <c r="F42" i="1"/>
  <c r="E43" i="1"/>
  <c r="E42" i="1"/>
  <c r="AT175" i="5"/>
  <c r="AT200" i="5" s="1"/>
  <c r="R175" i="5"/>
  <c r="R200" i="5" s="1"/>
  <c r="G175" i="5"/>
  <c r="I40" i="1"/>
  <c r="E41" i="30" s="1"/>
  <c r="H40" i="1"/>
  <c r="G40" i="1"/>
  <c r="F40" i="1"/>
  <c r="E41" i="1"/>
  <c r="E40" i="1"/>
  <c r="AT143" i="5"/>
  <c r="AT168" i="5" s="1"/>
  <c r="R143" i="5"/>
  <c r="R168" i="5" s="1"/>
  <c r="G143" i="5"/>
  <c r="I38" i="1"/>
  <c r="E39" i="30" s="1"/>
  <c r="H38" i="1"/>
  <c r="G38" i="1"/>
  <c r="F38" i="1"/>
  <c r="E39" i="1"/>
  <c r="E38" i="1"/>
  <c r="AT111" i="5"/>
  <c r="AT136" i="5" s="1"/>
  <c r="R111" i="5"/>
  <c r="R136" i="5" s="1"/>
  <c r="G111" i="5"/>
  <c r="G136" i="5" s="1"/>
  <c r="I36" i="1"/>
  <c r="E37" i="30" s="1"/>
  <c r="H36" i="1"/>
  <c r="G36" i="1"/>
  <c r="F36" i="1"/>
  <c r="E37" i="1"/>
  <c r="E36" i="1"/>
  <c r="AT79" i="5"/>
  <c r="AT104" i="5" s="1"/>
  <c r="R104" i="5"/>
  <c r="G79" i="5"/>
  <c r="E35" i="30"/>
  <c r="AT47" i="5"/>
  <c r="R47" i="5"/>
  <c r="G47" i="5"/>
  <c r="G72" i="5" s="1"/>
  <c r="F35" i="1" s="1"/>
  <c r="D72" i="18"/>
  <c r="O14" i="5"/>
  <c r="O39" i="5" s="1"/>
  <c r="L14" i="5"/>
  <c r="L39" i="5" s="1"/>
  <c r="I14" i="5"/>
  <c r="I39" i="5" s="1"/>
  <c r="F14" i="5"/>
  <c r="F39" i="5" s="1"/>
  <c r="D207" i="13"/>
  <c r="AO12" i="5"/>
  <c r="AJ12" i="5"/>
  <c r="AE12" i="5"/>
  <c r="Z12" i="5"/>
  <c r="U12" i="5"/>
  <c r="I12" i="5"/>
  <c r="F12" i="5"/>
  <c r="D12" i="5"/>
  <c r="R11" i="5" s="1"/>
  <c r="J24" i="30"/>
  <c r="I24" i="30"/>
  <c r="H24" i="30"/>
  <c r="G24" i="30"/>
  <c r="F24" i="30"/>
  <c r="H24" i="1"/>
  <c r="G24" i="1"/>
  <c r="F24" i="1"/>
  <c r="E24" i="1"/>
  <c r="AJ207" i="4"/>
  <c r="AJ232" i="4" s="1"/>
  <c r="G207" i="4"/>
  <c r="J26" i="30"/>
  <c r="I26" i="30"/>
  <c r="H26" i="30"/>
  <c r="G26" i="30"/>
  <c r="F26" i="30"/>
  <c r="H26" i="1"/>
  <c r="G26" i="1"/>
  <c r="F26" i="1"/>
  <c r="E27" i="1"/>
  <c r="E26" i="1"/>
  <c r="AJ239" i="4"/>
  <c r="AJ264" i="4" s="1"/>
  <c r="G239" i="4"/>
  <c r="G264" i="4" s="1"/>
  <c r="J22" i="30"/>
  <c r="I22" i="30"/>
  <c r="H22" i="30"/>
  <c r="G22" i="30"/>
  <c r="F22" i="30"/>
  <c r="H22" i="1"/>
  <c r="G22" i="1"/>
  <c r="F22" i="1"/>
  <c r="E22" i="1"/>
  <c r="AJ175" i="4"/>
  <c r="AJ200" i="4" s="1"/>
  <c r="G175" i="4"/>
  <c r="J20" i="30"/>
  <c r="I20" i="30"/>
  <c r="H20" i="30"/>
  <c r="G20" i="30"/>
  <c r="F20" i="30"/>
  <c r="H20" i="1"/>
  <c r="G20" i="1"/>
  <c r="F20" i="1"/>
  <c r="E20" i="1"/>
  <c r="AJ143" i="4"/>
  <c r="AJ168" i="4" s="1"/>
  <c r="G143" i="4"/>
  <c r="J18" i="30"/>
  <c r="I18" i="30"/>
  <c r="H18" i="30"/>
  <c r="G18" i="30"/>
  <c r="F18" i="30"/>
  <c r="H18" i="1"/>
  <c r="G18" i="1"/>
  <c r="F18" i="1"/>
  <c r="E18" i="1"/>
  <c r="AJ111" i="4"/>
  <c r="AJ136" i="4" s="1"/>
  <c r="G111" i="4"/>
  <c r="G136" i="4" s="1"/>
  <c r="J16" i="30"/>
  <c r="I16" i="30"/>
  <c r="H16" i="30"/>
  <c r="G16" i="30"/>
  <c r="F16" i="30"/>
  <c r="H16" i="1"/>
  <c r="G16" i="1"/>
  <c r="F16" i="1"/>
  <c r="E16" i="1"/>
  <c r="AJ79" i="4"/>
  <c r="AJ104" i="4" s="1"/>
  <c r="G79" i="4"/>
  <c r="G104" i="4" s="1"/>
  <c r="F14" i="30"/>
  <c r="H14" i="1"/>
  <c r="G14" i="1"/>
  <c r="F14" i="1"/>
  <c r="E14" i="1"/>
  <c r="G47" i="4"/>
  <c r="G72" i="4" s="1"/>
  <c r="J12" i="30"/>
  <c r="I12" i="30"/>
  <c r="H12" i="30"/>
  <c r="G12" i="30"/>
  <c r="F12" i="30"/>
  <c r="H12" i="1"/>
  <c r="G12" i="1"/>
  <c r="F12" i="1"/>
  <c r="E12" i="1"/>
  <c r="AJ14" i="4"/>
  <c r="AJ39" i="4" s="1"/>
  <c r="G14" i="4"/>
  <c r="G39" i="4" s="1"/>
  <c r="AG12" i="4"/>
  <c r="AD12" i="4"/>
  <c r="AA12" i="4"/>
  <c r="X12" i="4"/>
  <c r="U12" i="4"/>
  <c r="L12" i="4"/>
  <c r="I12" i="4"/>
  <c r="F12" i="4"/>
  <c r="D12" i="4"/>
  <c r="R11" i="4" s="1"/>
  <c r="F124" i="30" l="1"/>
  <c r="F123" i="30" s="1"/>
  <c r="T207" i="7"/>
  <c r="F119" i="30"/>
  <c r="F118" i="30" s="1"/>
  <c r="T174" i="7"/>
  <c r="F114" i="30"/>
  <c r="F113" i="30" s="1"/>
  <c r="F117" i="30" s="1"/>
  <c r="T141" i="7"/>
  <c r="T41" i="7"/>
  <c r="AL41" i="7"/>
  <c r="I135" i="13"/>
  <c r="J135" i="13" s="1"/>
  <c r="I231" i="13"/>
  <c r="J231" i="13" s="1"/>
  <c r="Z40" i="7"/>
  <c r="AF41" i="7" s="1"/>
  <c r="F109" i="30"/>
  <c r="S107" i="7"/>
  <c r="R15" i="7"/>
  <c r="S181" i="7"/>
  <c r="S214" i="7"/>
  <c r="S148" i="7"/>
  <c r="Z39" i="5"/>
  <c r="E97" i="18" s="1"/>
  <c r="F35" i="30"/>
  <c r="F33" i="30" s="1"/>
  <c r="G168" i="4"/>
  <c r="H168" i="4" s="1"/>
  <c r="J47" i="4"/>
  <c r="H39" i="4"/>
  <c r="S82" i="7"/>
  <c r="D12" i="18"/>
  <c r="U39" i="6"/>
  <c r="D37" i="18" s="1"/>
  <c r="H12" i="18"/>
  <c r="AG39" i="6"/>
  <c r="H37" i="18" s="1"/>
  <c r="G105" i="6"/>
  <c r="H105" i="6" s="1"/>
  <c r="J170" i="6"/>
  <c r="G170" i="6"/>
  <c r="H170" i="6" s="1"/>
  <c r="H209" i="6"/>
  <c r="G234" i="6"/>
  <c r="H234" i="6" s="1"/>
  <c r="G12" i="18"/>
  <c r="AD39" i="6"/>
  <c r="G37" i="18" s="1"/>
  <c r="E12" i="18"/>
  <c r="X39" i="6"/>
  <c r="E37" i="18" s="1"/>
  <c r="D14" i="13"/>
  <c r="E39" i="6"/>
  <c r="D39" i="13" s="1"/>
  <c r="G202" i="6"/>
  <c r="H202" i="6" s="1"/>
  <c r="F12" i="18"/>
  <c r="H143" i="5"/>
  <c r="G168" i="5"/>
  <c r="H168" i="5" s="1"/>
  <c r="H175" i="5"/>
  <c r="G200" i="5"/>
  <c r="J79" i="5"/>
  <c r="J104" i="5" s="1"/>
  <c r="G104" i="5"/>
  <c r="G232" i="4"/>
  <c r="H232" i="4" s="1"/>
  <c r="H111" i="4"/>
  <c r="H136" i="4"/>
  <c r="H175" i="4"/>
  <c r="G200" i="4"/>
  <c r="H200" i="4" s="1"/>
  <c r="H79" i="4"/>
  <c r="H104" i="4"/>
  <c r="J239" i="4"/>
  <c r="J264" i="4" s="1"/>
  <c r="H264" i="4"/>
  <c r="J47" i="5"/>
  <c r="K47" i="5" s="1"/>
  <c r="R72" i="5"/>
  <c r="AO72" i="5"/>
  <c r="U39" i="5"/>
  <c r="D97" i="18" s="1"/>
  <c r="F72" i="1"/>
  <c r="E76" i="1"/>
  <c r="H76" i="1"/>
  <c r="E73" i="1"/>
  <c r="G72" i="1"/>
  <c r="E77" i="1"/>
  <c r="I76" i="1"/>
  <c r="E77" i="30" s="1"/>
  <c r="I72" i="1"/>
  <c r="E73" i="30" s="1"/>
  <c r="G76" i="1"/>
  <c r="E72" i="1"/>
  <c r="H72" i="1"/>
  <c r="F76" i="1"/>
  <c r="H70" i="1"/>
  <c r="E71" i="1"/>
  <c r="I70" i="1"/>
  <c r="E71" i="30" s="1"/>
  <c r="F70" i="1"/>
  <c r="E70" i="1"/>
  <c r="G70" i="1"/>
  <c r="F81" i="1"/>
  <c r="G81" i="1" s="1"/>
  <c r="H81" i="1" s="1"/>
  <c r="I81" i="1" s="1"/>
  <c r="E82" i="30" s="1"/>
  <c r="F75" i="1"/>
  <c r="G75" i="1" s="1"/>
  <c r="H75" i="1" s="1"/>
  <c r="I75" i="1" s="1"/>
  <c r="E76" i="30" s="1"/>
  <c r="E90" i="30" s="1"/>
  <c r="K45" i="30"/>
  <c r="E33" i="1"/>
  <c r="AM213" i="7"/>
  <c r="AM147" i="7"/>
  <c r="AM81" i="7"/>
  <c r="AG213" i="7"/>
  <c r="AG147" i="7"/>
  <c r="AG81" i="7"/>
  <c r="AA213" i="7"/>
  <c r="AA147" i="7"/>
  <c r="AA81" i="7"/>
  <c r="AM180" i="7"/>
  <c r="AM114" i="7"/>
  <c r="AM48" i="7"/>
  <c r="AG180" i="7"/>
  <c r="AG114" i="7"/>
  <c r="AG48" i="7"/>
  <c r="AA180" i="7"/>
  <c r="AA114" i="7"/>
  <c r="AA48" i="7"/>
  <c r="F79" i="1"/>
  <c r="G79" i="1" s="1"/>
  <c r="H79" i="1" s="1"/>
  <c r="I79" i="1" s="1"/>
  <c r="E80" i="30" s="1"/>
  <c r="E92" i="30" s="1"/>
  <c r="D42" i="18"/>
  <c r="D162" i="18"/>
  <c r="E32" i="1"/>
  <c r="K43" i="30"/>
  <c r="H132" i="18"/>
  <c r="H72" i="18"/>
  <c r="I72" i="18" s="1"/>
  <c r="F132" i="18"/>
  <c r="F72" i="18"/>
  <c r="K41" i="30"/>
  <c r="K37" i="30"/>
  <c r="E132" i="18"/>
  <c r="E72" i="18"/>
  <c r="G132" i="18"/>
  <c r="G72" i="18"/>
  <c r="K39" i="30"/>
  <c r="G14" i="30"/>
  <c r="E30" i="2" s="1"/>
  <c r="H14" i="30"/>
  <c r="I14" i="30"/>
  <c r="G30" i="2" s="1"/>
  <c r="K12" i="30"/>
  <c r="D30" i="2"/>
  <c r="J14" i="30"/>
  <c r="K16" i="30"/>
  <c r="K18" i="30"/>
  <c r="K20" i="30"/>
  <c r="K22" i="30"/>
  <c r="F23" i="30"/>
  <c r="G23" i="30" s="1"/>
  <c r="H23" i="30" s="1"/>
  <c r="I23" i="30" s="1"/>
  <c r="J23" i="30" s="1"/>
  <c r="F27" i="1"/>
  <c r="G27" i="1" s="1"/>
  <c r="H27" i="1" s="1"/>
  <c r="K26" i="30"/>
  <c r="K24" i="30"/>
  <c r="F25" i="30"/>
  <c r="G25" i="30" s="1"/>
  <c r="H25" i="30" s="1"/>
  <c r="I25" i="30" s="1"/>
  <c r="J25" i="30" s="1"/>
  <c r="H33" i="30"/>
  <c r="F29" i="2" s="1"/>
  <c r="I33" i="30"/>
  <c r="G29" i="2" s="1"/>
  <c r="G33" i="30"/>
  <c r="E29" i="2" s="1"/>
  <c r="F107" i="30"/>
  <c r="E13" i="1"/>
  <c r="F132" i="30"/>
  <c r="F127" i="30"/>
  <c r="F122" i="30"/>
  <c r="H99" i="30"/>
  <c r="G99" i="30"/>
  <c r="I99" i="30"/>
  <c r="J99" i="30"/>
  <c r="F64" i="30"/>
  <c r="G64" i="30" s="1"/>
  <c r="H64" i="30" s="1"/>
  <c r="I64" i="30" s="1"/>
  <c r="J64" i="30" s="1"/>
  <c r="K63" i="30"/>
  <c r="F62" i="30"/>
  <c r="G62" i="30" s="1"/>
  <c r="H62" i="30" s="1"/>
  <c r="I62" i="30" s="1"/>
  <c r="J62" i="30" s="1"/>
  <c r="K61" i="30"/>
  <c r="I32" i="1"/>
  <c r="E33" i="30" s="1"/>
  <c r="AT72" i="5"/>
  <c r="E25" i="1"/>
  <c r="E23" i="1"/>
  <c r="F23" i="1" s="1"/>
  <c r="E21" i="1"/>
  <c r="F21" i="1" s="1"/>
  <c r="E19" i="1"/>
  <c r="F19" i="1" s="1"/>
  <c r="G19" i="1" s="1"/>
  <c r="H19" i="1" s="1"/>
  <c r="I19" i="1" s="1"/>
  <c r="E17" i="1"/>
  <c r="F17" i="1" s="1"/>
  <c r="G17" i="1" s="1"/>
  <c r="H17" i="1" s="1"/>
  <c r="I17" i="1" s="1"/>
  <c r="E15" i="1"/>
  <c r="F15" i="1" s="1"/>
  <c r="G15" i="1" s="1"/>
  <c r="H15" i="1" s="1"/>
  <c r="I15" i="1" s="1"/>
  <c r="F58" i="30"/>
  <c r="G58" i="30" s="1"/>
  <c r="H58" i="30" s="1"/>
  <c r="I58" i="30" s="1"/>
  <c r="J58" i="30" s="1"/>
  <c r="K57" i="30"/>
  <c r="F60" i="30"/>
  <c r="G60" i="30" s="1"/>
  <c r="H60" i="30" s="1"/>
  <c r="I60" i="30" s="1"/>
  <c r="J60" i="30" s="1"/>
  <c r="K59" i="30"/>
  <c r="I51" i="30"/>
  <c r="H51" i="30"/>
  <c r="G51" i="30"/>
  <c r="F56" i="30"/>
  <c r="G56" i="30" s="1"/>
  <c r="H56" i="30" s="1"/>
  <c r="I56" i="30" s="1"/>
  <c r="J56" i="30" s="1"/>
  <c r="K55" i="30"/>
  <c r="F54" i="30"/>
  <c r="F51" i="30"/>
  <c r="D102" i="18"/>
  <c r="E102" i="18"/>
  <c r="F102" i="18"/>
  <c r="F37" i="18"/>
  <c r="G102" i="18"/>
  <c r="H102" i="18"/>
  <c r="AJ12" i="6"/>
  <c r="AJ12" i="4"/>
  <c r="AT12" i="5"/>
  <c r="AG14" i="7"/>
  <c r="AA14" i="7"/>
  <c r="AM14" i="7"/>
  <c r="P13" i="7"/>
  <c r="U14" i="7"/>
  <c r="AR12" i="7"/>
  <c r="D132" i="18"/>
  <c r="D200" i="13"/>
  <c r="F15" i="7"/>
  <c r="N15" i="7"/>
  <c r="D175" i="13"/>
  <c r="D111" i="13"/>
  <c r="F97" i="18"/>
  <c r="G97" i="18"/>
  <c r="J79" i="4"/>
  <c r="J104" i="4" s="1"/>
  <c r="H207" i="4"/>
  <c r="J207" i="4"/>
  <c r="E47" i="13"/>
  <c r="F47" i="13" s="1"/>
  <c r="E79" i="13"/>
  <c r="F79" i="13" s="1"/>
  <c r="E175" i="13"/>
  <c r="H143" i="4"/>
  <c r="H239" i="4"/>
  <c r="D72" i="13"/>
  <c r="D104" i="13"/>
  <c r="M202" i="6"/>
  <c r="AJ14" i="6"/>
  <c r="AJ39" i="6" s="1"/>
  <c r="J209" i="6"/>
  <c r="J234" i="6" s="1"/>
  <c r="J105" i="6"/>
  <c r="K105" i="6" s="1"/>
  <c r="AT14" i="5"/>
  <c r="J143" i="5"/>
  <c r="J168" i="5" s="1"/>
  <c r="J175" i="5"/>
  <c r="J200" i="5" s="1"/>
  <c r="M15" i="7"/>
  <c r="M40" i="7" s="1"/>
  <c r="J138" i="6"/>
  <c r="K138" i="6" s="1"/>
  <c r="J72" i="6"/>
  <c r="K72" i="6" s="1"/>
  <c r="G14" i="6"/>
  <c r="E14" i="13" s="1"/>
  <c r="R14" i="6"/>
  <c r="D136" i="13"/>
  <c r="G14" i="5"/>
  <c r="G39" i="5" s="1"/>
  <c r="K79" i="5"/>
  <c r="R14" i="5"/>
  <c r="H47" i="5"/>
  <c r="H79" i="5"/>
  <c r="H111" i="5"/>
  <c r="J111" i="5"/>
  <c r="J136" i="5" s="1"/>
  <c r="J111" i="4"/>
  <c r="J136" i="4" s="1"/>
  <c r="H14" i="4"/>
  <c r="J14" i="4"/>
  <c r="H47" i="4"/>
  <c r="J143" i="4"/>
  <c r="J168" i="4" s="1"/>
  <c r="J175" i="4"/>
  <c r="J200" i="4" s="1"/>
  <c r="F99" i="30" l="1"/>
  <c r="F13" i="1"/>
  <c r="G13" i="1" s="1"/>
  <c r="H13" i="1" s="1"/>
  <c r="I13" i="1" s="1"/>
  <c r="H12" i="2" s="1"/>
  <c r="D12" i="2"/>
  <c r="Z41" i="7"/>
  <c r="F108" i="30"/>
  <c r="F112" i="30" s="1"/>
  <c r="K234" i="6"/>
  <c r="K135" i="13"/>
  <c r="K231" i="13"/>
  <c r="R40" i="7"/>
  <c r="S40" i="7" s="1"/>
  <c r="S15" i="7"/>
  <c r="M47" i="5"/>
  <c r="P47" i="5" s="1"/>
  <c r="Q47" i="5" s="1"/>
  <c r="AO39" i="5"/>
  <c r="K168" i="5"/>
  <c r="AT39" i="5"/>
  <c r="M79" i="5"/>
  <c r="M104" i="5" s="1"/>
  <c r="H37" i="1" s="1"/>
  <c r="K47" i="4"/>
  <c r="J72" i="4"/>
  <c r="K72" i="4" s="1"/>
  <c r="J39" i="4"/>
  <c r="K39" i="4" s="1"/>
  <c r="M14" i="4"/>
  <c r="M39" i="4" s="1"/>
  <c r="I12" i="18"/>
  <c r="F14" i="13"/>
  <c r="M170" i="6"/>
  <c r="N170" i="6" s="1"/>
  <c r="K170" i="6"/>
  <c r="J202" i="6"/>
  <c r="K202" i="6" s="1"/>
  <c r="K239" i="4"/>
  <c r="M239" i="4"/>
  <c r="K79" i="4"/>
  <c r="K175" i="4"/>
  <c r="K200" i="4"/>
  <c r="K264" i="4"/>
  <c r="K14" i="4"/>
  <c r="K143" i="4"/>
  <c r="K168" i="4"/>
  <c r="K111" i="4"/>
  <c r="K136" i="4"/>
  <c r="K207" i="4"/>
  <c r="J232" i="4"/>
  <c r="K232" i="4" s="1"/>
  <c r="F71" i="1"/>
  <c r="G71" i="1" s="1"/>
  <c r="H71" i="1" s="1"/>
  <c r="I71" i="1" s="1"/>
  <c r="E72" i="30" s="1"/>
  <c r="E88" i="30" s="1"/>
  <c r="R39" i="5"/>
  <c r="E111" i="13"/>
  <c r="F111" i="13" s="1"/>
  <c r="H39" i="5"/>
  <c r="J72" i="5"/>
  <c r="G35" i="1" s="1"/>
  <c r="F73" i="1"/>
  <c r="G73" i="1" s="1"/>
  <c r="H73" i="1" s="1"/>
  <c r="I73" i="1" s="1"/>
  <c r="E74" i="30" s="1"/>
  <c r="E89" i="30" s="1"/>
  <c r="I68" i="1"/>
  <c r="E69" i="30" s="1"/>
  <c r="F77" i="1"/>
  <c r="G77" i="1" s="1"/>
  <c r="H77" i="1" s="1"/>
  <c r="I77" i="1" s="1"/>
  <c r="R39" i="6"/>
  <c r="F31" i="2"/>
  <c r="F82" i="30"/>
  <c r="G82" i="30" s="1"/>
  <c r="H82" i="30" s="1"/>
  <c r="I82" i="30" s="1"/>
  <c r="J82" i="30" s="1"/>
  <c r="E93" i="30"/>
  <c r="J51" i="30"/>
  <c r="K51" i="30" s="1"/>
  <c r="J35" i="30"/>
  <c r="K35" i="30" s="1"/>
  <c r="D31" i="2"/>
  <c r="G31" i="2"/>
  <c r="F157" i="18"/>
  <c r="E157" i="18"/>
  <c r="I132" i="18"/>
  <c r="G157" i="18"/>
  <c r="E31" i="2"/>
  <c r="H30" i="2"/>
  <c r="K14" i="30"/>
  <c r="I30" i="2" s="1"/>
  <c r="F30" i="2"/>
  <c r="F80" i="30"/>
  <c r="G80" i="30" s="1"/>
  <c r="H80" i="30" s="1"/>
  <c r="I80" i="30" s="1"/>
  <c r="J80" i="30" s="1"/>
  <c r="F76" i="30"/>
  <c r="G76" i="30" s="1"/>
  <c r="H76" i="30" s="1"/>
  <c r="I76" i="30" s="1"/>
  <c r="J76" i="30" s="1"/>
  <c r="F45" i="1"/>
  <c r="H200" i="5"/>
  <c r="F43" i="1"/>
  <c r="F41" i="1"/>
  <c r="H136" i="5"/>
  <c r="F39" i="1"/>
  <c r="H104" i="5"/>
  <c r="F37" i="1"/>
  <c r="H72" i="5"/>
  <c r="K53" i="30"/>
  <c r="F52" i="30"/>
  <c r="G54" i="30"/>
  <c r="I102" i="18"/>
  <c r="D157" i="18"/>
  <c r="F175" i="13"/>
  <c r="E207" i="13"/>
  <c r="F207" i="13" s="1"/>
  <c r="M207" i="4"/>
  <c r="M232" i="4" s="1"/>
  <c r="M79" i="4"/>
  <c r="M104" i="4" s="1"/>
  <c r="M47" i="4"/>
  <c r="G47" i="13"/>
  <c r="H47" i="13" s="1"/>
  <c r="G79" i="13"/>
  <c r="H79" i="13" s="1"/>
  <c r="G175" i="13"/>
  <c r="H175" i="13" s="1"/>
  <c r="H72" i="4"/>
  <c r="E200" i="13"/>
  <c r="F200" i="13" s="1"/>
  <c r="E72" i="13"/>
  <c r="F72" i="13" s="1"/>
  <c r="E104" i="13"/>
  <c r="F104" i="13" s="1"/>
  <c r="P202" i="6"/>
  <c r="M209" i="6"/>
  <c r="K209" i="6"/>
  <c r="M105" i="6"/>
  <c r="N105" i="6" s="1"/>
  <c r="L40" i="7"/>
  <c r="J40" i="7"/>
  <c r="H40" i="7"/>
  <c r="N40" i="7"/>
  <c r="F40" i="7"/>
  <c r="H45" i="1"/>
  <c r="M175" i="5"/>
  <c r="M200" i="5" s="1"/>
  <c r="K175" i="5"/>
  <c r="M143" i="5"/>
  <c r="M168" i="5" s="1"/>
  <c r="N168" i="5" s="1"/>
  <c r="K143" i="5"/>
  <c r="M72" i="6"/>
  <c r="N72" i="6" s="1"/>
  <c r="M138" i="6"/>
  <c r="N138" i="6" s="1"/>
  <c r="J14" i="6"/>
  <c r="G14" i="13" s="1"/>
  <c r="H14" i="13" s="1"/>
  <c r="H14" i="6"/>
  <c r="K111" i="5"/>
  <c r="M111" i="5"/>
  <c r="M136" i="5" s="1"/>
  <c r="J14" i="5"/>
  <c r="J39" i="5" s="1"/>
  <c r="H14" i="5"/>
  <c r="M111" i="4"/>
  <c r="M136" i="4" s="1"/>
  <c r="M175" i="4"/>
  <c r="M143" i="4"/>
  <c r="M168" i="4" s="1"/>
  <c r="M264" i="4" l="1"/>
  <c r="N264" i="4" s="1"/>
  <c r="F98" i="30"/>
  <c r="D32" i="2" s="1"/>
  <c r="D67" i="18"/>
  <c r="D187" i="18"/>
  <c r="M234" i="6"/>
  <c r="N234" i="6" s="1"/>
  <c r="N47" i="5"/>
  <c r="X47" i="5"/>
  <c r="Y47" i="5" s="1"/>
  <c r="L231" i="13"/>
  <c r="M231" i="13"/>
  <c r="P231" i="13"/>
  <c r="M135" i="13"/>
  <c r="P135" i="13"/>
  <c r="L135" i="13"/>
  <c r="P145" i="6"/>
  <c r="P170" i="6" s="1"/>
  <c r="S170" i="6" s="1"/>
  <c r="P79" i="5"/>
  <c r="X79" i="5" s="1"/>
  <c r="X104" i="5" s="1"/>
  <c r="N79" i="5"/>
  <c r="K39" i="5"/>
  <c r="E232" i="13"/>
  <c r="F232" i="13" s="1"/>
  <c r="M72" i="4"/>
  <c r="N47" i="4"/>
  <c r="N14" i="4"/>
  <c r="N39" i="4"/>
  <c r="P14" i="4"/>
  <c r="P39" i="4" s="1"/>
  <c r="N239" i="4"/>
  <c r="P239" i="4"/>
  <c r="S202" i="6"/>
  <c r="Q202" i="6"/>
  <c r="N202" i="6"/>
  <c r="N232" i="4"/>
  <c r="P79" i="4"/>
  <c r="P104" i="4" s="1"/>
  <c r="N104" i="4"/>
  <c r="K104" i="4"/>
  <c r="P111" i="4"/>
  <c r="P136" i="4" s="1"/>
  <c r="N136" i="4"/>
  <c r="P143" i="4"/>
  <c r="P168" i="4" s="1"/>
  <c r="N168" i="4"/>
  <c r="P175" i="4"/>
  <c r="P200" i="4" s="1"/>
  <c r="M200" i="4"/>
  <c r="N200" i="4" s="1"/>
  <c r="G39" i="6"/>
  <c r="E39" i="13" s="1"/>
  <c r="F39" i="13" s="1"/>
  <c r="F72" i="30"/>
  <c r="F88" i="30" s="1"/>
  <c r="M72" i="5"/>
  <c r="H35" i="1" s="1"/>
  <c r="J33" i="30"/>
  <c r="H29" i="2" s="1"/>
  <c r="P47" i="4"/>
  <c r="P72" i="4" s="1"/>
  <c r="F74" i="30"/>
  <c r="G74" i="30" s="1"/>
  <c r="H74" i="30" s="1"/>
  <c r="I74" i="30" s="1"/>
  <c r="J74" i="30" s="1"/>
  <c r="E78" i="30"/>
  <c r="I69" i="1"/>
  <c r="H10" i="2" s="1"/>
  <c r="F93" i="30"/>
  <c r="H97" i="18"/>
  <c r="I97" i="18" s="1"/>
  <c r="H157" i="18"/>
  <c r="I157" i="18" s="1"/>
  <c r="F92" i="30"/>
  <c r="F90" i="30"/>
  <c r="F102" i="30"/>
  <c r="D39" i="3" s="1"/>
  <c r="G45" i="1"/>
  <c r="K200" i="5"/>
  <c r="G43" i="1"/>
  <c r="G41" i="1"/>
  <c r="K136" i="5"/>
  <c r="G39" i="1"/>
  <c r="K104" i="5"/>
  <c r="G37" i="1"/>
  <c r="K72" i="5"/>
  <c r="H54" i="30"/>
  <c r="G52" i="30"/>
  <c r="N207" i="4"/>
  <c r="P207" i="4"/>
  <c r="G111" i="13"/>
  <c r="H111" i="13" s="1"/>
  <c r="V202" i="6"/>
  <c r="W202" i="6" s="1"/>
  <c r="G207" i="13"/>
  <c r="H207" i="13" s="1"/>
  <c r="E136" i="13"/>
  <c r="F136" i="13" s="1"/>
  <c r="G200" i="13"/>
  <c r="H200" i="13" s="1"/>
  <c r="G72" i="13"/>
  <c r="H72" i="13" s="1"/>
  <c r="N79" i="4"/>
  <c r="I47" i="13"/>
  <c r="J47" i="13" s="1"/>
  <c r="I79" i="13"/>
  <c r="J79" i="13" s="1"/>
  <c r="I175" i="13"/>
  <c r="J175" i="13" s="1"/>
  <c r="G104" i="13"/>
  <c r="H104" i="13" s="1"/>
  <c r="P80" i="6"/>
  <c r="P105" i="6" s="1"/>
  <c r="P209" i="6"/>
  <c r="P234" i="6" s="1"/>
  <c r="N209" i="6"/>
  <c r="N104" i="5"/>
  <c r="N143" i="5"/>
  <c r="P143" i="5"/>
  <c r="P168" i="5" s="1"/>
  <c r="N175" i="5"/>
  <c r="P175" i="5"/>
  <c r="P113" i="6"/>
  <c r="P138" i="6" s="1"/>
  <c r="P47" i="6"/>
  <c r="K14" i="6"/>
  <c r="M14" i="6"/>
  <c r="I14" i="13" s="1"/>
  <c r="J14" i="13" s="1"/>
  <c r="P111" i="5"/>
  <c r="N111" i="5"/>
  <c r="S47" i="5"/>
  <c r="K14" i="5"/>
  <c r="G232" i="13"/>
  <c r="M14" i="5"/>
  <c r="N175" i="4"/>
  <c r="N143" i="4"/>
  <c r="N111" i="4"/>
  <c r="P264" i="4" l="1"/>
  <c r="Q264" i="4" s="1"/>
  <c r="Q79" i="5"/>
  <c r="Q145" i="6"/>
  <c r="S145" i="6"/>
  <c r="V145" i="6"/>
  <c r="V170" i="6" s="1"/>
  <c r="W170" i="6" s="1"/>
  <c r="S79" i="5"/>
  <c r="Y79" i="5" s="1"/>
  <c r="P104" i="5"/>
  <c r="H232" i="13"/>
  <c r="G72" i="30"/>
  <c r="H72" i="30" s="1"/>
  <c r="Q170" i="6"/>
  <c r="S239" i="4"/>
  <c r="V111" i="4"/>
  <c r="S175" i="4"/>
  <c r="S111" i="4"/>
  <c r="Q175" i="4"/>
  <c r="V239" i="4"/>
  <c r="V175" i="4"/>
  <c r="V200" i="4" s="1"/>
  <c r="W200" i="4" s="1"/>
  <c r="Q239" i="4"/>
  <c r="S264" i="4"/>
  <c r="Q14" i="4"/>
  <c r="Q111" i="4"/>
  <c r="S14" i="4"/>
  <c r="V14" i="4"/>
  <c r="V39" i="4" s="1"/>
  <c r="S105" i="6"/>
  <c r="Q105" i="6"/>
  <c r="S234" i="6"/>
  <c r="Q234" i="6"/>
  <c r="V47" i="6"/>
  <c r="P72" i="6"/>
  <c r="Q138" i="6"/>
  <c r="S138" i="6"/>
  <c r="X111" i="5"/>
  <c r="X136" i="5" s="1"/>
  <c r="P136" i="5"/>
  <c r="I39" i="1" s="1"/>
  <c r="E40" i="30" s="1"/>
  <c r="F40" i="30" s="1"/>
  <c r="G40" i="30" s="1"/>
  <c r="H40" i="30" s="1"/>
  <c r="I40" i="30" s="1"/>
  <c r="J40" i="30" s="1"/>
  <c r="X175" i="5"/>
  <c r="X200" i="5" s="1"/>
  <c r="P200" i="5"/>
  <c r="S168" i="5"/>
  <c r="Q168" i="5"/>
  <c r="S79" i="4"/>
  <c r="Q79" i="4"/>
  <c r="Q143" i="4"/>
  <c r="V79" i="4"/>
  <c r="S47" i="4"/>
  <c r="Q47" i="4"/>
  <c r="P232" i="4"/>
  <c r="Q232" i="4" s="1"/>
  <c r="V143" i="4"/>
  <c r="S143" i="4"/>
  <c r="K175" i="13"/>
  <c r="V47" i="4"/>
  <c r="V72" i="4" s="1"/>
  <c r="S200" i="4"/>
  <c r="Q200" i="4"/>
  <c r="S136" i="4"/>
  <c r="Q136" i="4"/>
  <c r="S104" i="4"/>
  <c r="Q104" i="4"/>
  <c r="S168" i="4"/>
  <c r="Q168" i="4"/>
  <c r="J39" i="6"/>
  <c r="G39" i="13" s="1"/>
  <c r="H39" i="13" s="1"/>
  <c r="H39" i="6"/>
  <c r="K33" i="30"/>
  <c r="I111" i="13"/>
  <c r="J111" i="13" s="1"/>
  <c r="M39" i="5"/>
  <c r="P72" i="5"/>
  <c r="H31" i="2"/>
  <c r="K47" i="13"/>
  <c r="M47" i="13" s="1"/>
  <c r="K79" i="13"/>
  <c r="F89" i="30"/>
  <c r="E70" i="30"/>
  <c r="E91" i="30"/>
  <c r="F78" i="30"/>
  <c r="N200" i="5"/>
  <c r="H43" i="1"/>
  <c r="H41" i="1"/>
  <c r="N136" i="5"/>
  <c r="H39" i="1"/>
  <c r="N72" i="5"/>
  <c r="V207" i="4"/>
  <c r="Q207" i="4"/>
  <c r="I54" i="30"/>
  <c r="H52" i="30"/>
  <c r="I41" i="1"/>
  <c r="E42" i="30" s="1"/>
  <c r="F42" i="30" s="1"/>
  <c r="G42" i="30" s="1"/>
  <c r="H42" i="30" s="1"/>
  <c r="I42" i="30" s="1"/>
  <c r="J42" i="30" s="1"/>
  <c r="X143" i="5"/>
  <c r="X168" i="5" s="1"/>
  <c r="Y168" i="5" s="1"/>
  <c r="U181" i="7"/>
  <c r="S207" i="4"/>
  <c r="N72" i="4"/>
  <c r="I72" i="13"/>
  <c r="J72" i="13" s="1"/>
  <c r="I200" i="13"/>
  <c r="J200" i="13" s="1"/>
  <c r="G136" i="13"/>
  <c r="H136" i="13" s="1"/>
  <c r="I207" i="13"/>
  <c r="J207" i="13" s="1"/>
  <c r="I104" i="13"/>
  <c r="J104" i="13" s="1"/>
  <c r="S80" i="6"/>
  <c r="Q80" i="6"/>
  <c r="V80" i="6"/>
  <c r="V105" i="6" s="1"/>
  <c r="V209" i="6"/>
  <c r="V234" i="6" s="1"/>
  <c r="W234" i="6" s="1"/>
  <c r="S209" i="6"/>
  <c r="Q209" i="6"/>
  <c r="AC79" i="5"/>
  <c r="AC104" i="5" s="1"/>
  <c r="Q143" i="5"/>
  <c r="S143" i="5"/>
  <c r="S175" i="5"/>
  <c r="Q175" i="5"/>
  <c r="S47" i="6"/>
  <c r="Q47" i="6"/>
  <c r="S113" i="6"/>
  <c r="Q113" i="6"/>
  <c r="V113" i="6"/>
  <c r="P14" i="6"/>
  <c r="K14" i="13" s="1"/>
  <c r="L14" i="13" s="1"/>
  <c r="N14" i="6"/>
  <c r="AC47" i="5"/>
  <c r="P14" i="5"/>
  <c r="P39" i="5" s="1"/>
  <c r="N14" i="5"/>
  <c r="S111" i="5"/>
  <c r="Q111" i="5"/>
  <c r="V264" i="4" l="1"/>
  <c r="W264" i="4" s="1"/>
  <c r="Y145" i="6"/>
  <c r="AA148" i="7" s="1"/>
  <c r="W145" i="6"/>
  <c r="W175" i="4"/>
  <c r="U148" i="7"/>
  <c r="U173" i="7" s="1"/>
  <c r="G120" i="30" s="1"/>
  <c r="G118" i="30" s="1"/>
  <c r="I35" i="1"/>
  <c r="E36" i="30" s="1"/>
  <c r="F36" i="30" s="1"/>
  <c r="V138" i="6"/>
  <c r="W138" i="6" s="1"/>
  <c r="U115" i="7"/>
  <c r="V115" i="7" s="1"/>
  <c r="X115" i="7" s="1"/>
  <c r="V72" i="6"/>
  <c r="W72" i="6" s="1"/>
  <c r="U49" i="7"/>
  <c r="V49" i="7" s="1"/>
  <c r="X49" i="7" s="1"/>
  <c r="W14" i="4"/>
  <c r="S232" i="4"/>
  <c r="W143" i="4"/>
  <c r="V168" i="4"/>
  <c r="W168" i="4" s="1"/>
  <c r="W111" i="4"/>
  <c r="V136" i="4"/>
  <c r="W136" i="4" s="1"/>
  <c r="Y239" i="4"/>
  <c r="W239" i="4"/>
  <c r="V104" i="4"/>
  <c r="W104" i="4" s="1"/>
  <c r="Q39" i="4"/>
  <c r="S39" i="4"/>
  <c r="W39" i="4"/>
  <c r="I31" i="2"/>
  <c r="O175" i="13"/>
  <c r="Y47" i="4"/>
  <c r="W105" i="6"/>
  <c r="Y170" i="6"/>
  <c r="Z170" i="6" s="1"/>
  <c r="AA181" i="7"/>
  <c r="Y202" i="6"/>
  <c r="Z202" i="6" s="1"/>
  <c r="S72" i="6"/>
  <c r="Q72" i="6"/>
  <c r="V181" i="7"/>
  <c r="U206" i="7"/>
  <c r="G125" i="30" s="1"/>
  <c r="G123" i="30" s="1"/>
  <c r="W79" i="4"/>
  <c r="W47" i="4"/>
  <c r="W207" i="4"/>
  <c r="V232" i="4"/>
  <c r="W232" i="4" s="1"/>
  <c r="M39" i="6"/>
  <c r="I39" i="13" s="1"/>
  <c r="J39" i="13" s="1"/>
  <c r="K39" i="6"/>
  <c r="K207" i="13"/>
  <c r="K136" i="13"/>
  <c r="X72" i="5"/>
  <c r="G78" i="30"/>
  <c r="F70" i="30"/>
  <c r="D22" i="2" s="1"/>
  <c r="F91" i="30"/>
  <c r="AE202" i="6"/>
  <c r="Q72" i="4"/>
  <c r="K200" i="13"/>
  <c r="K104" i="13"/>
  <c r="K72" i="13"/>
  <c r="S72" i="4"/>
  <c r="Y104" i="5"/>
  <c r="Y207" i="4"/>
  <c r="I72" i="30"/>
  <c r="I45" i="1"/>
  <c r="E46" i="30" s="1"/>
  <c r="F46" i="30" s="1"/>
  <c r="G46" i="30" s="1"/>
  <c r="H46" i="30" s="1"/>
  <c r="I46" i="30" s="1"/>
  <c r="J46" i="30" s="1"/>
  <c r="S200" i="5"/>
  <c r="I43" i="1"/>
  <c r="E44" i="30" s="1"/>
  <c r="F44" i="30" s="1"/>
  <c r="G44" i="30" s="1"/>
  <c r="H44" i="30" s="1"/>
  <c r="I44" i="30" s="1"/>
  <c r="J44" i="30" s="1"/>
  <c r="S104" i="5"/>
  <c r="I37" i="1"/>
  <c r="E38" i="30" s="1"/>
  <c r="F38" i="30" s="1"/>
  <c r="G38" i="30" s="1"/>
  <c r="H38" i="30" s="1"/>
  <c r="I38" i="30" s="1"/>
  <c r="J38" i="30" s="1"/>
  <c r="K111" i="13"/>
  <c r="M111" i="13" s="1"/>
  <c r="Q14" i="5"/>
  <c r="I52" i="30"/>
  <c r="J54" i="30"/>
  <c r="J52" i="30" s="1"/>
  <c r="Q104" i="5"/>
  <c r="M14" i="13"/>
  <c r="O79" i="13"/>
  <c r="P79" i="13" s="1"/>
  <c r="O47" i="13"/>
  <c r="P47" i="13" s="1"/>
  <c r="L47" i="13"/>
  <c r="M175" i="13"/>
  <c r="L175" i="13"/>
  <c r="M79" i="13"/>
  <c r="L79" i="13"/>
  <c r="N39" i="5"/>
  <c r="I136" i="13"/>
  <c r="J136" i="13" s="1"/>
  <c r="I232" i="13"/>
  <c r="J232" i="13" s="1"/>
  <c r="Y79" i="4"/>
  <c r="U214" i="7"/>
  <c r="U239" i="7" s="1"/>
  <c r="Y209" i="6"/>
  <c r="W209" i="6"/>
  <c r="U82" i="7"/>
  <c r="U107" i="7" s="1"/>
  <c r="W80" i="6"/>
  <c r="Y80" i="6"/>
  <c r="AD47" i="5"/>
  <c r="AH47" i="5"/>
  <c r="AC143" i="5"/>
  <c r="AC168" i="5" s="1"/>
  <c r="Y143" i="5"/>
  <c r="Y175" i="5"/>
  <c r="AC175" i="5"/>
  <c r="AC200" i="5" s="1"/>
  <c r="Y200" i="5"/>
  <c r="Y136" i="5"/>
  <c r="AC111" i="5"/>
  <c r="AC136" i="5" s="1"/>
  <c r="Y111" i="5"/>
  <c r="AD79" i="5"/>
  <c r="AH79" i="5"/>
  <c r="AH104" i="5" s="1"/>
  <c r="Q200" i="5"/>
  <c r="X14" i="5"/>
  <c r="W113" i="6"/>
  <c r="Y113" i="6"/>
  <c r="AA115" i="7" s="1"/>
  <c r="AB115" i="7" s="1"/>
  <c r="AD115" i="7" s="1"/>
  <c r="AB145" i="6"/>
  <c r="AB170" i="6" s="1"/>
  <c r="Z145" i="6"/>
  <c r="W47" i="6"/>
  <c r="Y47" i="6"/>
  <c r="V14" i="6"/>
  <c r="V39" i="6" s="1"/>
  <c r="Q14" i="6"/>
  <c r="S14" i="6"/>
  <c r="S14" i="5"/>
  <c r="S136" i="5"/>
  <c r="Q136" i="5"/>
  <c r="S72" i="5"/>
  <c r="Q72" i="5"/>
  <c r="Y111" i="4"/>
  <c r="Y143" i="4"/>
  <c r="Y168" i="4" s="1"/>
  <c r="Y175" i="4"/>
  <c r="Y200" i="4" s="1"/>
  <c r="Z200" i="4" s="1"/>
  <c r="Y14" i="4"/>
  <c r="Y264" i="4" l="1"/>
  <c r="Z264" i="4" s="1"/>
  <c r="V148" i="7"/>
  <c r="X148" i="7" s="1"/>
  <c r="AE115" i="7"/>
  <c r="Y115" i="7"/>
  <c r="Y72" i="6"/>
  <c r="Z72" i="6" s="1"/>
  <c r="AA49" i="7"/>
  <c r="AB49" i="7" s="1"/>
  <c r="AD49" i="7" s="1"/>
  <c r="AE49" i="7" s="1"/>
  <c r="Y49" i="7"/>
  <c r="Y72" i="5"/>
  <c r="X39" i="5"/>
  <c r="Z239" i="4"/>
  <c r="Y136" i="4"/>
  <c r="Z136" i="4" s="1"/>
  <c r="Y104" i="4"/>
  <c r="Z104" i="4" s="1"/>
  <c r="Z79" i="4"/>
  <c r="AB239" i="4"/>
  <c r="AB47" i="4"/>
  <c r="AB72" i="4" s="1"/>
  <c r="Y72" i="4"/>
  <c r="Y39" i="4"/>
  <c r="Z39" i="4" s="1"/>
  <c r="AA214" i="7"/>
  <c r="AA239" i="7" s="1"/>
  <c r="H130" i="30" s="1"/>
  <c r="H128" i="30" s="1"/>
  <c r="H132" i="30" s="1"/>
  <c r="H93" i="30" s="1"/>
  <c r="Y234" i="6"/>
  <c r="Z234" i="6" s="1"/>
  <c r="AC170" i="6"/>
  <c r="X181" i="7"/>
  <c r="V206" i="7"/>
  <c r="AB148" i="7"/>
  <c r="AA173" i="7"/>
  <c r="AB202" i="6"/>
  <c r="AC202" i="6" s="1"/>
  <c r="U74" i="7"/>
  <c r="AA82" i="7"/>
  <c r="AA107" i="7" s="1"/>
  <c r="H110" i="30" s="1"/>
  <c r="H108" i="30" s="1"/>
  <c r="Y105" i="6"/>
  <c r="Z105" i="6" s="1"/>
  <c r="Y138" i="6"/>
  <c r="Z138" i="6" s="1"/>
  <c r="U140" i="7"/>
  <c r="G115" i="30" s="1"/>
  <c r="G113" i="30" s="1"/>
  <c r="V173" i="7"/>
  <c r="AB181" i="7"/>
  <c r="AA206" i="7"/>
  <c r="AD168" i="5"/>
  <c r="Z168" i="4"/>
  <c r="AB207" i="4"/>
  <c r="AE207" i="4" s="1"/>
  <c r="Y232" i="4"/>
  <c r="Z232" i="4" s="1"/>
  <c r="P39" i="6"/>
  <c r="Q39" i="6" s="1"/>
  <c r="N39" i="6"/>
  <c r="AC72" i="5"/>
  <c r="H78" i="30"/>
  <c r="G70" i="30"/>
  <c r="E22" i="2" s="1"/>
  <c r="AG181" i="7"/>
  <c r="K232" i="13"/>
  <c r="AD104" i="5"/>
  <c r="F34" i="30"/>
  <c r="D24" i="2" s="1"/>
  <c r="W72" i="4"/>
  <c r="O200" i="13"/>
  <c r="O104" i="13"/>
  <c r="P104" i="13" s="1"/>
  <c r="O72" i="13"/>
  <c r="P72" i="13" s="1"/>
  <c r="Z207" i="4"/>
  <c r="L111" i="13"/>
  <c r="J72" i="30"/>
  <c r="G127" i="30"/>
  <c r="G92" i="30" s="1"/>
  <c r="G122" i="30"/>
  <c r="G91" i="30" s="1"/>
  <c r="I33" i="1"/>
  <c r="AG148" i="7"/>
  <c r="AM181" i="7"/>
  <c r="O207" i="13"/>
  <c r="P207" i="13" s="1"/>
  <c r="Q79" i="13"/>
  <c r="R79" i="13" s="1"/>
  <c r="Q47" i="13"/>
  <c r="R47" i="13" s="1"/>
  <c r="M207" i="13"/>
  <c r="L207" i="13"/>
  <c r="M72" i="13"/>
  <c r="L72" i="13"/>
  <c r="M136" i="13"/>
  <c r="L136" i="13"/>
  <c r="M200" i="13"/>
  <c r="L200" i="13"/>
  <c r="M104" i="13"/>
  <c r="L104" i="13"/>
  <c r="Y14" i="5"/>
  <c r="O111" i="13"/>
  <c r="P111" i="13" s="1"/>
  <c r="AB79" i="4"/>
  <c r="Z47" i="4"/>
  <c r="O14" i="13"/>
  <c r="P14" i="13" s="1"/>
  <c r="Z80" i="6"/>
  <c r="AB80" i="6"/>
  <c r="AB105" i="6" s="1"/>
  <c r="G110" i="30"/>
  <c r="V82" i="7"/>
  <c r="V107" i="7" s="1"/>
  <c r="U15" i="7"/>
  <c r="Z209" i="6"/>
  <c r="AB209" i="6"/>
  <c r="AB234" i="6" s="1"/>
  <c r="G130" i="30"/>
  <c r="G128" i="30" s="1"/>
  <c r="V214" i="7"/>
  <c r="V239" i="7" s="1"/>
  <c r="AM47" i="5"/>
  <c r="AI47" i="5"/>
  <c r="AI79" i="5"/>
  <c r="AM79" i="5"/>
  <c r="AM104" i="5" s="1"/>
  <c r="AH143" i="5"/>
  <c r="AH168" i="5" s="1"/>
  <c r="AI168" i="5" s="1"/>
  <c r="AD143" i="5"/>
  <c r="AD200" i="5"/>
  <c r="AH175" i="5"/>
  <c r="AH200" i="5" s="1"/>
  <c r="AD175" i="5"/>
  <c r="AD136" i="5"/>
  <c r="AH111" i="5"/>
  <c r="AH136" i="5" s="1"/>
  <c r="AD111" i="5"/>
  <c r="AC14" i="5"/>
  <c r="Q111" i="13" s="1"/>
  <c r="AH202" i="6"/>
  <c r="AE145" i="6"/>
  <c r="AC145" i="6"/>
  <c r="AB113" i="6"/>
  <c r="Z113" i="6"/>
  <c r="Y14" i="6"/>
  <c r="W14" i="6"/>
  <c r="D127" i="18"/>
  <c r="AB47" i="6"/>
  <c r="Z47" i="6"/>
  <c r="S39" i="5"/>
  <c r="Q39" i="5"/>
  <c r="Z143" i="4"/>
  <c r="AB143" i="4"/>
  <c r="Z14" i="4"/>
  <c r="AB14" i="4"/>
  <c r="AB175" i="4"/>
  <c r="AB200" i="4" s="1"/>
  <c r="AC200" i="4" s="1"/>
  <c r="Z175" i="4"/>
  <c r="AB111" i="4"/>
  <c r="Z111" i="4"/>
  <c r="AB264" i="4" l="1"/>
  <c r="AC264" i="4" s="1"/>
  <c r="AE239" i="4"/>
  <c r="AB138" i="6"/>
  <c r="AC138" i="6" s="1"/>
  <c r="AG115" i="7"/>
  <c r="AH115" i="7" s="1"/>
  <c r="AJ115" i="7" s="1"/>
  <c r="AA74" i="7"/>
  <c r="H105" i="30" s="1"/>
  <c r="AG49" i="7"/>
  <c r="AH49" i="7" s="1"/>
  <c r="AJ49" i="7" s="1"/>
  <c r="AK49" i="7" s="1"/>
  <c r="AB72" i="6"/>
  <c r="AC72" i="6" s="1"/>
  <c r="O130" i="13"/>
  <c r="P130" i="13" s="1"/>
  <c r="O226" i="13"/>
  <c r="P226" i="13" s="1"/>
  <c r="G105" i="30"/>
  <c r="G103" i="30" s="1"/>
  <c r="G107" i="30" s="1"/>
  <c r="G88" i="30" s="1"/>
  <c r="U40" i="7"/>
  <c r="AB214" i="7"/>
  <c r="AD214" i="7" s="1"/>
  <c r="AD239" i="7" s="1"/>
  <c r="AC234" i="6"/>
  <c r="AC105" i="6"/>
  <c r="AD72" i="5"/>
  <c r="AB168" i="4"/>
  <c r="AC168" i="4" s="1"/>
  <c r="AB136" i="4"/>
  <c r="AC136" i="4" s="1"/>
  <c r="AB104" i="4"/>
  <c r="AC104" i="4" s="1"/>
  <c r="AC239" i="4"/>
  <c r="AE47" i="4"/>
  <c r="AE72" i="4" s="1"/>
  <c r="AB39" i="4"/>
  <c r="AC39" i="4" s="1"/>
  <c r="AC207" i="4"/>
  <c r="AB82" i="7"/>
  <c r="AD82" i="7" s="1"/>
  <c r="AD107" i="7" s="1"/>
  <c r="AA140" i="7"/>
  <c r="H115" i="30" s="1"/>
  <c r="H113" i="30" s="1"/>
  <c r="H117" i="30" s="1"/>
  <c r="H90" i="30" s="1"/>
  <c r="V74" i="7"/>
  <c r="AB173" i="7"/>
  <c r="AD148" i="7"/>
  <c r="AH145" i="6"/>
  <c r="AH170" i="6" s="1"/>
  <c r="AE170" i="6"/>
  <c r="AF170" i="6" s="1"/>
  <c r="AH148" i="7"/>
  <c r="AH173" i="7" s="1"/>
  <c r="AG173" i="7"/>
  <c r="I120" i="30" s="1"/>
  <c r="I118" i="30" s="1"/>
  <c r="AD181" i="7"/>
  <c r="AB206" i="7"/>
  <c r="AH181" i="7"/>
  <c r="AG206" i="7"/>
  <c r="I125" i="30" s="1"/>
  <c r="I123" i="30" s="1"/>
  <c r="X173" i="7"/>
  <c r="Y173" i="7" s="1"/>
  <c r="Y148" i="7"/>
  <c r="V140" i="7"/>
  <c r="AK202" i="6"/>
  <c r="AI202" i="6"/>
  <c r="AN181" i="7"/>
  <c r="AN206" i="7" s="1"/>
  <c r="AM206" i="7"/>
  <c r="X206" i="7"/>
  <c r="Y206" i="7" s="1"/>
  <c r="Y181" i="7"/>
  <c r="AF202" i="6"/>
  <c r="AB232" i="4"/>
  <c r="AC232" i="4" s="1"/>
  <c r="S39" i="6"/>
  <c r="W39" i="6"/>
  <c r="K39" i="13"/>
  <c r="AH72" i="5"/>
  <c r="AE232" i="4"/>
  <c r="I78" i="30"/>
  <c r="H70" i="30"/>
  <c r="F22" i="2" s="1"/>
  <c r="H13" i="2"/>
  <c r="E34" i="30"/>
  <c r="Z72" i="4"/>
  <c r="Q72" i="13"/>
  <c r="R72" i="13" s="1"/>
  <c r="Q104" i="13"/>
  <c r="R104" i="13" s="1"/>
  <c r="AB74" i="7"/>
  <c r="AA15" i="7"/>
  <c r="H125" i="30"/>
  <c r="H123" i="30" s="1"/>
  <c r="H127" i="30" s="1"/>
  <c r="H92" i="30" s="1"/>
  <c r="H120" i="30"/>
  <c r="H118" i="30" s="1"/>
  <c r="H122" i="30" s="1"/>
  <c r="H91" i="30" s="1"/>
  <c r="G132" i="30"/>
  <c r="G93" i="30" s="1"/>
  <c r="G117" i="30"/>
  <c r="G90" i="30" s="1"/>
  <c r="G108" i="30"/>
  <c r="H112" i="30"/>
  <c r="AF239" i="4"/>
  <c r="AM148" i="7"/>
  <c r="R111" i="13"/>
  <c r="S47" i="13"/>
  <c r="S79" i="13"/>
  <c r="T79" i="13" s="1"/>
  <c r="M232" i="13"/>
  <c r="L232" i="13"/>
  <c r="Y39" i="5"/>
  <c r="O136" i="13"/>
  <c r="P136" i="13" s="1"/>
  <c r="O232" i="13"/>
  <c r="P232" i="13" s="1"/>
  <c r="Q207" i="13"/>
  <c r="R207" i="13" s="1"/>
  <c r="AC79" i="4"/>
  <c r="AE79" i="4"/>
  <c r="AC47" i="4"/>
  <c r="V15" i="7"/>
  <c r="Q14" i="13"/>
  <c r="R14" i="13" s="1"/>
  <c r="AG214" i="7"/>
  <c r="AG239" i="7" s="1"/>
  <c r="AE209" i="6"/>
  <c r="AE234" i="6" s="1"/>
  <c r="AF234" i="6" s="1"/>
  <c r="AC209" i="6"/>
  <c r="AG82" i="7"/>
  <c r="AG107" i="7" s="1"/>
  <c r="AC80" i="6"/>
  <c r="AE80" i="6"/>
  <c r="AE105" i="6" s="1"/>
  <c r="AF105" i="6" s="1"/>
  <c r="X214" i="7"/>
  <c r="X239" i="7" s="1"/>
  <c r="Y239" i="7" s="1"/>
  <c r="X82" i="7"/>
  <c r="X107" i="7" s="1"/>
  <c r="Y107" i="7" s="1"/>
  <c r="AN79" i="5"/>
  <c r="AR79" i="5"/>
  <c r="AR104" i="5" s="1"/>
  <c r="AI175" i="5"/>
  <c r="AM175" i="5"/>
  <c r="AM200" i="5" s="1"/>
  <c r="AI200" i="5"/>
  <c r="AR47" i="5"/>
  <c r="AN47" i="5"/>
  <c r="AI136" i="5"/>
  <c r="AM111" i="5"/>
  <c r="AM136" i="5" s="1"/>
  <c r="AI111" i="5"/>
  <c r="AI143" i="5"/>
  <c r="AM143" i="5"/>
  <c r="AM168" i="5" s="1"/>
  <c r="AN168" i="5" s="1"/>
  <c r="AI104" i="5"/>
  <c r="AH14" i="5"/>
  <c r="S111" i="13" s="1"/>
  <c r="T111" i="13" s="1"/>
  <c r="AD14" i="5"/>
  <c r="AC113" i="6"/>
  <c r="AE113" i="6"/>
  <c r="E127" i="18"/>
  <c r="Z14" i="6"/>
  <c r="AB14" i="6"/>
  <c r="AF145" i="6"/>
  <c r="AE47" i="6"/>
  <c r="AC47" i="6"/>
  <c r="AF207" i="4"/>
  <c r="AH207" i="4"/>
  <c r="AC111" i="4"/>
  <c r="AE111" i="4"/>
  <c r="AC14" i="4"/>
  <c r="AE14" i="4"/>
  <c r="AE143" i="4"/>
  <c r="AC143" i="4"/>
  <c r="AE175" i="4"/>
  <c r="AE200" i="4" s="1"/>
  <c r="AF200" i="4" s="1"/>
  <c r="AC175" i="4"/>
  <c r="AE264" i="4" l="1"/>
  <c r="AF264" i="4" s="1"/>
  <c r="AH239" i="4"/>
  <c r="AH264" i="4" s="1"/>
  <c r="AK264" i="4" s="1"/>
  <c r="G100" i="30"/>
  <c r="AE138" i="6"/>
  <c r="AF138" i="6" s="1"/>
  <c r="AM115" i="7"/>
  <c r="AN115" i="7" s="1"/>
  <c r="AP115" i="7" s="1"/>
  <c r="AR115" i="7" s="1"/>
  <c r="AK115" i="7"/>
  <c r="AE72" i="6"/>
  <c r="AF72" i="6" s="1"/>
  <c r="AM49" i="7"/>
  <c r="AC39" i="5"/>
  <c r="Q136" i="13" s="1"/>
  <c r="R136" i="13" s="1"/>
  <c r="Q130" i="13"/>
  <c r="R130" i="13" s="1"/>
  <c r="Q226" i="13"/>
  <c r="R226" i="13" s="1"/>
  <c r="AA40" i="7"/>
  <c r="AJ148" i="7"/>
  <c r="AJ173" i="7" s="1"/>
  <c r="AB239" i="7"/>
  <c r="AI72" i="5"/>
  <c r="AH39" i="5"/>
  <c r="AE168" i="4"/>
  <c r="AF168" i="4" s="1"/>
  <c r="AE136" i="4"/>
  <c r="AF136" i="4" s="1"/>
  <c r="AH47" i="4"/>
  <c r="AH72" i="4" s="1"/>
  <c r="AE104" i="4"/>
  <c r="AF104" i="4" s="1"/>
  <c r="AE39" i="4"/>
  <c r="AF39" i="4" s="1"/>
  <c r="AF232" i="4"/>
  <c r="AB107" i="7"/>
  <c r="AP181" i="7"/>
  <c r="AP206" i="7" s="1"/>
  <c r="E162" i="18"/>
  <c r="X140" i="7"/>
  <c r="Y140" i="7" s="1"/>
  <c r="AJ181" i="7"/>
  <c r="AH206" i="7"/>
  <c r="AD206" i="7"/>
  <c r="AE206" i="7" s="1"/>
  <c r="AE181" i="7"/>
  <c r="AK170" i="6"/>
  <c r="AI170" i="6"/>
  <c r="X74" i="7"/>
  <c r="AE239" i="7"/>
  <c r="AN148" i="7"/>
  <c r="AN173" i="7" s="1"/>
  <c r="AM173" i="7"/>
  <c r="J120" i="30" s="1"/>
  <c r="J118" i="30" s="1"/>
  <c r="J122" i="30" s="1"/>
  <c r="AD173" i="7"/>
  <c r="AE173" i="7" s="1"/>
  <c r="AE148" i="7"/>
  <c r="AG74" i="7"/>
  <c r="AG140" i="7"/>
  <c r="I115" i="30" s="1"/>
  <c r="I113" i="30" s="1"/>
  <c r="I117" i="30" s="1"/>
  <c r="I90" i="30" s="1"/>
  <c r="AE107" i="7"/>
  <c r="AB140" i="7"/>
  <c r="AK207" i="4"/>
  <c r="Y39" i="6"/>
  <c r="Z39" i="6" s="1"/>
  <c r="M39" i="13"/>
  <c r="L39" i="13"/>
  <c r="AM72" i="5"/>
  <c r="AH232" i="4"/>
  <c r="J78" i="30"/>
  <c r="J70" i="30" s="1"/>
  <c r="H22" i="2" s="1"/>
  <c r="I70" i="30"/>
  <c r="G22" i="2" s="1"/>
  <c r="AC72" i="4"/>
  <c r="S104" i="13"/>
  <c r="T104" i="13" s="1"/>
  <c r="S72" i="13"/>
  <c r="T72" i="13" s="1"/>
  <c r="H103" i="30"/>
  <c r="H100" i="30"/>
  <c r="AD74" i="7"/>
  <c r="AB15" i="7"/>
  <c r="Y214" i="7"/>
  <c r="AH74" i="7"/>
  <c r="E42" i="18"/>
  <c r="H89" i="30"/>
  <c r="I127" i="30"/>
  <c r="I92" i="30" s="1"/>
  <c r="I122" i="30"/>
  <c r="I91" i="30" s="1"/>
  <c r="AE82" i="7"/>
  <c r="Y82" i="7"/>
  <c r="G112" i="30"/>
  <c r="G89" i="30" s="1"/>
  <c r="G98" i="30"/>
  <c r="AK239" i="4"/>
  <c r="AI239" i="4"/>
  <c r="O39" i="13"/>
  <c r="P39" i="13" s="1"/>
  <c r="U79" i="13"/>
  <c r="V79" i="13" s="1"/>
  <c r="U47" i="13"/>
  <c r="V47" i="13" s="1"/>
  <c r="T47" i="13"/>
  <c r="S207" i="13"/>
  <c r="T207" i="13" s="1"/>
  <c r="AF79" i="4"/>
  <c r="AH79" i="4"/>
  <c r="AH104" i="4" s="1"/>
  <c r="AF47" i="4"/>
  <c r="S14" i="13"/>
  <c r="T14" i="13" s="1"/>
  <c r="I130" i="30"/>
  <c r="I128" i="30" s="1"/>
  <c r="AH214" i="7"/>
  <c r="AH239" i="7" s="1"/>
  <c r="AM82" i="7"/>
  <c r="AM107" i="7" s="1"/>
  <c r="AH80" i="6"/>
  <c r="AH105" i="6" s="1"/>
  <c r="AF80" i="6"/>
  <c r="X15" i="7"/>
  <c r="I110" i="30"/>
  <c r="AH82" i="7"/>
  <c r="AH107" i="7" s="1"/>
  <c r="AE214" i="7"/>
  <c r="P175" i="13"/>
  <c r="P200" i="13"/>
  <c r="AM214" i="7"/>
  <c r="AM239" i="7" s="1"/>
  <c r="AH209" i="6"/>
  <c r="AH234" i="6" s="1"/>
  <c r="AF209" i="6"/>
  <c r="AG15" i="7"/>
  <c r="AN111" i="5"/>
  <c r="AR111" i="5"/>
  <c r="AN136" i="5"/>
  <c r="AN143" i="5"/>
  <c r="AR143" i="5"/>
  <c r="AR168" i="5" s="1"/>
  <c r="AN200" i="5"/>
  <c r="AR175" i="5"/>
  <c r="AR200" i="5" s="1"/>
  <c r="AN175" i="5"/>
  <c r="AS47" i="5"/>
  <c r="AN104" i="5"/>
  <c r="AS79" i="5"/>
  <c r="AI14" i="5"/>
  <c r="AM14" i="5"/>
  <c r="U207" i="13" s="1"/>
  <c r="AK145" i="6"/>
  <c r="AI145" i="6"/>
  <c r="AF113" i="6"/>
  <c r="AH113" i="6"/>
  <c r="AH138" i="6" s="1"/>
  <c r="F127" i="18"/>
  <c r="AE14" i="6"/>
  <c r="AC14" i="6"/>
  <c r="AH47" i="6"/>
  <c r="AH72" i="6" s="1"/>
  <c r="AF47" i="6"/>
  <c r="AU79" i="5"/>
  <c r="AU47" i="5"/>
  <c r="AH175" i="4"/>
  <c r="AF175" i="4"/>
  <c r="AH14" i="4"/>
  <c r="AH39" i="4" s="1"/>
  <c r="AF14" i="4"/>
  <c r="AH111" i="4"/>
  <c r="AH136" i="4" s="1"/>
  <c r="AF111" i="4"/>
  <c r="AF143" i="4"/>
  <c r="AH143" i="4"/>
  <c r="AH168" i="4" s="1"/>
  <c r="AI207" i="4"/>
  <c r="AI264" i="4" l="1"/>
  <c r="AQ115" i="7"/>
  <c r="AS115" i="7"/>
  <c r="AM74" i="7"/>
  <c r="AN49" i="7"/>
  <c r="AP49" i="7" s="1"/>
  <c r="AD39" i="5"/>
  <c r="Q232" i="13"/>
  <c r="R232" i="13" s="1"/>
  <c r="S130" i="13"/>
  <c r="T130" i="13" s="1"/>
  <c r="S226" i="13"/>
  <c r="T226" i="13" s="1"/>
  <c r="V40" i="7"/>
  <c r="E187" i="18" s="1"/>
  <c r="Y74" i="7"/>
  <c r="X40" i="7"/>
  <c r="I105" i="30"/>
  <c r="I103" i="30" s="1"/>
  <c r="I107" i="30" s="1"/>
  <c r="I88" i="30" s="1"/>
  <c r="AG40" i="7"/>
  <c r="AS181" i="7"/>
  <c r="AK148" i="7"/>
  <c r="AN72" i="5"/>
  <c r="AI39" i="4"/>
  <c r="AK39" i="4"/>
  <c r="AE74" i="7"/>
  <c r="AR181" i="7"/>
  <c r="AR206" i="7" s="1"/>
  <c r="AQ181" i="7"/>
  <c r="AP148" i="7"/>
  <c r="AR148" i="7" s="1"/>
  <c r="AR173" i="7" s="1"/>
  <c r="AK173" i="7"/>
  <c r="F162" i="18"/>
  <c r="AD140" i="7"/>
  <c r="AE140" i="7" s="1"/>
  <c r="AK105" i="6"/>
  <c r="AI105" i="6"/>
  <c r="AJ206" i="7"/>
  <c r="AK206" i="7" s="1"/>
  <c r="AK181" i="7"/>
  <c r="AK234" i="6"/>
  <c r="AI234" i="6"/>
  <c r="AM140" i="7"/>
  <c r="J115" i="30" s="1"/>
  <c r="J113" i="30" s="1"/>
  <c r="AS206" i="7"/>
  <c r="AK72" i="6"/>
  <c r="AI72" i="6"/>
  <c r="AK138" i="6"/>
  <c r="AI138" i="6"/>
  <c r="AJ140" i="7"/>
  <c r="AH140" i="7"/>
  <c r="AU111" i="5"/>
  <c r="AR136" i="5"/>
  <c r="AS136" i="5" s="1"/>
  <c r="AS168" i="5"/>
  <c r="AU168" i="5"/>
  <c r="AK232" i="4"/>
  <c r="AI232" i="4"/>
  <c r="AK104" i="4"/>
  <c r="AI104" i="4"/>
  <c r="AK143" i="4"/>
  <c r="AK111" i="4"/>
  <c r="AK175" i="4"/>
  <c r="AH200" i="4"/>
  <c r="AB39" i="6"/>
  <c r="AC39" i="6" s="1"/>
  <c r="AR72" i="5"/>
  <c r="J91" i="30"/>
  <c r="K91" i="30" s="1"/>
  <c r="AF72" i="4"/>
  <c r="U72" i="13"/>
  <c r="V72" i="13" s="1"/>
  <c r="U104" i="13"/>
  <c r="V104" i="13" s="1"/>
  <c r="AD15" i="7"/>
  <c r="H107" i="30"/>
  <c r="H98" i="30"/>
  <c r="F42" i="18"/>
  <c r="AJ74" i="7"/>
  <c r="I132" i="30"/>
  <c r="I93" i="30" s="1"/>
  <c r="K122" i="30"/>
  <c r="K118" i="30"/>
  <c r="G102" i="30"/>
  <c r="I108" i="30"/>
  <c r="Y15" i="7"/>
  <c r="E28" i="2"/>
  <c r="E32" i="2"/>
  <c r="J125" i="30"/>
  <c r="J123" i="30" s="1"/>
  <c r="AN140" i="7"/>
  <c r="Q39" i="13"/>
  <c r="R39" i="13" s="1"/>
  <c r="AS104" i="5"/>
  <c r="V207" i="13"/>
  <c r="W47" i="13"/>
  <c r="X47" i="13" s="1"/>
  <c r="W79" i="13"/>
  <c r="AR14" i="5"/>
  <c r="W111" i="13" s="1"/>
  <c r="AI39" i="5"/>
  <c r="S136" i="13"/>
  <c r="T136" i="13" s="1"/>
  <c r="S232" i="13"/>
  <c r="AN14" i="5"/>
  <c r="U111" i="13"/>
  <c r="V111" i="13" s="1"/>
  <c r="AK79" i="4"/>
  <c r="AI79" i="4"/>
  <c r="AK47" i="4"/>
  <c r="AI47" i="4"/>
  <c r="AH15" i="7"/>
  <c r="J110" i="30"/>
  <c r="AN82" i="7"/>
  <c r="AN107" i="7" s="1"/>
  <c r="J130" i="30"/>
  <c r="J128" i="30" s="1"/>
  <c r="J132" i="30" s="1"/>
  <c r="J93" i="30" s="1"/>
  <c r="AN214" i="7"/>
  <c r="AN239" i="7" s="1"/>
  <c r="Q175" i="13"/>
  <c r="R175" i="13" s="1"/>
  <c r="AM15" i="7"/>
  <c r="AK209" i="6"/>
  <c r="AI209" i="6"/>
  <c r="AJ82" i="7"/>
  <c r="AJ107" i="7" s="1"/>
  <c r="AK107" i="7" s="1"/>
  <c r="AJ214" i="7"/>
  <c r="AJ239" i="7" s="1"/>
  <c r="AK239" i="7" s="1"/>
  <c r="U14" i="13"/>
  <c r="V14" i="13" s="1"/>
  <c r="AI80" i="6"/>
  <c r="AK80" i="6"/>
  <c r="AS143" i="5"/>
  <c r="AS175" i="5"/>
  <c r="AS200" i="5"/>
  <c r="AS111" i="5"/>
  <c r="AU175" i="5"/>
  <c r="AU143" i="5"/>
  <c r="AK47" i="6"/>
  <c r="AI47" i="6"/>
  <c r="G127" i="18"/>
  <c r="AH14" i="6"/>
  <c r="AF14" i="6"/>
  <c r="AK113" i="6"/>
  <c r="AI113" i="6"/>
  <c r="AI111" i="4"/>
  <c r="AI175" i="4"/>
  <c r="AI143" i="4"/>
  <c r="AI14" i="4"/>
  <c r="AK14" i="4"/>
  <c r="T232" i="13" l="1"/>
  <c r="I100" i="30"/>
  <c r="AN74" i="7"/>
  <c r="AS49" i="7"/>
  <c r="AQ49" i="7"/>
  <c r="AR49" i="7"/>
  <c r="E67" i="18"/>
  <c r="U130" i="13"/>
  <c r="V130" i="13" s="1"/>
  <c r="U226" i="13"/>
  <c r="V226" i="13" s="1"/>
  <c r="AM39" i="5"/>
  <c r="AN39" i="5" s="1"/>
  <c r="AB40" i="7"/>
  <c r="F67" i="18" s="1"/>
  <c r="J105" i="30"/>
  <c r="J103" i="30" s="1"/>
  <c r="K103" i="30" s="1"/>
  <c r="AM40" i="7"/>
  <c r="AK74" i="7"/>
  <c r="AS72" i="5"/>
  <c r="AR39" i="5"/>
  <c r="AP173" i="7"/>
  <c r="AQ173" i="7" s="1"/>
  <c r="AQ148" i="7"/>
  <c r="AS148" i="7"/>
  <c r="AK140" i="7"/>
  <c r="AQ206" i="7"/>
  <c r="J117" i="30"/>
  <c r="K113" i="30"/>
  <c r="G162" i="18"/>
  <c r="AH40" i="7"/>
  <c r="AE15" i="7"/>
  <c r="AD40" i="7"/>
  <c r="S200" i="13" s="1"/>
  <c r="AK168" i="4"/>
  <c r="AI168" i="4"/>
  <c r="AK200" i="4"/>
  <c r="AI200" i="4"/>
  <c r="AK136" i="4"/>
  <c r="AI136" i="4"/>
  <c r="AE39" i="6"/>
  <c r="AF39" i="6" s="1"/>
  <c r="K93" i="30"/>
  <c r="AI72" i="4"/>
  <c r="W104" i="13"/>
  <c r="W72" i="13"/>
  <c r="F28" i="2"/>
  <c r="F32" i="2"/>
  <c r="S175" i="13"/>
  <c r="T175" i="13" s="1"/>
  <c r="H88" i="30"/>
  <c r="H102" i="30"/>
  <c r="F39" i="3" s="1"/>
  <c r="AK72" i="4"/>
  <c r="G42" i="18"/>
  <c r="K128" i="30"/>
  <c r="K132" i="30"/>
  <c r="J127" i="30"/>
  <c r="K123" i="30"/>
  <c r="E39" i="3"/>
  <c r="J108" i="30"/>
  <c r="Y40" i="7"/>
  <c r="I112" i="30"/>
  <c r="I89" i="30" s="1"/>
  <c r="I98" i="30"/>
  <c r="AP140" i="7"/>
  <c r="Y47" i="13"/>
  <c r="Y79" i="13"/>
  <c r="X79" i="13"/>
  <c r="Y111" i="13"/>
  <c r="X111" i="13"/>
  <c r="W207" i="13"/>
  <c r="AS14" i="5"/>
  <c r="AN15" i="7"/>
  <c r="AP214" i="7"/>
  <c r="AK82" i="7"/>
  <c r="S39" i="13"/>
  <c r="T39" i="13" s="1"/>
  <c r="W14" i="13"/>
  <c r="AK214" i="7"/>
  <c r="Q200" i="13"/>
  <c r="AP82" i="7"/>
  <c r="AJ15" i="7"/>
  <c r="AU14" i="5"/>
  <c r="AU200" i="5"/>
  <c r="H127" i="18"/>
  <c r="I127" i="18" s="1"/>
  <c r="AI14" i="6"/>
  <c r="AK14" i="6"/>
  <c r="AU72" i="5"/>
  <c r="AU104" i="5"/>
  <c r="F187" i="18" l="1"/>
  <c r="U232" i="13"/>
  <c r="V232" i="13" s="1"/>
  <c r="U136" i="13"/>
  <c r="V136" i="13" s="1"/>
  <c r="W130" i="13"/>
  <c r="W226" i="13"/>
  <c r="J107" i="30"/>
  <c r="J88" i="30" s="1"/>
  <c r="K88" i="30" s="1"/>
  <c r="AS173" i="7"/>
  <c r="J100" i="30"/>
  <c r="AJ40" i="7"/>
  <c r="AS82" i="7"/>
  <c r="AP107" i="7"/>
  <c r="H162" i="18"/>
  <c r="I162" i="18" s="1"/>
  <c r="AN40" i="7"/>
  <c r="AS140" i="7"/>
  <c r="AQ140" i="7"/>
  <c r="AP74" i="7"/>
  <c r="AS214" i="7"/>
  <c r="AP239" i="7"/>
  <c r="K117" i="30"/>
  <c r="J90" i="30"/>
  <c r="K90" i="30" s="1"/>
  <c r="AH39" i="6"/>
  <c r="AK39" i="6" s="1"/>
  <c r="Y14" i="13"/>
  <c r="X14" i="13"/>
  <c r="G67" i="18"/>
  <c r="G187" i="18"/>
  <c r="X72" i="13"/>
  <c r="Y72" i="13"/>
  <c r="X104" i="13"/>
  <c r="Y104" i="13"/>
  <c r="AE40" i="7"/>
  <c r="AR214" i="7"/>
  <c r="AR239" i="7" s="1"/>
  <c r="AR140" i="7"/>
  <c r="AR82" i="7"/>
  <c r="AR107" i="7" s="1"/>
  <c r="AR74" i="7"/>
  <c r="H42" i="18"/>
  <c r="I42" i="18" s="1"/>
  <c r="K127" i="30"/>
  <c r="J92" i="30"/>
  <c r="K92" i="30" s="1"/>
  <c r="G28" i="2"/>
  <c r="G32" i="2"/>
  <c r="I102" i="30"/>
  <c r="J112" i="30"/>
  <c r="J98" i="30"/>
  <c r="K108" i="30"/>
  <c r="Y207" i="13"/>
  <c r="X207" i="13"/>
  <c r="R200" i="13"/>
  <c r="T200" i="13"/>
  <c r="AS39" i="5"/>
  <c r="W136" i="13"/>
  <c r="W232" i="13"/>
  <c r="U39" i="13"/>
  <c r="V39" i="13" s="1"/>
  <c r="AQ82" i="7"/>
  <c r="I37" i="18"/>
  <c r="AP15" i="7"/>
  <c r="AQ214" i="7"/>
  <c r="U175" i="13"/>
  <c r="V175" i="13" s="1"/>
  <c r="AK15" i="7"/>
  <c r="AU136" i="5"/>
  <c r="K107" i="30" l="1"/>
  <c r="Y226" i="13"/>
  <c r="X226" i="13"/>
  <c r="Y130" i="13"/>
  <c r="X130" i="13"/>
  <c r="AI39" i="6"/>
  <c r="AS74" i="7"/>
  <c r="AQ74" i="7"/>
  <c r="AS239" i="7"/>
  <c r="AQ239" i="7"/>
  <c r="AS107" i="7"/>
  <c r="AQ107" i="7"/>
  <c r="AR15" i="7"/>
  <c r="AR40" i="7" s="1"/>
  <c r="H67" i="18"/>
  <c r="I67" i="18" s="1"/>
  <c r="H187" i="18"/>
  <c r="I187" i="18" s="1"/>
  <c r="J102" i="30"/>
  <c r="H39" i="3" s="1"/>
  <c r="J89" i="30"/>
  <c r="K89" i="30" s="1"/>
  <c r="K112" i="30"/>
  <c r="H28" i="2"/>
  <c r="H32" i="2"/>
  <c r="G39" i="3"/>
  <c r="K98" i="30"/>
  <c r="AS15" i="7"/>
  <c r="U200" i="13"/>
  <c r="V200" i="13" s="1"/>
  <c r="AK40" i="7"/>
  <c r="Y232" i="13"/>
  <c r="X232" i="13"/>
  <c r="Y136" i="13"/>
  <c r="X136" i="13"/>
  <c r="W39" i="13"/>
  <c r="W175" i="13"/>
  <c r="AQ15" i="7"/>
  <c r="AU39" i="5"/>
  <c r="D40" i="3" l="1"/>
  <c r="D42" i="3" s="1"/>
  <c r="AP40" i="7"/>
  <c r="AS40" i="7" s="1"/>
  <c r="K102" i="30"/>
  <c r="I32" i="2"/>
  <c r="Y175" i="13"/>
  <c r="X175" i="13"/>
  <c r="Y39" i="13"/>
  <c r="X39" i="13"/>
  <c r="E16" i="3"/>
  <c r="E17" i="3" s="1"/>
  <c r="E3" i="3"/>
  <c r="W200" i="13" l="1"/>
  <c r="Y200" i="13" s="1"/>
  <c r="AQ40" i="7"/>
  <c r="F27" i="3"/>
  <c r="E27" i="3"/>
  <c r="F16" i="3"/>
  <c r="F17" i="3" s="1"/>
  <c r="G27" i="3"/>
  <c r="D27" i="3"/>
  <c r="H27" i="3"/>
  <c r="F10" i="3"/>
  <c r="G10" i="3"/>
  <c r="D10" i="3"/>
  <c r="H10" i="3"/>
  <c r="E10" i="3"/>
  <c r="E30" i="3"/>
  <c r="E33" i="3" s="1"/>
  <c r="E34" i="3" s="1"/>
  <c r="D34" i="3"/>
  <c r="G21" i="1"/>
  <c r="H21" i="1" s="1"/>
  <c r="E9" i="2"/>
  <c r="E14" i="2"/>
  <c r="F14" i="2"/>
  <c r="G14" i="2"/>
  <c r="D14" i="2"/>
  <c r="D11" i="2"/>
  <c r="H108" i="1"/>
  <c r="G108" i="1"/>
  <c r="F108" i="1"/>
  <c r="E108" i="1"/>
  <c r="X200" i="13" l="1"/>
  <c r="I21" i="1"/>
  <c r="G17" i="3"/>
  <c r="F30" i="3"/>
  <c r="F33" i="3" s="1"/>
  <c r="F34" i="3" s="1"/>
  <c r="H16" i="3"/>
  <c r="H17" i="3" s="1"/>
  <c r="D21" i="2"/>
  <c r="E21" i="2"/>
  <c r="F21" i="2"/>
  <c r="G21" i="2"/>
  <c r="H21" i="2"/>
  <c r="G9" i="2"/>
  <c r="F9" i="2"/>
  <c r="D9" i="2"/>
  <c r="E3" i="2"/>
  <c r="H97" i="1"/>
  <c r="G97" i="1"/>
  <c r="F97" i="1"/>
  <c r="E97" i="1"/>
  <c r="D15" i="2"/>
  <c r="H86" i="1"/>
  <c r="G86" i="1"/>
  <c r="F86" i="1"/>
  <c r="E86" i="1"/>
  <c r="E69" i="1"/>
  <c r="H68" i="1"/>
  <c r="G68" i="1"/>
  <c r="F68" i="1"/>
  <c r="E68" i="1"/>
  <c r="H67" i="1"/>
  <c r="G67" i="1"/>
  <c r="F67" i="1"/>
  <c r="E67" i="1"/>
  <c r="H32" i="1"/>
  <c r="G32" i="1"/>
  <c r="F32" i="1"/>
  <c r="H31" i="1"/>
  <c r="G31" i="1"/>
  <c r="F31" i="1"/>
  <c r="E31" i="1"/>
  <c r="F25" i="1"/>
  <c r="G25" i="1" s="1"/>
  <c r="H25" i="1" s="1"/>
  <c r="G23" i="1"/>
  <c r="H23" i="1" s="1"/>
  <c r="H11" i="1"/>
  <c r="G11" i="1"/>
  <c r="F11" i="1"/>
  <c r="E11" i="1"/>
  <c r="E3" i="1"/>
  <c r="D18" i="3" l="1"/>
  <c r="E19" i="30"/>
  <c r="F19" i="30" s="1"/>
  <c r="G19" i="30" s="1"/>
  <c r="H19" i="30" s="1"/>
  <c r="I19" i="30" s="1"/>
  <c r="J19" i="30" s="1"/>
  <c r="E21" i="30"/>
  <c r="F21" i="30" s="1"/>
  <c r="G21" i="30" s="1"/>
  <c r="H21" i="30" s="1"/>
  <c r="I21" i="30" s="1"/>
  <c r="J21" i="30" s="1"/>
  <c r="E17" i="30"/>
  <c r="F17" i="30" s="1"/>
  <c r="G17" i="30" s="1"/>
  <c r="H17" i="30" s="1"/>
  <c r="I17" i="30" s="1"/>
  <c r="J17" i="30" s="1"/>
  <c r="D21" i="3"/>
  <c r="I21" i="2"/>
  <c r="G30" i="3"/>
  <c r="G33" i="3" s="1"/>
  <c r="G34" i="3" s="1"/>
  <c r="H30" i="3"/>
  <c r="H33" i="3" s="1"/>
  <c r="H34" i="3" s="1"/>
  <c r="E13" i="30"/>
  <c r="F13" i="30" s="1"/>
  <c r="G13" i="30" s="1"/>
  <c r="H13" i="30" s="1"/>
  <c r="I13" i="30" s="1"/>
  <c r="J13" i="30" s="1"/>
  <c r="E11" i="2"/>
  <c r="D16" i="2"/>
  <c r="D13" i="2"/>
  <c r="E12" i="2"/>
  <c r="D10" i="2"/>
  <c r="G33" i="1"/>
  <c r="H33" i="1"/>
  <c r="F69" i="1"/>
  <c r="E10" i="2" s="1"/>
  <c r="F33" i="1"/>
  <c r="E15" i="2"/>
  <c r="G69" i="1"/>
  <c r="F10" i="2" s="1"/>
  <c r="D23" i="3" l="1"/>
  <c r="D35" i="3"/>
  <c r="G36" i="30"/>
  <c r="E27" i="30"/>
  <c r="F27" i="30" s="1"/>
  <c r="G27" i="30" s="1"/>
  <c r="H27" i="30" s="1"/>
  <c r="I27" i="30" s="1"/>
  <c r="J27" i="30" s="1"/>
  <c r="F15" i="2"/>
  <c r="G13" i="2"/>
  <c r="F16" i="2"/>
  <c r="F13" i="2"/>
  <c r="F11" i="2"/>
  <c r="E16" i="2"/>
  <c r="E13" i="2"/>
  <c r="F12" i="2"/>
  <c r="H69" i="1"/>
  <c r="G10" i="2" s="1"/>
  <c r="C47" i="3" l="1"/>
  <c r="G34" i="30"/>
  <c r="E24" i="2" s="1"/>
  <c r="H36" i="30"/>
  <c r="G12" i="2"/>
  <c r="G15" i="2"/>
  <c r="G11" i="2"/>
  <c r="G16" i="2"/>
  <c r="I36" i="30" l="1"/>
  <c r="J36" i="30" s="1"/>
  <c r="H34" i="30"/>
  <c r="F24" i="2" s="1"/>
  <c r="E15" i="30"/>
  <c r="F15" i="30" s="1"/>
  <c r="H15" i="2"/>
  <c r="H16" i="2"/>
  <c r="H11" i="2"/>
  <c r="D26" i="2" l="1"/>
  <c r="G15" i="30"/>
  <c r="E23" i="2" s="1"/>
  <c r="D23" i="2"/>
  <c r="D25" i="2"/>
  <c r="J34" i="30"/>
  <c r="H24" i="2" s="1"/>
  <c r="I34" i="30"/>
  <c r="G24" i="2" s="1"/>
  <c r="E25" i="2" l="1"/>
  <c r="E26" i="2"/>
  <c r="H15" i="30"/>
  <c r="F25" i="2" s="1"/>
  <c r="F23" i="2" l="1"/>
  <c r="I15" i="30"/>
  <c r="G23" i="2" s="1"/>
  <c r="F26" i="2"/>
  <c r="G25" i="2" l="1"/>
  <c r="J15" i="30"/>
  <c r="H26" i="2" s="1"/>
  <c r="G26" i="2"/>
  <c r="H23" i="2" l="1"/>
  <c r="H25" i="2"/>
  <c r="K159" i="30"/>
  <c r="K158" i="30" l="1"/>
  <c r="K157" i="30" s="1"/>
  <c r="I28" i="2" s="1"/>
  <c r="F157" i="30"/>
  <c r="D29" i="2" s="1"/>
  <c r="D28" i="2" l="1"/>
  <c r="D27" i="2"/>
  <c r="I29" i="2"/>
  <c r="I2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tc={3998D080-B9E9-4EB3-82BB-ECF05B178796}</author>
    <author>tc={6D66520D-23D3-4ED3-9202-4BED9A263ADF}</author>
    <author>tc={4E3F5925-8A88-48EA-B904-67CAC1C71D33}</author>
    <author>tc={CFC1DBE0-51B9-4B13-B94D-50F725661677}</author>
    <author>tc={52D368DA-8FF0-4450-90B7-6CCEBEF24F6E}</author>
    <author>tc={E88F3720-AB5F-4CA0-ACC3-676C627C7CEE}</author>
    <author>tc={ABE090CC-0C8B-4479-A083-A05BE1034A7F}</author>
    <author>tc={226F961F-8504-4A39-956F-567EF49F3B33}</author>
    <author>tc={805BB5BE-5527-4E8B-AE91-BAC7907F4F68}</author>
    <author>tc={2E3D4E94-E97A-4582-A8BA-7773028504CD}</author>
    <author>tc={1AA1C3E2-557B-43A2-9998-5A71DCBDD327}</author>
  </authors>
  <commentList>
    <comment ref="V178" authorId="0" shapeId="0" xr:uid="{3998D080-B9E9-4EB3-82BB-ECF05B178796}">
      <text>
        <t>[Threaded comment]
Your version of Excel allows you to read this threaded comment; however, any edits to it will get removed if the file is opened in a newer version of Excel. Learn more: https://go.microsoft.com/fwlink/?linkid=870924
Comment:
    1MRIND</t>
      </text>
    </comment>
    <comment ref="V180" authorId="1" shapeId="0" xr:uid="{6D66520D-23D3-4ED3-9202-4BED9A263ADF}">
      <text>
        <t>[Threaded comment]
Your version of Excel allows you to read this threaded comment; however, any edits to it will get removed if the file is opened in a newer version of Excel. Learn more: https://go.microsoft.com/fwlink/?linkid=870924
Comment:
    1 MRIND</t>
      </text>
    </comment>
    <comment ref="V182" authorId="2" shapeId="0" xr:uid="{4E3F5925-8A88-48EA-B904-67CAC1C71D33}">
      <text>
        <t>[Threaded comment]
Your version of Excel allows you to read this threaded comment; however, any edits to it will get removed if the file is opened in a newer version of Excel. Learn more: https://go.microsoft.com/fwlink/?linkid=870924
Comment:
    1MRIND</t>
      </text>
    </comment>
    <comment ref="AA182" authorId="3" shapeId="0" xr:uid="{CFC1DBE0-51B9-4B13-B94D-50F725661677}">
      <text>
        <t>[Threaded comment]
Your version of Excel allows you to read this threaded comment; however, any edits to it will get removed if the file is opened in a newer version of Excel. Learn more: https://go.microsoft.com/fwlink/?linkid=870924
Comment:
    1MRIND</t>
      </text>
    </comment>
    <comment ref="AF182" authorId="4" shapeId="0" xr:uid="{52D368DA-8FF0-4450-90B7-6CCEBEF24F6E}">
      <text>
        <t>[Threaded comment]
Your version of Excel allows you to read this threaded comment; however, any edits to it will get removed if the file is opened in a newer version of Excel. Learn more: https://go.microsoft.com/fwlink/?linkid=870924
Comment:
    MRIND</t>
      </text>
    </comment>
    <comment ref="AK182" authorId="5" shapeId="0" xr:uid="{E88F3720-AB5F-4CA0-ACC3-676C627C7CEE}">
      <text>
        <t>[Threaded comment]
Your version of Excel allows you to read this threaded comment; however, any edits to it will get removed if the file is opened in a newer version of Excel. Learn more: https://go.microsoft.com/fwlink/?linkid=870924
Comment:
    MRIND</t>
      </text>
    </comment>
    <comment ref="AP182" authorId="6" shapeId="0" xr:uid="{ABE090CC-0C8B-4479-A083-A05BE1034A7F}">
      <text>
        <t>[Threaded comment]
Your version of Excel allows you to read this threaded comment; however, any edits to it will get removed if the file is opened in a newer version of Excel. Learn more: https://go.microsoft.com/fwlink/?linkid=870924
Comment:
    1 MRIND</t>
      </text>
    </comment>
    <comment ref="AA190" authorId="7" shapeId="0" xr:uid="{226F961F-8504-4A39-956F-567EF49F3B33}">
      <text>
        <t>[Threaded comment]
Your version of Excel allows you to read this threaded comment; however, any edits to it will get removed if the file is opened in a newer version of Excel. Learn more: https://go.microsoft.com/fwlink/?linkid=870924
Comment:
    MRIND</t>
      </text>
    </comment>
    <comment ref="AF190" authorId="8" shapeId="0" xr:uid="{805BB5BE-5527-4E8B-AE91-BAC7907F4F68}">
      <text>
        <t>[Threaded comment]
Your version of Excel allows you to read this threaded comment; however, any edits to it will get removed if the file is opened in a newer version of Excel. Learn more: https://go.microsoft.com/fwlink/?linkid=870924
Comment:
    MRIND</t>
      </text>
    </comment>
    <comment ref="AK190" authorId="9" shapeId="0" xr:uid="{2E3D4E94-E97A-4582-A8BA-7773028504CD}">
      <text>
        <t>[Threaded comment]
Your version of Excel allows you to read this threaded comment; however, any edits to it will get removed if the file is opened in a newer version of Excel. Learn more: https://go.microsoft.com/fwlink/?linkid=870924
Comment:
    MRIND</t>
      </text>
    </comment>
    <comment ref="AP190" authorId="10" shapeId="0" xr:uid="{1AA1C3E2-557B-43A2-9998-5A71DCBDD327}">
      <text>
        <t>[Threaded comment]
Your version of Excel allows you to read this threaded comment; however, any edits to it will get removed if the file is opened in a newer version of Excel. Learn more: https://go.microsoft.com/fwlink/?linkid=870924
Comment:
    MRIND</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tc={876E5782-59DC-49E9-BBC2-BC3455A21353}</author>
    <author>tc={9D0CC005-84F2-42A8-AB83-B76D355E475F}</author>
    <author>tc={73839F97-EC09-462E-BF9A-4335D3170803}</author>
    <author>tc={E35F580E-C721-473B-A8B2-33F9A13B0516}</author>
    <author>tc={A5780CBD-8FA6-4BC3-8D55-DD3B19E13AF0}</author>
    <author>tc={2EE2ADB5-97E9-40D0-800C-1E4F6DB59800}</author>
    <author>tc={C73881C8-3079-426A-87D7-92D719D7E906}</author>
    <author>tc={C3AE3AF2-0886-44E9-849A-57CAE6C4AA0E}</author>
    <author>tc={FC420F5E-8873-48C3-AE35-D332E30CA8A2}</author>
    <author>tc={EDF0210A-B4BF-423D-9C8F-16574C5F0ECE}</author>
    <author>tc={64B375C7-A3D9-4FEB-82B1-C64A855F3D31}</author>
  </authors>
  <commentList>
    <comment ref="V178" authorId="0" shapeId="0" xr:uid="{876E5782-59DC-49E9-BBC2-BC3455A21353}">
      <text>
        <t>[Threaded comment]
Your version of Excel allows you to read this threaded comment; however, any edits to it will get removed if the file is opened in a newer version of Excel. Learn more: https://go.microsoft.com/fwlink/?linkid=870924
Comment:
    1MRIND</t>
      </text>
    </comment>
    <comment ref="V180" authorId="1" shapeId="0" xr:uid="{9D0CC005-84F2-42A8-AB83-B76D355E475F}">
      <text>
        <t>[Threaded comment]
Your version of Excel allows you to read this threaded comment; however, any edits to it will get removed if the file is opened in a newer version of Excel. Learn more: https://go.microsoft.com/fwlink/?linkid=870924
Comment:
    1 MRIND</t>
      </text>
    </comment>
    <comment ref="V182" authorId="2" shapeId="0" xr:uid="{73839F97-EC09-462E-BF9A-4335D3170803}">
      <text>
        <t>[Threaded comment]
Your version of Excel allows you to read this threaded comment; however, any edits to it will get removed if the file is opened in a newer version of Excel. Learn more: https://go.microsoft.com/fwlink/?linkid=870924
Comment:
    1MRIND</t>
      </text>
    </comment>
    <comment ref="AA182" authorId="3" shapeId="0" xr:uid="{E35F580E-C721-473B-A8B2-33F9A13B0516}">
      <text>
        <t>[Threaded comment]
Your version of Excel allows you to read this threaded comment; however, any edits to it will get removed if the file is opened in a newer version of Excel. Learn more: https://go.microsoft.com/fwlink/?linkid=870924
Comment:
    1MRIND</t>
      </text>
    </comment>
    <comment ref="AF182" authorId="4" shapeId="0" xr:uid="{A5780CBD-8FA6-4BC3-8D55-DD3B19E13AF0}">
      <text>
        <t>[Threaded comment]
Your version of Excel allows you to read this threaded comment; however, any edits to it will get removed if the file is opened in a newer version of Excel. Learn more: https://go.microsoft.com/fwlink/?linkid=870924
Comment:
    MRIND</t>
      </text>
    </comment>
    <comment ref="AK182" authorId="5" shapeId="0" xr:uid="{2EE2ADB5-97E9-40D0-800C-1E4F6DB59800}">
      <text>
        <t>[Threaded comment]
Your version of Excel allows you to read this threaded comment; however, any edits to it will get removed if the file is opened in a newer version of Excel. Learn more: https://go.microsoft.com/fwlink/?linkid=870924
Comment:
    MRIND</t>
      </text>
    </comment>
    <comment ref="AP182" authorId="6" shapeId="0" xr:uid="{C73881C8-3079-426A-87D7-92D719D7E906}">
      <text>
        <t>[Threaded comment]
Your version of Excel allows you to read this threaded comment; however, any edits to it will get removed if the file is opened in a newer version of Excel. Learn more: https://go.microsoft.com/fwlink/?linkid=870924
Comment:
    1 MRIND</t>
      </text>
    </comment>
    <comment ref="AA190" authorId="7" shapeId="0" xr:uid="{C3AE3AF2-0886-44E9-849A-57CAE6C4AA0E}">
      <text>
        <t>[Threaded comment]
Your version of Excel allows you to read this threaded comment; however, any edits to it will get removed if the file is opened in a newer version of Excel. Learn more: https://go.microsoft.com/fwlink/?linkid=870924
Comment:
    MRIND</t>
      </text>
    </comment>
    <comment ref="AF190" authorId="8" shapeId="0" xr:uid="{FC420F5E-8873-48C3-AE35-D332E30CA8A2}">
      <text>
        <t>[Threaded comment]
Your version of Excel allows you to read this threaded comment; however, any edits to it will get removed if the file is opened in a newer version of Excel. Learn more: https://go.microsoft.com/fwlink/?linkid=870924
Comment:
    MRIND</t>
      </text>
    </comment>
    <comment ref="AK190" authorId="9" shapeId="0" xr:uid="{EDF0210A-B4BF-423D-9C8F-16574C5F0ECE}">
      <text>
        <t>[Threaded comment]
Your version of Excel allows you to read this threaded comment; however, any edits to it will get removed if the file is opened in a newer version of Excel. Learn more: https://go.microsoft.com/fwlink/?linkid=870924
Comment:
    MRIND</t>
      </text>
    </comment>
    <comment ref="AP190" authorId="10" shapeId="0" xr:uid="{64B375C7-A3D9-4FEB-82B1-C64A855F3D31}">
      <text>
        <t>[Threaded comment]
Your version of Excel allows you to read this threaded comment; however, any edits to it will get removed if the file is opened in a newer version of Excel. Learn more: https://go.microsoft.com/fwlink/?linkid=870924
Comment:
    MRIND</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tc={2210FCCB-DECC-4E84-A174-4C86887A0309}</author>
    <author>tc={086E16D1-9492-4FF7-851A-860D010EEDE0}</author>
    <author>tc={3AAB87EC-1A65-42AC-B24B-7DB91E645CD7}</author>
    <author>tc={F7205652-094D-469B-84A1-C09366EF67B8}</author>
    <author>tc={461C9F8E-7AFA-4450-82E9-F34F86937F7A}</author>
    <author>tc={EE0B54D7-7F3B-45B4-B28B-BE3E0F48231F}</author>
    <author>tc={BAB44AAA-5EE0-4455-954A-830C2B79A0FD}</author>
    <author>tc={8E19D04B-E8CB-4CF9-BF32-49AB67D9204D}</author>
    <author>tc={24872CFA-5D78-4226-9963-E3028A799584}</author>
    <author>tc={A2719544-EF9A-4CFD-B807-EBC8C27632B6}</author>
    <author>tc={FB404BEC-1D26-4B22-80CE-9861B9461F68}</author>
  </authors>
  <commentList>
    <comment ref="U180" authorId="0" shapeId="0" xr:uid="{2210FCCB-DECC-4E84-A174-4C86887A0309}">
      <text>
        <t>[Threaded comment]
Your version of Excel allows you to read this threaded comment; however, any edits to it will get removed if the file is opened in a newer version of Excel. Learn more: https://go.microsoft.com/fwlink/?linkid=870924
Comment:
    1MRIND</t>
      </text>
    </comment>
    <comment ref="U182" authorId="1" shapeId="0" xr:uid="{086E16D1-9492-4FF7-851A-860D010EEDE0}">
      <text>
        <t>[Threaded comment]
Your version of Excel allows you to read this threaded comment; however, any edits to it will get removed if the file is opened in a newer version of Excel. Learn more: https://go.microsoft.com/fwlink/?linkid=870924
Comment:
    1 MRIND</t>
      </text>
    </comment>
    <comment ref="U184" authorId="2" shapeId="0" xr:uid="{3AAB87EC-1A65-42AC-B24B-7DB91E645CD7}">
      <text>
        <t>[Threaded comment]
Your version of Excel allows you to read this threaded comment; however, any edits to it will get removed if the file is opened in a newer version of Excel. Learn more: https://go.microsoft.com/fwlink/?linkid=870924
Comment:
    1MRIND</t>
      </text>
    </comment>
    <comment ref="X184" authorId="3" shapeId="0" xr:uid="{F7205652-094D-469B-84A1-C09366EF67B8}">
      <text>
        <t>[Threaded comment]
Your version of Excel allows you to read this threaded comment; however, any edits to it will get removed if the file is opened in a newer version of Excel. Learn more: https://go.microsoft.com/fwlink/?linkid=870924
Comment:
    1MRIND</t>
      </text>
    </comment>
    <comment ref="AA184" authorId="4" shapeId="0" xr:uid="{461C9F8E-7AFA-4450-82E9-F34F86937F7A}">
      <text>
        <t>[Threaded comment]
Your version of Excel allows you to read this threaded comment; however, any edits to it will get removed if the file is opened in a newer version of Excel. Learn more: https://go.microsoft.com/fwlink/?linkid=870924
Comment:
    MRIND</t>
      </text>
    </comment>
    <comment ref="AD184" authorId="5" shapeId="0" xr:uid="{EE0B54D7-7F3B-45B4-B28B-BE3E0F48231F}">
      <text>
        <t>[Threaded comment]
Your version of Excel allows you to read this threaded comment; however, any edits to it will get removed if the file is opened in a newer version of Excel. Learn more: https://go.microsoft.com/fwlink/?linkid=870924
Comment:
    MRIND</t>
      </text>
    </comment>
    <comment ref="AG184" authorId="6" shapeId="0" xr:uid="{BAB44AAA-5EE0-4455-954A-830C2B79A0FD}">
      <text>
        <t>[Threaded comment]
Your version of Excel allows you to read this threaded comment; however, any edits to it will get removed if the file is opened in a newer version of Excel. Learn more: https://go.microsoft.com/fwlink/?linkid=870924
Comment:
    1 MRIND</t>
      </text>
    </comment>
    <comment ref="X192" authorId="7" shapeId="0" xr:uid="{8E19D04B-E8CB-4CF9-BF32-49AB67D9204D}">
      <text>
        <t>[Threaded comment]
Your version of Excel allows you to read this threaded comment; however, any edits to it will get removed if the file is opened in a newer version of Excel. Learn more: https://go.microsoft.com/fwlink/?linkid=870924
Comment:
    MRIND</t>
      </text>
    </comment>
    <comment ref="AA192" authorId="8" shapeId="0" xr:uid="{24872CFA-5D78-4226-9963-E3028A799584}">
      <text>
        <t>[Threaded comment]
Your version of Excel allows you to read this threaded comment; however, any edits to it will get removed if the file is opened in a newer version of Excel. Learn more: https://go.microsoft.com/fwlink/?linkid=870924
Comment:
    MRIND</t>
      </text>
    </comment>
    <comment ref="AD192" authorId="9" shapeId="0" xr:uid="{A2719544-EF9A-4CFD-B807-EBC8C27632B6}">
      <text>
        <t>[Threaded comment]
Your version of Excel allows you to read this threaded comment; however, any edits to it will get removed if the file is opened in a newer version of Excel. Learn more: https://go.microsoft.com/fwlink/?linkid=870924
Comment:
    MRIND</t>
      </text>
    </comment>
    <comment ref="AG192" authorId="10" shapeId="0" xr:uid="{FB404BEC-1D26-4B22-80CE-9861B9461F68}">
      <text>
        <t>[Threaded comment]
Your version of Excel allows you to read this threaded comment; however, any edits to it will get removed if the file is opened in a newer version of Excel. Learn more: https://go.microsoft.com/fwlink/?linkid=870924
Comment:
    MRIND</t>
      </text>
    </comment>
  </commentList>
</comments>
</file>

<file path=xl/sharedStrings.xml><?xml version="1.0" encoding="utf-8"?>
<sst xmlns="http://schemas.openxmlformats.org/spreadsheetml/2006/main" count="7834" uniqueCount="335">
  <si>
    <t>Δίκτυο Διανομής:</t>
  </si>
  <si>
    <t>Ανατολικής Μακεδονίας και Θράκης</t>
  </si>
  <si>
    <t xml:space="preserve">Πρόγραμμα Ανάπτυξης: </t>
  </si>
  <si>
    <t>έως</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</si>
  <si>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color theme="1"/>
        <rFont val="Calibri"/>
        <family val="2"/>
        <scheme val="minor"/>
      </rPr>
      <t xml:space="preserve"> στις γραμμές 3 και 4, σχετικά με το δίκτυο διανομής και το πρώτο έτος του Προγράμματος Ανάπτυξης</t>
    </r>
  </si>
  <si>
    <t>Περιεχόμενα</t>
  </si>
  <si>
    <t>Ανάλυση δήμων-&gt;</t>
  </si>
  <si>
    <t>Γενική περιγραφή</t>
  </si>
  <si>
    <t>Ανάλυση για νέους πελάτες</t>
  </si>
  <si>
    <t>Ανάπτυξη δικτύου</t>
  </si>
  <si>
    <t>Ενεργές συνδέσεις</t>
  </si>
  <si>
    <t>Ενεργοί μετρητές</t>
  </si>
  <si>
    <t>Ενεργοί πελάτες</t>
  </si>
  <si>
    <t>Μέση ετήσια κατανάλωση</t>
  </si>
  <si>
    <t>Διανεμόμενες ποσότητες αερίου</t>
  </si>
  <si>
    <t>Παραδοχές μοναδιαίου κόστους</t>
  </si>
  <si>
    <t>Επενδύσεις ανάπτυξης / σύνδεσης</t>
  </si>
  <si>
    <t>Παραδοχές διείσδυσης - κάλυψης</t>
  </si>
  <si>
    <t>Δείκτες διείσδυσης - κάλυψης</t>
  </si>
  <si>
    <t>Δείκτες απόδοσης</t>
  </si>
  <si>
    <t>Οικονομική ανάλυση δήμων-&gt;</t>
  </si>
  <si>
    <t>Αποτελέσματα ανάλυσης</t>
  </si>
  <si>
    <t>Ανάλυση ανά δήμο</t>
  </si>
  <si>
    <t>Συνολικό δίκτυο-&gt;</t>
  </si>
  <si>
    <t>Στοιχεία συνολικού δικτύου</t>
  </si>
  <si>
    <t>Πρόγραμμα ανάπτυξης δικτύου</t>
  </si>
  <si>
    <t>Συνολικοί δείκτες απόδοσης</t>
  </si>
  <si>
    <t>Επίπτωση στη μέση χρέωση</t>
  </si>
  <si>
    <t>Ορισμοί</t>
  </si>
  <si>
    <t>Πελάτης</t>
  </si>
  <si>
    <t>Κάθε πελάτης αντιστοιχεί σε ξεχωριστό καταναλωτή φυσικού αερίου. Στην περίπτωση οικιακών πελατών, κάθε νοικοκυριό θεωρείται ως ξεχωριστός πελάτης</t>
  </si>
  <si>
    <t>Ενεργός πελάτης / μετρητής/ σύνδεση</t>
  </si>
  <si>
    <t>Είναι οι πελάτες / μετρητές / συνδέσεις που είτε είναι ενεργοποιημένοι, είτε είναι προς ενεργοποίηση στο τέλος του έτους το οποίο εξετάζεται</t>
  </si>
  <si>
    <t>Βαθμός διείσδυσης αερίου</t>
  </si>
  <si>
    <t xml:space="preserve">Ο βαθμός διείσδυσης υπολογίζεται ως ο λόγος του συνόλου των ενεργών πελατών, προς σύνολο δυνητικών πελατών στο κατασκευασμένο δίκτυο του δήμου / δημοτικής ενότητας. 
Όπου: 
- ενεργοί πελάτες υπολογίζονται ως το άθροισμα των νοικοκυριών και επαγγελματικών χρήσεων που έχουν πρόσβαση στο δίκτυο διανομής μέσω συνδεδεμένων μετρητών, και είναι ενεργοί καταναλωτές αερίου. 
- δυνητικοί πελάτες είναι το σύνολο των νοικοκυριών και επαγγελματικών χρήσεων επί του κατασκευασμένου δικτύου.
Επισημαίνεται ότι στην περίπτωση ενεργής ή δυνητικής κεντρικής θέρμανσης υπολογίζεται το σύνολο των νοικοκυριών του κτηρίου	</t>
  </si>
  <si>
    <t>Βαθμός κάλυψης δικτύου ΧΠ</t>
  </si>
  <si>
    <t>Ο βαθμός κάλυψης δικτύου ΧΠ ορίζεται ως ο λόγος των συνολικών κατασκευασμένων χιλιομέτρων δικτύου ΧΠ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</si>
  <si>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Βαθμός κάλυψης δικτύου</t>
  </si>
  <si>
    <t>Ο βαθμός κάλυψης δικτύου ορίζεται ως ο λόγος των συνολικών κατασκευασμένων χιλιομέτρων δικτύου ΧΠ και ΜΠ στους οδικούς άξονες που περικλείονται στα γεωγραφικά όρια του δήμου / δημοτικής ενότητας, προς το σύνολο των ωφέλιμων χιλιομέτρων οδικού δικτύου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Επισημαίνεται ότι στην περίπτωση οδών στις οποίες έχει κατασκευαστεί δίκτυο και στις δύο κατευθύνεις, υπολογίζεται το μήκος μόνο της μίας κατεύθυνσης</t>
  </si>
  <si>
    <t>Βαθμός σύνδεσης κτηρίων</t>
  </si>
  <si>
    <t xml:space="preserve">Ο βαθμός σύνδεσης κτηρίων ορίζεται ως ο λόγος των συνδεδεμένων παροχών προς τον αριθμό των κτηρίων που δύνανται να συνδεθούν στο κατασκευασμένο δίκτυο του δήμου / δημοτικής ενότητας
</t>
  </si>
  <si>
    <t>Βαθμός μελέτης δικτύου</t>
  </si>
  <si>
    <t>Ο βαθμός μελέτης δικτύου ορίζεται ως ο λόγος των χιλιομέτρων οδικού δικτύου που έχουν μελετηθεί από τον Διαχειριστή προς το σύνολο των ωφέλιμων χιλιομέτρων οδικού δικτύου στα γεωγραφικά όρια του δήμου / δημοτικής ενότητας.
Ως ωφέλιμα χιλιόμετρα οδικού δικτύου ορίζονται οι 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t>
  </si>
  <si>
    <t>Έργα Ανάπτυξης</t>
  </si>
  <si>
    <t>Το σύνολο των επενδύσεων που αποσκοπούν στην αύξηση της κάλυψης του δικτύου σε μια δημοτική ενότητα (είτε αυτές βρίσκονται εντός είτε εκτός των γεωγραφικών ορίων της δημοτικής ενότητας). Δύναται να περιλαμβάνουν επενδύσεις επέκτασης στο δίκτυο μέσης και χαμηλής πίεσης, επενδύσεις σε μετρητικούς σταθμούς σύνδεσης με το ΕΣΦΑ και επενδύσεις σε  αποσυμπιεστές ή δεξαμενές αποθήκευσης LNG και σταθμούς αεριοποίησης στην περίπτωση που πρόκειται για Απομακρυσμένο Δίκτυο Διανομής</t>
  </si>
  <si>
    <t>Έργα Σύνδεσης</t>
  </si>
  <si>
    <t>Το σύνολο των επενδύσεων του Διαχειριστή που αφορούν στα έργα σύνδεσης τελικών πελατών από τον παροχετευτικό αγωγό μέχρι τον μετρητή</t>
  </si>
  <si>
    <t>Έργα Ασφάλειας και Ενίσχυσης Δικτύου</t>
  </si>
  <si>
    <t>Το σύνολο των επενδύσεων αναβάθμισης και ενίσχυσης του δικτύου που πραγματοποιούνται από το Διαχειριστή στο σύνολο του δικτύου και αποσκοπούν στην ενίσχυση της ασφάλειας και αξιοπιστίας του δικτύου διανομής, όπως για παράδειγμα η αντικατάσταση παλαιών μεταλλικών αγωγών 25 mbar για λόγους ασφαλείας, ή η ενίσχυση του δικτύου για την διασφάλιση της αδιάλειπτης τροφοδοσίας των υφιστάμενων πελατών του Διαχειριστή. Επισημαίνεται ότι έργα ενίσχυσης και αναβάθμισης με βασικό στόχο την ασφάλεια και αξιοπιστία του δικτύου, δύνανται να έχουν ως έμμεσο αποτέλεσμα την αύξηση του αριθμού των πελατών στην περιοχή, λόγω αύξησης της δυναμικότητας του δικτύου</t>
  </si>
  <si>
    <t>Έργα Εξοικονόμησης Ενέργειας</t>
  </si>
  <si>
    <t>Οι επενδύσεις που αποσκοπούν στην επίτευξη των στόχων  εξοικονόμησης ενέργειας που έχουν τεθεί στον Διαχειριστή από το Υπουργείο Περιβάλλοντος &amp; Ενέργειας</t>
  </si>
  <si>
    <t>Πρόσθετες επενδύσεις</t>
  </si>
  <si>
    <t>Επενδύσεις που απαιτούνται από τον Διαχειριστή για την αποτελεσματική λειτουργία του, αλλά δεν σχετίζονται άμεσα με τη λειτουργία του δικτύου διανομής (π.χ. επενδύσεις σε κτήρια, εξοπλισμό, hardware / software, κτλ.)</t>
  </si>
  <si>
    <t>Εμπορική χρήση</t>
  </si>
  <si>
    <t>Περιλαμβάνει τη χρήση αερίου από εμπορικούς πελάτες για  θέρμανση / ψύξη / ζεστό νερό / μαγείρεμα (π.χ. γραφεία, καταστήματα, εστιατόρια)</t>
  </si>
  <si>
    <t>Εππαγελματική χρήση - δημόσιες υπηρεσίες</t>
  </si>
  <si>
    <t>Περιλαμβάνει τη χρήση αερίου για παραγωγική διαδικασία, και τη χρήση σε δημόσια κτήρια</t>
  </si>
  <si>
    <t>Ανάλυση Προγράμματος Ανάπτυξης σε επίπεδο δήμων</t>
  </si>
  <si>
    <t>Ανάλυση για νέους δήμους</t>
  </si>
  <si>
    <t>Πίσω στην αρχική σελίδα</t>
  </si>
  <si>
    <t>Ναί</t>
  </si>
  <si>
    <t>Από Μ/R σημείο εξόδου του ΕΣΜΦΑ</t>
  </si>
  <si>
    <t>Όχι</t>
  </si>
  <si>
    <t>Από M/R με σύνδεση στο δίκτυο Μ.Π. του Διαχειριστή</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</si>
  <si>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color theme="1"/>
        <rFont val="Calibri"/>
        <family val="2"/>
        <scheme val="minor"/>
      </rPr>
      <t>, χρησιμοποιώντας τις διαθέσιμες λίστες, και προσθήκη σχολίων αν απαιτείται</t>
    </r>
  </si>
  <si>
    <t>Εικονικό Δίκτυο με συμπιεστή τροφοδοτούμενο από το δίκτυο Μ.Π. του διαχειριστή</t>
  </si>
  <si>
    <t>Εικονικό Δίκτυο με συμπιεστή τροφοδοτούμενο από το δίκτυο Μ.Π. άλλου διαχειριστή</t>
  </si>
  <si>
    <t>Γενική περιγραφή δικτύου διανομής ανά δήμο / δημοτική ενότητα</t>
  </si>
  <si>
    <t>Εικονικό Δίκτυο με συμπιεστή τροφοδοτούμενο από το ΕΣΜΦΑ</t>
  </si>
  <si>
    <t>Εικονικό Δίκτυο με Δεξαμενές αποθήκευσης LNG</t>
  </si>
  <si>
    <t>Δίκτυο διανομής ανά δήμο / δημοτική ενότητα</t>
  </si>
  <si>
    <t>Υφιστάμενο δίκτυο σε λειτουργία</t>
  </si>
  <si>
    <t>Συμπεριλαμβάνεται στο Πρόγραμμα Ανάπτυξης</t>
  </si>
  <si>
    <t>Τρόπος τροφοδοσίας με φυσικό αέριο*</t>
  </si>
  <si>
    <t>Σχόλια</t>
  </si>
  <si>
    <t>ΔΗΜΟΣ ΑΒΔΗΡΩΝ</t>
  </si>
  <si>
    <t>ΔΗΜΟΤΙΚΗ ΕΝΟΤΗΤΑ ΒΙΣΤΩΝΙΔΟΣ</t>
  </si>
  <si>
    <t>ΔΗΜΟΣ ΑΛΕΞΑΝΔΡΟΥΠΟΛΗΣ</t>
  </si>
  <si>
    <t>ΔΗΜΟΤΙΚΗ ΕΝΟΤΗΤΑ ΑΛΕΞΑΝΔΡΟΥΠΟΛΗΣ</t>
  </si>
  <si>
    <t>ΔΗΜΟΣ ΔΡΑΜΑΣ</t>
  </si>
  <si>
    <t>ΔΗΜΟΤΙΚΗ ΕΝΟΤΗΤΑ ΔΡΑΜΑΣ</t>
  </si>
  <si>
    <t>ΔΗΜΟΣ ΚΟΜΟΤΗΝΗΣ</t>
  </si>
  <si>
    <t>ΔΗΜΟΤΙΚΗ ΕΝΟΤΗΤΑ ΚΟΜΟΤΗΝΗΣ</t>
  </si>
  <si>
    <t>ΔΗΜΟΣ ΜΑΡΩΝΕΙΑΣ -ΣΑΠΩΝ</t>
  </si>
  <si>
    <t>ΔΗΜΟΤΙΚΗ ΕΝΟΤΗΤΑ ΜΑΡΩΝΕΙΑΣ</t>
  </si>
  <si>
    <t>ΔΗΜΟΣ ΝΕΣΤΟΥ</t>
  </si>
  <si>
    <t>ΔΗΜΟΤΙΚΗ ΕΝΟΤΗΤΑ ΧΡΥΣΟΥΠΟΛΗΣ</t>
  </si>
  <si>
    <t>ΔΗΜΟΣ ΞΑΝΘΗΣ</t>
  </si>
  <si>
    <t>ΔΗΜΟΤΙΚΗ ΕΝΟΤΗΤΑ ΞΑΝΘΗΣ</t>
  </si>
  <si>
    <t>ΔΗΜΟΣ ΠΡΟΣΟΤΣΑΝΗΣ</t>
  </si>
  <si>
    <t>ΔΗΜΟΤΙΚΗ ΕΝΟΤΗΤΑ ΠΡΟΣΟΤΣΑΝΗΣ</t>
  </si>
  <si>
    <t>ΔΗΜΟΤΙΚΗ ΕΝΟΤΗΤΑ ΣΙΤΑΓΡΩΝ</t>
  </si>
  <si>
    <t>ΔΗΜΟΣ ΤΟΠΕΙΡΟΥ</t>
  </si>
  <si>
    <t>ΔΗΜΟΤΙΚΗ ΕΝΟΤΗΤΑ ΤΟΠΕΙΡΟΥ</t>
  </si>
  <si>
    <t>ΔΗΜΟΣ  ΙΑΣΜΟΥ</t>
  </si>
  <si>
    <t>ΔΗΜΟΤΙΚΗ ΕΝΟΤΗΤΑ ΣΩΣΤΟΥ</t>
  </si>
  <si>
    <t>ΔΗΜΟΣ ΟΡΕΣΤΙΑΔΑΣ</t>
  </si>
  <si>
    <t>ΔΗΜΟΤΙΚΗ ΕΝΟΤΗΤΑ ΟΡΕΣΤΙΑΔΟΣ</t>
  </si>
  <si>
    <t>ΔΗΜΟΣ ΚΑΒΑΛΑΣ</t>
  </si>
  <si>
    <t>ΔΗΜΟΤΙΚΗ ΕΝΟΤΗΤΑ ΚΑΒΑΛΑΣ</t>
  </si>
  <si>
    <t>* Στην περίπτωση "άλλου" τρόπου σύνδεσης (π.χ. συνδυασμό δύο διαφορετικών τρόπων σύνδεσης στην ίδια περιοχή) θα πρέπει να παρέχεται σχετική περιγραφή στα σχόλια</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</si>
  <si>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με αποτελέσματα των ερευνών αγοράς σε υφιστάμενους και νέους δήμους και της ανάλυσης ανταγωνιστικότητας μόνο για νέους δήμους.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</si>
  <si>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Περιληπτικά αποτελέσματα ερευνών αγοράς / συμφωνιών και ανταγωνιστικότητας αερίου για περιοχές χωρίς σύνδεση στο δίκτυο διανομής</t>
  </si>
  <si>
    <t>Περιληπτικά αποτελέσματα ερευνών αγοράς / συμφωνιών - Αριθμός πελατών που εκδήλωσαν ενδιαφέρον</t>
  </si>
  <si>
    <t>Οικιακοί – Κεντρική Θέρμανση</t>
  </si>
  <si>
    <t>Μονάδα</t>
  </si>
  <si>
    <t>#</t>
  </si>
  <si>
    <t>Σύνολο Δημων</t>
  </si>
  <si>
    <t>Οικιακοί – Αυτονομίες χωρίς/με ζεστό νερό ή/και μαγείρεμα</t>
  </si>
  <si>
    <t>Εμπορική/επαγγελματική χρήση μικρών πελατών (χωρίς PTZ)</t>
  </si>
  <si>
    <t>Εμπορική/επαγγελματική χρήση μεγάλων πελατών (με PTZ)</t>
  </si>
  <si>
    <t>Βιομηχανικοί</t>
  </si>
  <si>
    <t>CNG για αεριοκίνηση και φόρτωση βυτιοφόρων</t>
  </si>
  <si>
    <t>Περιληπτικά αποτελέσματα ερευνών αγοράς / συμφωνιών - Κατανάλωση πελατών που εκδήλωσε ενδιαφέρον</t>
  </si>
  <si>
    <t>CHECK ΤΗ ΜΕΣΗ ΚΑΤΑΝΑΛΩΣΗ &amp; ΤΟΝ ΕΤΕΡΟΧΡΟΝΙΣΜΟ ΣΥΝΔΕΣΗΣ</t>
  </si>
  <si>
    <t>MWh</t>
  </si>
  <si>
    <t xml:space="preserve">Περιληπτικά αποτελέσματα ανάλυσης ανταγωνιστικότητας αερίου </t>
  </si>
  <si>
    <t>Εκτιμώμενο μοναδιαίο κόστος</t>
  </si>
  <si>
    <t>Φυσικό αέριο</t>
  </si>
  <si>
    <t>Εναλλακτικό καύσιμο 1</t>
  </si>
  <si>
    <t>Εναλλακτικό καύσιμο 2</t>
  </si>
  <si>
    <t>Κόστος προμήθειας</t>
  </si>
  <si>
    <t>Κόστος μεταφοράς</t>
  </si>
  <si>
    <t>Κόστος διανομής</t>
  </si>
  <si>
    <t>Κόστος σύνδεσης</t>
  </si>
  <si>
    <t>Κόστος εσωτερικής εγκατάστασης</t>
  </si>
  <si>
    <t>Άμεσοι και έμμεσοι φόροι</t>
  </si>
  <si>
    <t>Σύνολο</t>
  </si>
  <si>
    <t>€/έτος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</si>
  <si>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ενεργές συνδέσεις.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συνδέσεις αφορούν τους παροχετευτικούς αγωγούς που συνδέουν τους πελάτες με το δίκτυο διανομής</t>
    </r>
  </si>
  <si>
    <t>Σύνολο ενεργών συνδέσεων</t>
  </si>
  <si>
    <t>Απολογιστικά Στοιχεία</t>
  </si>
  <si>
    <t>Πρόγραμμα Ανάπτυξης</t>
  </si>
  <si>
    <t>Νέοι</t>
  </si>
  <si>
    <t>Προοδευτικοί</t>
  </si>
  <si>
    <t>Μεταβολή</t>
  </si>
  <si>
    <t>Ετήσιος ρυθμός ανάπτυξης (CAGR)</t>
  </si>
  <si>
    <t>Πύκνωση υφιστάμενου δικτύου</t>
  </si>
  <si>
    <t>Επέκταση δικτύου</t>
  </si>
  <si>
    <t>Σύνολο Δήμων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</si>
  <si>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μετρητές.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</si>
  <si>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Σύνολο ενεργών μετρητών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</si>
  <si>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τους ενεργούς πελάτες.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</si>
  <si>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Σύνολο τελικών πελατών</t>
  </si>
  <si>
    <t>Πρόργραμμα Ανάπτυξης</t>
  </si>
  <si>
    <t>* Για τους οικιακούς πελάτες, κάθε νοικοκυριό θεωρείται ως ξεχωριστός πελάτης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</si>
  <si>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τη μέση ετήσια κατανάλωση ανά κατηγορία πελάτη, λαμβάνοντας υπόψη τη διαφορετική κατανάλωση το 1ο έτος σύνδεσής του.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</si>
  <si>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1ο έτος σύνδεσης</t>
  </si>
  <si>
    <t>Επόμενα έτη τροφοδοσίας</t>
  </si>
  <si>
    <t>MWh/έτος</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</si>
  <si>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 xml:space="preserve">
Οι διανεμόμενες ποσότητες για την περίοδο του Προγράμματος Ανάπτυξης περιλαμβάνουν: ποσότητες που διανέμονται σε νέους πελάτες που συνδέονται το έτος του Προγράμματος που εξετάζεται, ποσότητες που διανέμονται σε πελάτες που συνδέθηκαν τα προηγούμενα έτη του Προγράμματος, και ποσότητες που διανέμονται σε πελάτες που ήταν ήδη συνδεδεμένοι πριν τα έτη του Προγράμματος</t>
    </r>
  </si>
  <si>
    <t>Ποσότητα αερίου</t>
  </si>
  <si>
    <t>Κατανάλωση υφιστάμενων πελατών (με σύνδεση πριν το Πρόγραμμα Ανάπτυξης)</t>
  </si>
  <si>
    <t>Συνολικές ποσότητες αερίου</t>
  </si>
  <si>
    <t>Νέοι πελάτες για το Πρόγραμμα Ανάπτυξης</t>
  </si>
  <si>
    <t>Σύνολο για νέους πελάτες</t>
  </si>
  <si>
    <t>ΟΚ</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</si>
  <si>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τις ετήσιες διανεμόμενες ποσότητες αερίου.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</si>
  <si>
    <t>Δίκτυο μέσης πίεσης</t>
  </si>
  <si>
    <t>Νέο</t>
  </si>
  <si>
    <t>Προοδευτικό</t>
  </si>
  <si>
    <t>m</t>
  </si>
  <si>
    <t>Δίκτυο χαμηλής πίεσης</t>
  </si>
  <si>
    <t>Παροχετευτικοί αγωγοί</t>
  </si>
  <si>
    <t>Νέες</t>
  </si>
  <si>
    <t>Προοδευτικές</t>
  </si>
  <si>
    <t>Μετρητές</t>
  </si>
  <si>
    <t>Μετρητικοί &amp; ρυθμιστικοί σταθμοί 19/4</t>
  </si>
  <si>
    <t>Σταθμοί αποσυμπίεσης</t>
  </si>
  <si>
    <t>Σταθμοί Αεριοποίησης</t>
  </si>
  <si>
    <t>Bio - Methane</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</si>
  <si>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στοιχεία για μοναδιαίο κόστος ανά τύπο εξοπλισμού.</t>
    </r>
  </si>
  <si>
    <t>Παραδοχές μοναδαίου κόστους για υπολογισμό επενδύσεων</t>
  </si>
  <si>
    <t>€/m</t>
  </si>
  <si>
    <t>€/τεμάχιο</t>
  </si>
  <si>
    <t>από forcast numbers</t>
  </si>
  <si>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</si>
  <si>
    <t>Προγραμματισμένες επενδύσεις στο Πρόγραμμα Ανάπτυξης</t>
  </si>
  <si>
    <t>Σύνολο επενδύσεων αναπτυξης &amp; σύνδεσης</t>
  </si>
  <si>
    <t>€</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</si>
  <si>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στοιχεία που απαιτούνται για τον υπολογισμό των δεικτών διείσδυσης και κάλυψης (ιστορικά και για το Πρόγραμμα Ανάπτυξης).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</si>
  <si>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Παραδοχές για τον υπολογισμό διείσδυσης αερίου και κάλυψης δικτύου</t>
  </si>
  <si>
    <t>Δυνητικοί πελάτες</t>
  </si>
  <si>
    <t>Σύνολο*</t>
  </si>
  <si>
    <t>Οικιακοί</t>
  </si>
  <si>
    <t>Εμπορικοί**</t>
  </si>
  <si>
    <t>Εμπορικοί</t>
  </si>
  <si>
    <t>** Το CNG για αεριοκίνηση και φόρτωση βυτιοφόρων περιλαμβάνεται στους εμπορικούς πελάτες</t>
  </si>
  <si>
    <t xml:space="preserve"> Δυνητικές συνδέσεις</t>
  </si>
  <si>
    <t>Μελετημένο οδικό δίκτυο</t>
  </si>
  <si>
    <t>Ωφέλιμο οδικό δίκτυο*</t>
  </si>
  <si>
    <t>*Οδοί εντός του αστικού ιστού, στους οποίους είναι δυνατή η κατασκευή δικτύου, και από τις οποία εξαιρούνται: πεζόδρομοι, αυτοκινητόδρομοι, αγροτικοί δρόμοι (στην περίπτωση οδών στις οποίες έχει κατασκευαστεί δίκτυο και στις δύο κατευθύνεις, υπολογίζεται το μήκος μόνο της μίας κατεύθυνσης)</t>
  </si>
  <si>
    <r>
      <rPr>
        <b/>
        <sz val="11"/>
        <color theme="1"/>
        <rFont val="Calibri"/>
        <family val="2"/>
        <scheme val="minor"/>
      </rPr>
      <t>Οδηγίες συμπλήρωσης φύλλου εργασίας</t>
    </r>
    <r>
      <rPr>
        <sz val="11"/>
        <color theme="1"/>
        <rFont val="Calibri"/>
        <family val="2"/>
        <scheme val="minor"/>
      </rPr>
      <t>: Συμπλήρωση των δήμων και δημοτικών ενοτήτων που τροφοδοτούνται ή θα τροφοδοτηθούν από το δίκτυο διανομής στη Στήλη Β (προσθήκη / αφαίρεση γραμμών πάνω από την κίτρινη γραμμή, και αντιγραφή των συναρτήσεων του αντίστοιχου πίνακα).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</si>
  <si>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t xml:space="preserve">Βαθμός διείσδυσης αερίου </t>
  </si>
  <si>
    <t>Δείκτες</t>
  </si>
  <si>
    <t>%</t>
  </si>
  <si>
    <t xml:space="preserve">Βαθμός σύνδεσης κτηρίων </t>
  </si>
  <si>
    <t xml:space="preserve">Βαθμός μελέτης δικτύου </t>
  </si>
  <si>
    <t xml:space="preserve">Διανεμηθείσα ποσότητα αερίου ανά συνολικό μήκος δικτύου ΧΠ </t>
  </si>
  <si>
    <t>MWh/m</t>
  </si>
  <si>
    <t xml:space="preserve">Ενεργές συνδέσεις ανά συνολικό μήκος δικτύου ΧΠ </t>
  </si>
  <si>
    <t>Συνδέσεις/m</t>
  </si>
  <si>
    <t>Εξέλιξη δεικτών απόδοσης του Προγράμματος Ανάπτυξης</t>
  </si>
  <si>
    <t>Επένδυση ανά νέο ενεργό τελικό πελάτη</t>
  </si>
  <si>
    <t>€/πελάτη</t>
  </si>
  <si>
    <t>Επένδυση ανά νέα κατανάλωση</t>
  </si>
  <si>
    <t>€/MWh</t>
  </si>
  <si>
    <t>Επένδυση ανά νέα ενεργή σύνδεση</t>
  </si>
  <si>
    <t>€/σύνδεση</t>
  </si>
  <si>
    <t>Νέοι ενεργοί πελάτες ανά μήκος νέου δικτύου</t>
  </si>
  <si>
    <t>Πελάτες/m</t>
  </si>
  <si>
    <t>Νέες συνδέσεις ανά μήκος νέου δικτύου</t>
  </si>
  <si>
    <t>Νέα κατανάλωση ανά μήκος νέου δικτύου</t>
  </si>
  <si>
    <t>Οικονομική ανάλυση δήμων</t>
  </si>
  <si>
    <r>
      <rPr>
        <b/>
        <sz val="11"/>
        <color theme="1"/>
        <rFont val="Calibri"/>
        <family val="2"/>
        <scheme val="minor"/>
      </rPr>
      <t>Οδηγίες συμπλήρωσης φύλλου εργασίας</t>
    </r>
    <r>
      <rPr>
        <sz val="11"/>
        <color theme="1"/>
        <rFont val="Calibri"/>
        <family val="2"/>
        <scheme val="minor"/>
      </rPr>
      <t xml:space="preserve">: Συμπλήρωση των δήμων  που τροφοδοτούνται ή θα τροφοδοτηθούν από το δίκτυο διανομής στη Στήλη Β (προσθήκη / αφαίρεση γραμμών πάνω από την κίτρινη γραμμή).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με τα αποτελέσματα της οικονομικής ανάλυσης για κάθε δήμο.</t>
    </r>
  </si>
  <si>
    <t>Σύνοψη αποτελεσμάτων οικονομικής ανάλυσης ανά δήμο</t>
  </si>
  <si>
    <t>Δείκτες οικονομικής αξιολόγησης</t>
  </si>
  <si>
    <t>Καθαρή παρούσα αξία (€)</t>
  </si>
  <si>
    <t>Εσωτερικός συντελεστής απόδοσης</t>
  </si>
  <si>
    <t>Προεξοφλημένη περίοδος αποπληρωμής (έτος)</t>
  </si>
  <si>
    <t>-</t>
  </si>
  <si>
    <r>
      <rPr>
        <b/>
        <sz val="11"/>
        <color theme="1"/>
        <rFont val="Calibri"/>
        <family val="2"/>
        <scheme val="minor"/>
      </rPr>
      <t>Οδηγίες συμπλήρωσης φύλλου εργασίας</t>
    </r>
    <r>
      <rPr>
        <sz val="11"/>
        <color theme="1"/>
        <rFont val="Calibri"/>
        <family val="2"/>
        <scheme val="minor"/>
      </rPr>
      <t xml:space="preserve">: Επανάληψη της φόρμας οικονομικής ανάλυσης για κάθε δήμο που εξετάζεται.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</si>
  <si>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Οικονομική ανάλυση ανά δήμο</t>
  </si>
  <si>
    <t>Μεσοσταθμικό Κόστος Κεφαλαίου (WACC)</t>
  </si>
  <si>
    <t>Εφαρμόζεται το Μεσοσταθμικό Κόστος Κεφαλαίου (WACC) του Διαχειριστή που έχει εγκριθεί από τη ΡΑΕ για το τελευταίο έτος της ρυθμιστικής περιόδου</t>
  </si>
  <si>
    <t>Μέση χρέωση δικτύου διανομής</t>
  </si>
  <si>
    <r>
      <t xml:space="preserve">Οικονομική ανάλυση </t>
    </r>
    <r>
      <rPr>
        <b/>
        <sz val="12"/>
        <color rgb="FFFFFF00"/>
        <rFont val="Calibri"/>
        <family val="2"/>
        <scheme val="minor"/>
      </rPr>
      <t>&lt;Αβδήρων&gt;</t>
    </r>
  </si>
  <si>
    <t>Ο Διαχεριστής προσθέτει / αφαιρεί στήλες ανάλογα με τα υπολοιπόμενα έτη έως το τέλος της αδείας του</t>
  </si>
  <si>
    <t>Έτος Προγράμματος Ανάπτυξης</t>
  </si>
  <si>
    <t>Εκροές</t>
  </si>
  <si>
    <t>Επενδύσεις ανάπτυξης &amp; σύνδεσης*</t>
  </si>
  <si>
    <t>Αναπόσβεστη Αξία Υφιστάμενου Παγίου</t>
  </si>
  <si>
    <t>Επενδύσεις πυκνωσης μετά το Πρόγραμμα Ανάπτυξης*</t>
  </si>
  <si>
    <t>Λειτουργικά κόστη**</t>
  </si>
  <si>
    <t>Συνολικές εκροές</t>
  </si>
  <si>
    <t>* Ο Διαχειριστής δεν δύναται να συμπεριλάβει επενδύσεις επέκτασης δικτύου πέραν της 5ετίας του Προγράμματος ανάπτυξης, αλλά δύναται να προσθέσει επενδύσεις πύκνωσης στο νέο δίκτυο</t>
  </si>
  <si>
    <t>** Τα λειτουργικά κόστη αφορούν μόνο τα πρόσθετα κόστη ως αποτέλεσμα των νέων επενδύσεων ανάπτυξης και σύνδεσης που πραγματοποιούνται στην περίοδο ανάλυσης</t>
  </si>
  <si>
    <t>Εισροές</t>
  </si>
  <si>
    <t>Κατανάλωση ως αποτέλεσμα των επενδύσεων*</t>
  </si>
  <si>
    <t>Έσοδα ως αποτέλεσμα των επενδύσεων</t>
  </si>
  <si>
    <t>Συνολικές εισροές</t>
  </si>
  <si>
    <t>* Οι καταναλώσεις που συμπεριλαμβάνονται αφορούν μόνο τις νέες συνδέσεις που επιτυγχάνονται ως αποτέλεσμα των επενδύσεων που περιλαμβάνονται στο Πρόγραμμα Ανάπτυξης, και ενεδύσεων για την πύκνωση του νέου δικτύου μετά τη 5ετία</t>
  </si>
  <si>
    <t>Καθαρές ταμειακές ροές</t>
  </si>
  <si>
    <t>Παρούσα αξία ανά έτος</t>
  </si>
  <si>
    <t>Καθαρή παρούσα αξία</t>
  </si>
  <si>
    <t xml:space="preserve">Προεξοφλημένη περίοδος αποπληρωμής </t>
  </si>
  <si>
    <t>Παρούσα αξία κόστους επένδυσης</t>
  </si>
  <si>
    <t>Αποπληρωμή κόστους από ταμειακές ροές</t>
  </si>
  <si>
    <t>Η Προεξοφλημένη περίοδος αποπληρωμής  είναι το πρώτο έτος για το οποίο η διαφορά επένδυσης και καθαρών ταμειακών ροών γίνεται θετική</t>
  </si>
  <si>
    <r>
      <t xml:space="preserve">Οικονομική ανάλυση </t>
    </r>
    <r>
      <rPr>
        <b/>
        <sz val="12"/>
        <color rgb="FFFFFF00"/>
        <rFont val="Calibri"/>
        <family val="2"/>
        <scheme val="minor"/>
      </rPr>
      <t>&lt;Αλεξανδρούπολης&gt;</t>
    </r>
  </si>
  <si>
    <t>Ανακτήσιμη Διαφορά</t>
  </si>
  <si>
    <t>Υπολειμματική Αξία</t>
  </si>
  <si>
    <r>
      <t xml:space="preserve">Οικονομική ανάλυση </t>
    </r>
    <r>
      <rPr>
        <b/>
        <sz val="12"/>
        <color rgb="FFFFFF00"/>
        <rFont val="Calibri"/>
        <family val="2"/>
        <scheme val="minor"/>
      </rPr>
      <t>&lt;Δράμας&gt;</t>
    </r>
  </si>
  <si>
    <r>
      <t xml:space="preserve">Οικονομική ανάλυση </t>
    </r>
    <r>
      <rPr>
        <b/>
        <sz val="12"/>
        <color rgb="FFFFFF00"/>
        <rFont val="Calibri"/>
        <family val="2"/>
        <scheme val="minor"/>
      </rPr>
      <t>&lt;Κομοτηνής&gt;</t>
    </r>
  </si>
  <si>
    <r>
      <t xml:space="preserve">Οικονομική ανάλυση </t>
    </r>
    <r>
      <rPr>
        <b/>
        <sz val="12"/>
        <color rgb="FFFFFF00"/>
        <rFont val="Calibri"/>
        <family val="2"/>
        <scheme val="minor"/>
      </rPr>
      <t>&lt;Μαρωνείας-Σαπών&gt;</t>
    </r>
  </si>
  <si>
    <r>
      <t xml:space="preserve">Οικονομική ανάλυση </t>
    </r>
    <r>
      <rPr>
        <b/>
        <sz val="12"/>
        <color rgb="FFFFFF00"/>
        <rFont val="Calibri"/>
        <family val="2"/>
        <scheme val="minor"/>
      </rPr>
      <t>&lt;Νέστου&gt;</t>
    </r>
  </si>
  <si>
    <r>
      <t xml:space="preserve">Οικονομική ανάλυση </t>
    </r>
    <r>
      <rPr>
        <b/>
        <sz val="12"/>
        <color rgb="FFFFFF00"/>
        <rFont val="Calibri"/>
        <family val="2"/>
        <scheme val="minor"/>
      </rPr>
      <t>&lt;Ξάνθης&gt;</t>
    </r>
  </si>
  <si>
    <r>
      <t xml:space="preserve">Οικονομική ανάλυση </t>
    </r>
    <r>
      <rPr>
        <b/>
        <sz val="12"/>
        <color rgb="FFFFFF00"/>
        <rFont val="Calibri"/>
        <family val="2"/>
        <scheme val="minor"/>
      </rPr>
      <t>&lt;Προσοτσάνης&gt;</t>
    </r>
  </si>
  <si>
    <r>
      <t xml:space="preserve">Οικονομική ανάλυση </t>
    </r>
    <r>
      <rPr>
        <b/>
        <sz val="12"/>
        <color rgb="FFFFFF00"/>
        <rFont val="Calibri"/>
        <family val="2"/>
        <scheme val="minor"/>
      </rPr>
      <t>&lt;Τοπείρου&gt;</t>
    </r>
  </si>
  <si>
    <r>
      <t xml:space="preserve">Οικονομική ανάλυση </t>
    </r>
    <r>
      <rPr>
        <b/>
        <sz val="12"/>
        <color rgb="FFFFFF00"/>
        <rFont val="Calibri"/>
        <family val="2"/>
        <scheme val="minor"/>
      </rPr>
      <t>&lt;Ιάσμου&gt;</t>
    </r>
  </si>
  <si>
    <r>
      <t xml:space="preserve">Οικονομική ανάλυση </t>
    </r>
    <r>
      <rPr>
        <b/>
        <sz val="12"/>
        <color rgb="FFFFFF00"/>
        <rFont val="Calibri"/>
        <family val="2"/>
        <scheme val="minor"/>
      </rPr>
      <t>&lt;Ορεστιάδας&gt;</t>
    </r>
  </si>
  <si>
    <r>
      <t xml:space="preserve">Οικονομική ανάλυση </t>
    </r>
    <r>
      <rPr>
        <b/>
        <sz val="12"/>
        <color rgb="FFFFFF00"/>
        <rFont val="Calibri"/>
        <family val="2"/>
        <scheme val="minor"/>
      </rPr>
      <t>&lt;Καβάλας&gt;</t>
    </r>
  </si>
  <si>
    <t>Ανάλυση Προγράμματος Ανάπτυξης για το συνολικό δίκτυο διανομής</t>
  </si>
  <si>
    <r>
      <rPr>
        <b/>
        <sz val="11"/>
        <color theme="1"/>
        <rFont val="Calibri"/>
        <family val="2"/>
        <scheme val="minor"/>
      </rPr>
      <t>Οδηγίες συμπλήρωσης φύλλου εργασίας</t>
    </r>
    <r>
      <rPr>
        <sz val="11"/>
        <color theme="1"/>
        <rFont val="Calibri"/>
        <family val="2"/>
        <scheme val="minor"/>
      </rPr>
      <t>: Οι πίνακες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t>
    </r>
  </si>
  <si>
    <t>Στοιχεία υφιστάμενου δικτύου</t>
  </si>
  <si>
    <t>1. Ανάπτυξη δικτύου</t>
  </si>
  <si>
    <t>Αποθήκες LNG</t>
  </si>
  <si>
    <t>2. Ενεργές συνδέσεις ανά κατηγορία πελάτη</t>
  </si>
  <si>
    <t>3. Ενεργοί μετρητές ανά κατηγορία πελάτη</t>
  </si>
  <si>
    <t>4. Ενεργοί πελάτες ανά κατηγορία*</t>
  </si>
  <si>
    <t>Σύνολο ενεργών τελικών πελατών</t>
  </si>
  <si>
    <t>5. Διανεμηθείσες ποσότητες αερίου ανά κατηγορία πελάτη</t>
  </si>
  <si>
    <t>6. Δυνητικοί πελάτες &amp; δυνητικές συνδέσεις στο κατασκευασμένο δίκτυο</t>
  </si>
  <si>
    <t>Δυνητικές συνδέσεις</t>
  </si>
  <si>
    <t>* Για τους οικιακούς πελάτες, κάθε νοικοκυριό θεωρείται ως ξεχωριστός πελάτες</t>
  </si>
  <si>
    <t>7. Οδικό δίκτυο</t>
  </si>
  <si>
    <r>
      <rPr>
        <b/>
        <sz val="11"/>
        <color theme="1"/>
        <rFont val="Calibri"/>
        <family val="2"/>
        <scheme val="minor"/>
      </rPr>
      <t>Οδηγίες συμπλήρωσης φύλλου εργασίας</t>
    </r>
    <r>
      <rPr>
        <sz val="11"/>
        <color theme="1"/>
        <rFont val="Calibri"/>
        <family val="2"/>
        <scheme val="minor"/>
      </rPr>
      <t>: Οι πίνακες 1 - 8 του φύλλου εργασίας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υπολογίζονται αυτόματα, σύμφωνα με τα στοιχεία για τους επιμέρους δήμους, και δεν απαιτείται η συμπλήρωσή τους</t>
    </r>
    <r>
      <rPr>
        <sz val="11"/>
        <color theme="1"/>
        <rFont val="Calibri"/>
        <family val="2"/>
        <scheme val="minor"/>
      </rPr>
      <t xml:space="preserve">. Ο πίνακας 9 (κελιά με </t>
    </r>
    <r>
      <rPr>
        <b/>
        <sz val="11"/>
        <color theme="4" tint="0.39997558519241921"/>
        <rFont val="Calibri"/>
        <family val="2"/>
        <scheme val="minor"/>
      </rPr>
      <t>μπλε χρώμα</t>
    </r>
    <r>
      <rPr>
        <sz val="11"/>
        <color theme="1"/>
        <rFont val="Calibri"/>
        <family val="2"/>
        <scheme val="minor"/>
      </rPr>
      <t>) πρέπει να συμπληρωθεί</t>
    </r>
  </si>
  <si>
    <t>Στοιχεία επενδύσεων που περιλαμβάνει το Πρόγραμμα Ανάπτυξης</t>
  </si>
  <si>
    <t>Εάν απαιτείται, ο Διαχειριστής προσθέτει γραμμές για επενδύσεις σε άλλο εξοπλισμό δικτύου που έχει συμπεριληφθεί στο Πρόγραμμα Ανάπτυξης</t>
  </si>
  <si>
    <t>2. Εξέλιξη ενεργών συνδέσεων ανά κατηγορία πελάτη</t>
  </si>
  <si>
    <t>3. Εξέλιξη ενεργών μετρητών ανά κατηγορία πελάτη</t>
  </si>
  <si>
    <t>4. Εξέλιξη ενεργών πελατών ανά κατηγορία*</t>
  </si>
  <si>
    <t>5. Εξέλιξη μέσης ετήσιας κατανάλωσης</t>
  </si>
  <si>
    <t>6. Εξέλιξη ποσοτήτων αερίου που διανέμονται στις νέες συνδέσεις ανά κατηγορία πελάτη</t>
  </si>
  <si>
    <t>Σύνολο Νέων πελατών που συνδέονται στη διάρκεια του Προγράμματος Ανάπτυξης</t>
  </si>
  <si>
    <t>Κατανάλωση νέων πελατών που συνδέονται σε κάθε ετος του Προγράμματος Ανάπτυξης</t>
  </si>
  <si>
    <t>Κατανάλωση πελατών προηγούμενων ετών στο Πρόγραμμα ανάπτυξης</t>
  </si>
  <si>
    <t>Συνολική Κατανάλωση</t>
  </si>
  <si>
    <t>Οικιακοί – κύρια χρήση θέρμανση</t>
  </si>
  <si>
    <t>Οικιακοί – ζεστό νερό ή/και μαγείρεμα</t>
  </si>
  <si>
    <t>Επαγγελματική χρήση – δημόσιες υπηρεσίες</t>
  </si>
  <si>
    <t>* Αφορά την κατανάλωση των νέων πελατών που ενεργοποιούνται το έτος αναφοράς</t>
  </si>
  <si>
    <t>** Αφορά την κατανάλωση των πελατών που ενεργοποιήθηκαν τα προηγούμενα έτη του Προγράμματος Ανάπτυξης (δεν αφορά το πρώτο έτος του Προγράμματος)</t>
  </si>
  <si>
    <t>7. Δυνητικοί πελάτες &amp; δυνητικές συνδέσεις στο κατασκευασμένο δίκτυο</t>
  </si>
  <si>
    <t>8. Οδικό δίκτυο</t>
  </si>
  <si>
    <t>9. Επενδύσεις</t>
  </si>
  <si>
    <t>Σύνολο επενδύσεων</t>
  </si>
  <si>
    <t>Έργα ανάπτυξης</t>
  </si>
  <si>
    <t>Bio-methane</t>
  </si>
  <si>
    <t>Έργα σύνδεσης</t>
  </si>
  <si>
    <t>Έργα ασφάλειας και ενίσχυσης δικτύου</t>
  </si>
  <si>
    <t>Έργα ψηφιοποίησης</t>
  </si>
  <si>
    <t>Ψηφιοποίηση δικτύου</t>
  </si>
  <si>
    <t>Αντικαταστάσεις μετρητών</t>
  </si>
  <si>
    <t>Έργα εξοικονόμησης ενέργειας</t>
  </si>
  <si>
    <t>Συστήματα και εξοπλισμός μηχανογράφησης</t>
  </si>
  <si>
    <t>Κτίρια</t>
  </si>
  <si>
    <t>Αυτοκίνητα</t>
  </si>
  <si>
    <t>Δικαιώματα χρήσης</t>
  </si>
  <si>
    <r>
      <rPr>
        <b/>
        <sz val="11"/>
        <color theme="1"/>
        <rFont val="Calibri"/>
        <family val="2"/>
        <scheme val="minor"/>
      </rPr>
      <t>Οδηγίες συμπλήρωσης φύλλου εργασίας</t>
    </r>
    <r>
      <rPr>
        <sz val="11"/>
        <color theme="1"/>
        <rFont val="Calibri"/>
        <family val="2"/>
        <scheme val="minor"/>
      </rPr>
      <t>: Οι υπολογισμοί στους πίνακες (</t>
    </r>
    <r>
      <rPr>
        <sz val="11"/>
        <rFont val="Calibri"/>
        <family val="2"/>
        <scheme val="minor"/>
      </rPr>
      <t xml:space="preserve">κελιά με </t>
    </r>
    <r>
      <rPr>
        <b/>
        <sz val="11"/>
        <color theme="2" tint="-0.249977111117893"/>
        <rFont val="Calibri"/>
        <family val="2"/>
        <scheme val="minor"/>
      </rPr>
      <t>γκρι χρώμα</t>
    </r>
    <r>
      <rPr>
        <sz val="11"/>
        <rFont val="Calibri"/>
        <family val="2"/>
        <scheme val="minor"/>
      </rPr>
      <t>) πραγματοποιούνται αυτόματα και δεν απαιτείται η συμπλήρωσή τους</t>
    </r>
    <r>
      <rPr>
        <sz val="11"/>
        <color theme="1"/>
        <rFont val="Calibri"/>
        <family val="2"/>
        <scheme val="minor"/>
      </rPr>
      <t>.</t>
    </r>
  </si>
  <si>
    <t>1. Δείκτες για υφιστάμενο δίκτυο</t>
  </si>
  <si>
    <t>Μονάδες</t>
  </si>
  <si>
    <t xml:space="preserve">Βαθμός κάλυψης δικτύου </t>
  </si>
  <si>
    <t>2. Δείκτες για Πρόγραμμα Ανάπτυξης</t>
  </si>
  <si>
    <t xml:space="preserve">Συνολική διανεμηθείσα ποσότητα αερίου ανά συνολικό μήκος δικτύου ΧΠ </t>
  </si>
  <si>
    <t>Επένδυση ανά νέα κατανάλωση*</t>
  </si>
  <si>
    <t>Νέα κατανάλωση* ανά μήκος νέου δικτύου</t>
  </si>
  <si>
    <t>*Κατανάλωση μόνο από πελάτες που συνδέθηκαν λόγω υλοποίησης του Προγράμματος Ανάπτυξης</t>
  </si>
  <si>
    <r>
      <rPr>
        <b/>
        <sz val="11"/>
        <color theme="1"/>
        <rFont val="Calibri"/>
        <family val="2"/>
        <scheme val="minor"/>
      </rPr>
      <t>Οδηγίες συμπλήρωσης φύλλου εργασίας</t>
    </r>
    <r>
      <rPr>
        <sz val="11"/>
        <color theme="1"/>
        <rFont val="Calibri"/>
        <family val="2"/>
        <scheme val="minor"/>
      </rPr>
      <t xml:space="preserve">: Συμπληρωση των κελιών με </t>
    </r>
    <r>
      <rPr>
        <b/>
        <sz val="11"/>
        <color theme="4" tint="0.39997558519241921"/>
        <rFont val="Calibri"/>
        <family val="2"/>
        <scheme val="minor"/>
      </rPr>
      <t>μπλε χρώμα</t>
    </r>
    <r>
      <rPr>
        <sz val="11"/>
        <rFont val="Calibri"/>
        <family val="2"/>
        <scheme val="minor"/>
      </rPr>
      <t xml:space="preserve"> στους πίνακες του φύλλου εργασίας. Τα κελιά με </t>
    </r>
    <r>
      <rPr>
        <b/>
        <sz val="11"/>
        <color theme="2" tint="-0.249977111117893"/>
        <rFont val="Calibri"/>
        <family val="2"/>
        <scheme val="minor"/>
      </rPr>
      <t>γκρι χρώμα</t>
    </r>
    <r>
      <rPr>
        <sz val="11"/>
        <rFont val="Calibri"/>
        <family val="2"/>
        <scheme val="minor"/>
      </rPr>
      <t xml:space="preserve"> υπολογίζονται αυτόματα και δεν απαιτείται η συμπλήρωσή τους</t>
    </r>
    <r>
      <rPr>
        <sz val="11"/>
        <color theme="1"/>
        <rFont val="Calibri"/>
        <family val="2"/>
        <scheme val="minor"/>
      </rPr>
      <t>.</t>
    </r>
  </si>
  <si>
    <t>Μέση χρέωση για υφιστάμενο δίκτυο  (χωρίς επενδύσεις και κόστη του Προγράμματος Ανάπτυξης)</t>
  </si>
  <si>
    <t>Ρυθμιζόμενη περιουσιακή βάση</t>
  </si>
  <si>
    <t>€ th.</t>
  </si>
  <si>
    <t>Απόδοση επί της ρυθμιζόμενης περιουσιακής βάσης</t>
  </si>
  <si>
    <t>Αποσβέσεις παγίων</t>
  </si>
  <si>
    <t>Λειτουργικές δαπάνες</t>
  </si>
  <si>
    <t>Απαιτούμενο έσοδο</t>
  </si>
  <si>
    <t>Καθαρή παρούσα αξία απαιτούμενου εσόδου</t>
  </si>
  <si>
    <t>Διανεμηθείσες ποσότητες αερίου</t>
  </si>
  <si>
    <t>Καθαρή παρούσα αξία ποσοτήτων αερίου</t>
  </si>
  <si>
    <t>Μέση χρέωση με τις επενδύσεις του Προγράμματος Ανάπτυξης</t>
  </si>
  <si>
    <t>Αποσβέσεις παγίων*</t>
  </si>
  <si>
    <t>* Συμπεριλαμβανομένων των αποσβέσεων για τις επενδύσεις του Προγράμματος Ανάπτυξης</t>
  </si>
  <si>
    <t>** Συμπεριλαμβανομένων των λειτουργικών δαπανών που αφορούν τα έργα του Προγράμματος Ανάπτυξης</t>
  </si>
  <si>
    <t>Επίπτωση Προγράμματος Ανάπτυξης</t>
  </si>
  <si>
    <t>Επίπτωση στη μέση χρέωση διανομής</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</si>
</sst>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3" formatCode="_-* #,##0.00_-;\-* #,##0.00_-;_-* &quot;-&quot;??_-;_-@_-"/>
    <numFmt numFmtId="164" formatCode="_-* #,##0_-;\-* #,##0_-;_-* &quot;-&quot;??_-;_-@_-"/>
    <numFmt numFmtId="165" formatCode="0.000%"/>
    <numFmt numFmtId="166" formatCode="_-* #,##0.000_-;\-* #,##0.000_-;_-* &quot;-&quot;??_-;_-@_-"/>
    <numFmt numFmtId="167" formatCode="_-* #,##0.0_-;\-* #,##0.0_-;_-* &quot;-&quot;??_-;_-@_-"/>
    <numFmt numFmtId="168" formatCode="0_ ;\-0\ "/>
    <numFmt numFmtId="169" formatCode="0.000000"/>
    <numFmt numFmtId="170" formatCode="_-* #,##0.00\ _€_-;\-* #,##0.00\ _€_-;_-* &quot;-&quot;??\ _€_-;_-@_-"/>
    <numFmt numFmtId="171" formatCode="_-* #,##0.0000_-;\-* #,##0.0000_-;_-* &quot;-&quot;??_-;_-@_-"/>
    <numFmt numFmtId="172" formatCode="_-* #,##0.00000_-;\-* #,##0.00000_-;_-* &quot;-&quot;??_-;_-@_-"/>
    <numFmt numFmtId="173" formatCode="_-* #,##0.000000_-;\-* #,##0.000000_-;_-* &quot;-&quot;??_-;_-@_-"/>
    <numFmt numFmtId="174" formatCode="0.0%"/>
    <numFmt numFmtId="175" formatCode="0.00_ ;\-0.00\ "/>
    <numFmt numFmtId="176" formatCode="#,##0.00\ &quot;€&quot;"/>
    <numFmt numFmtId="177" formatCode="#,##0\ &quot;€&quot;"/>
    <numFmt numFmtId="178" formatCode="#,##0.000"/>
  </numFmts>
  <fonts count="39" x14ac:knownFonts="1">
    <font>
      <sz val="11"/>
      <color theme="1"/>
      <name val="Calibri"/>
      <family val="2"/>
      <scheme val="minor"/>
    </font>
    <font>
      <sz val="11"/>
      <color theme="1"/>
      <name val="Calibri"/>
      <family val="2"/>
      <charset val="161"/>
      <scheme val="minor"/>
    </font>
    <font>
      <sz val="11"/>
      <color theme="1"/>
      <name val="Calibri"/>
      <family val="2"/>
      <charset val="161"/>
      <scheme val="minor"/>
    </font>
    <font>
      <sz val="11"/>
      <color theme="1"/>
      <name val="Calibri"/>
      <family val="2"/>
      <scheme val="minor"/>
    </font>
    <font>
      <b/>
      <sz val="11"/>
      <color theme="1"/>
      <name val="Calibri"/>
      <family val="2"/>
      <scheme val="minor"/>
    </font>
    <font>
      <sz val="11"/>
      <color theme="0"/>
      <name val="Calibri"/>
      <family val="2"/>
      <scheme val="minor"/>
    </font>
    <font>
      <b/>
      <sz val="14"/>
      <color theme="1"/>
      <name val="Calibri"/>
      <family val="2"/>
      <scheme val="minor"/>
    </font>
    <font>
      <i/>
      <sz val="11"/>
      <color theme="1"/>
      <name val="Calibri"/>
      <family val="2"/>
      <scheme val="minor"/>
    </font>
    <font>
      <b/>
      <sz val="12"/>
      <color theme="0"/>
      <name val="Calibri"/>
      <family val="2"/>
      <scheme val="minor"/>
    </font>
    <font>
      <b/>
      <i/>
      <sz val="11"/>
      <color theme="0"/>
      <name val="Calibri"/>
      <family val="2"/>
      <scheme val="minor"/>
    </font>
    <font>
      <i/>
      <sz val="9"/>
      <color theme="1"/>
      <name val="Calibri"/>
      <family val="2"/>
      <scheme val="minor"/>
    </font>
    <font>
      <b/>
      <sz val="12"/>
      <color theme="1"/>
      <name val="Calibri"/>
      <family val="2"/>
      <scheme val="minor"/>
    </font>
    <font>
      <i/>
      <sz val="10"/>
      <color theme="1"/>
      <name val="Calibri"/>
      <family val="2"/>
      <scheme val="minor"/>
    </font>
    <font>
      <sz val="10"/>
      <color theme="1"/>
      <name val="Calibri"/>
      <family val="2"/>
      <scheme val="minor"/>
    </font>
    <font>
      <u/>
      <sz val="11"/>
      <color theme="10"/>
      <name val="Calibri"/>
      <family val="2"/>
      <scheme val="minor"/>
    </font>
    <font>
      <b/>
      <sz val="11"/>
      <color theme="0"/>
      <name val="Calibri"/>
      <family val="2"/>
      <scheme val="minor"/>
    </font>
    <font>
      <sz val="14"/>
      <color theme="1"/>
      <name val="Calibri"/>
      <family val="2"/>
      <scheme val="minor"/>
    </font>
    <font>
      <i/>
      <u/>
      <sz val="11"/>
      <color theme="10"/>
      <name val="Calibri"/>
      <family val="2"/>
      <scheme val="minor"/>
    </font>
    <font>
      <u/>
      <sz val="12"/>
      <color theme="10"/>
      <name val="Calibri"/>
      <family val="2"/>
      <scheme val="minor"/>
    </font>
    <font>
      <b/>
      <sz val="16"/>
      <color theme="1"/>
      <name val="Calibri"/>
      <family val="2"/>
      <scheme val="minor"/>
    </font>
    <font>
      <b/>
      <sz val="22"/>
      <color theme="1"/>
      <name val="Calibri"/>
      <family val="2"/>
      <scheme val="minor"/>
    </font>
    <font>
      <b/>
      <i/>
      <sz val="14"/>
      <name val="Calibri"/>
      <family val="2"/>
      <scheme val="minor"/>
    </font>
    <font>
      <b/>
      <sz val="12"/>
      <color rgb="FFFFFF00"/>
      <name val="Calibri"/>
      <family val="2"/>
      <scheme val="minor"/>
    </font>
    <font>
      <b/>
      <i/>
      <sz val="11"/>
      <color theme="1"/>
      <name val="Calibri"/>
      <family val="2"/>
      <scheme val="minor"/>
    </font>
    <font>
      <sz val="11"/>
      <color rgb="FFFF0000"/>
      <name val="Calibri"/>
      <family val="2"/>
      <scheme val="minor"/>
    </font>
    <font>
      <sz val="11"/>
      <name val="Calibri"/>
      <family val="2"/>
      <scheme val="minor"/>
    </font>
    <font>
      <b/>
      <sz val="11"/>
      <color theme="4" tint="0.39997558519241921"/>
      <name val="Calibri"/>
      <family val="2"/>
      <scheme val="minor"/>
    </font>
    <font>
      <b/>
      <u/>
      <sz val="12"/>
      <color theme="10"/>
      <name val="Calibri"/>
      <family val="2"/>
      <scheme val="minor"/>
    </font>
    <font>
      <b/>
      <sz val="11"/>
      <color theme="2" tint="-0.249977111117893"/>
      <name val="Calibri"/>
      <family val="2"/>
      <scheme val="minor"/>
    </font>
    <font>
      <sz val="8"/>
      <name val="Calibri"/>
      <family val="2"/>
      <scheme val="minor"/>
    </font>
    <font>
      <i/>
      <sz val="10"/>
      <name val="Calibri"/>
      <family val="2"/>
      <scheme val="minor"/>
    </font>
    <font>
      <strike/>
      <sz val="11"/>
      <color theme="1"/>
      <name val="Calibri"/>
      <family val="2"/>
      <scheme val="minor"/>
    </font>
    <font>
      <sz val="8"/>
      <color rgb="FF4472C4"/>
      <name val="Calibri"/>
      <family val="2"/>
      <charset val="161"/>
      <scheme val="minor"/>
    </font>
    <font>
      <b/>
      <i/>
      <sz val="14"/>
      <color theme="5"/>
      <name val="Calibri"/>
      <family val="2"/>
      <scheme val="minor"/>
    </font>
    <font>
      <b/>
      <sz val="11"/>
      <name val="Calibri"/>
      <family val="2"/>
      <scheme val="minor"/>
    </font>
    <font>
      <sz val="8"/>
      <color theme="1"/>
      <name val="Calibri"/>
      <family val="2"/>
      <charset val="161"/>
      <scheme val="minor"/>
    </font>
    <font>
      <b/>
      <sz val="11"/>
      <color rgb="FFFF0000"/>
      <name val="Calibri"/>
      <family val="2"/>
      <charset val="161"/>
      <scheme val="minor"/>
    </font>
    <font>
      <b/>
      <sz val="12"/>
      <color rgb="FFFF0000"/>
      <name val="Calibri"/>
      <family val="2"/>
      <scheme val="minor"/>
    </font>
    <font>
      <b/>
      <i/>
      <sz val="11"/>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1" tint="0.34998626667073579"/>
        <bgColor indexed="64"/>
      </patternFill>
    </fill>
    <fill>
      <patternFill patternType="solid">
        <fgColor theme="4" tint="-0.499984740745262"/>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s>
  <borders count="5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diagonal/>
    </border>
    <border>
      <left style="medium">
        <color indexed="64"/>
      </left>
      <right style="medium">
        <color indexed="64"/>
      </right>
      <top/>
      <bottom/>
      <diagonal/>
    </border>
    <border>
      <left/>
      <right/>
      <top style="thin">
        <color indexed="64"/>
      </top>
      <bottom style="hair">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s>
  <cellStyleXfs count="5">
    <xf numFmtId="0" fontId="0" fillId="0" borderId="0"/>
    <xf numFmtId="43" fontId="3" fillId="0" borderId="0" applyFont="0" applyFill="0" applyBorder="0" applyAlignment="0" applyProtection="0"/>
    <xf numFmtId="9" fontId="3" fillId="0" borderId="0" applyFont="0" applyFill="0" applyBorder="0" applyAlignment="0" applyProtection="0"/>
    <xf numFmtId="0" fontId="14" fillId="0" borderId="0" applyNumberFormat="0" applyFill="0" applyBorder="0" applyAlignment="0" applyProtection="0"/>
    <xf numFmtId="0" fontId="2" fillId="0" borderId="0"/>
  </cellStyleXfs>
  <cellXfs count="413">
    <xf numFmtId="0" fontId="0" fillId="0" borderId="0" xfId="0"/>
    <xf numFmtId="0" fontId="6" fillId="0" borderId="1" xfId="0" applyFont="1" applyBorder="1"/>
    <xf numFmtId="0" fontId="6" fillId="0" borderId="0" xfId="0" applyFont="1"/>
    <xf numFmtId="0" fontId="0" fillId="0" borderId="2" xfId="0" applyBorder="1"/>
    <xf numFmtId="164" fontId="0" fillId="2" borderId="2" xfId="1" applyNumberFormat="1" applyFont="1" applyFill="1" applyBorder="1" applyAlignment="1">
      <alignment horizontal="center"/>
    </xf>
    <xf numFmtId="0" fontId="7" fillId="0" borderId="5" xfId="0" applyFont="1" applyBorder="1"/>
    <xf numFmtId="164" fontId="0" fillId="2" borderId="5" xfId="1" applyNumberFormat="1" applyFont="1" applyFill="1" applyBorder="1" applyAlignment="1">
      <alignment horizontal="center"/>
    </xf>
    <xf numFmtId="0" fontId="7" fillId="0" borderId="6" xfId="0" applyFont="1" applyBorder="1"/>
    <xf numFmtId="164" fontId="0" fillId="2" borderId="6" xfId="1" applyNumberFormat="1" applyFont="1" applyFill="1" applyBorder="1" applyAlignment="1">
      <alignment horizontal="center"/>
    </xf>
    <xf numFmtId="0" fontId="4" fillId="5" borderId="2" xfId="0" applyFont="1" applyFill="1" applyBorder="1" applyAlignment="1">
      <alignment horizontal="center"/>
    </xf>
    <xf numFmtId="0" fontId="0" fillId="0" borderId="2" xfId="0" applyBorder="1" applyAlignment="1">
      <alignment vertical="center" wrapText="1"/>
    </xf>
    <xf numFmtId="0" fontId="0" fillId="0" borderId="2" xfId="0" applyBorder="1" applyAlignment="1">
      <alignment horizontal="center" vertical="center" wrapText="1"/>
    </xf>
    <xf numFmtId="0" fontId="7" fillId="0" borderId="2" xfId="0" applyFont="1" applyBorder="1" applyAlignment="1">
      <alignment horizontal="center"/>
    </xf>
    <xf numFmtId="0" fontId="7" fillId="0" borderId="10" xfId="0" applyFont="1" applyBorder="1"/>
    <xf numFmtId="0" fontId="7" fillId="0" borderId="5" xfId="0" applyFont="1" applyBorder="1" applyAlignment="1">
      <alignment horizontal="center"/>
    </xf>
    <xf numFmtId="0" fontId="7" fillId="0" borderId="6" xfId="0" applyFont="1" applyBorder="1" applyAlignment="1">
      <alignment horizontal="center"/>
    </xf>
    <xf numFmtId="0" fontId="7" fillId="0" borderId="10" xfId="0" applyFont="1" applyBorder="1" applyAlignment="1">
      <alignment horizontal="center"/>
    </xf>
    <xf numFmtId="0" fontId="10" fillId="0" borderId="0" xfId="0" applyFont="1"/>
    <xf numFmtId="0" fontId="0" fillId="0" borderId="3" xfId="0" applyBorder="1"/>
    <xf numFmtId="0" fontId="0" fillId="0" borderId="2" xfId="0" applyBorder="1" applyAlignment="1">
      <alignment vertical="center"/>
    </xf>
    <xf numFmtId="0" fontId="8" fillId="4" borderId="0" xfId="0" applyFont="1" applyFill="1"/>
    <xf numFmtId="0" fontId="7" fillId="0" borderId="2" xfId="0" applyFont="1" applyBorder="1" applyAlignment="1">
      <alignment horizontal="center" vertical="center"/>
    </xf>
    <xf numFmtId="0" fontId="0" fillId="0" borderId="0" xfId="0" applyAlignment="1">
      <alignment horizontal="left" vertical="center"/>
    </xf>
    <xf numFmtId="0" fontId="7" fillId="0" borderId="0" xfId="0" applyFont="1"/>
    <xf numFmtId="0" fontId="7" fillId="0" borderId="0" xfId="0" applyFont="1" applyAlignment="1">
      <alignment horizontal="center"/>
    </xf>
    <xf numFmtId="164" fontId="0" fillId="0" borderId="0" xfId="1" applyNumberFormat="1" applyFont="1" applyFill="1" applyBorder="1" applyAlignment="1">
      <alignment horizontal="center"/>
    </xf>
    <xf numFmtId="164" fontId="0" fillId="0" borderId="0" xfId="1" applyNumberFormat="1" applyFont="1" applyBorder="1" applyAlignment="1">
      <alignment horizontal="center"/>
    </xf>
    <xf numFmtId="0" fontId="4" fillId="5" borderId="2" xfId="0" applyFont="1" applyFill="1" applyBorder="1" applyAlignment="1">
      <alignment horizontal="center" vertical="center"/>
    </xf>
    <xf numFmtId="0" fontId="4" fillId="5" borderId="2" xfId="0" applyFont="1" applyFill="1" applyBorder="1" applyAlignment="1">
      <alignment horizontal="center" vertical="center" wrapText="1"/>
    </xf>
    <xf numFmtId="0" fontId="0" fillId="0" borderId="2" xfId="0" applyBorder="1" applyAlignment="1">
      <alignment horizontal="center" vertical="center"/>
    </xf>
    <xf numFmtId="0" fontId="7" fillId="0" borderId="6" xfId="0" applyFont="1" applyBorder="1" applyAlignment="1">
      <alignment horizontal="center" vertical="center"/>
    </xf>
    <xf numFmtId="0" fontId="10" fillId="0" borderId="0" xfId="0" applyFont="1" applyAlignment="1">
      <alignment horizontal="left" vertical="center"/>
    </xf>
    <xf numFmtId="164" fontId="0" fillId="3" borderId="6" xfId="1" applyNumberFormat="1" applyFont="1" applyFill="1" applyBorder="1" applyAlignment="1">
      <alignment horizontal="center"/>
    </xf>
    <xf numFmtId="43" fontId="0" fillId="0" borderId="0" xfId="0" applyNumberFormat="1"/>
    <xf numFmtId="164" fontId="0" fillId="0" borderId="2" xfId="1" applyNumberFormat="1" applyFont="1" applyBorder="1" applyAlignment="1">
      <alignment horizontal="center" vertical="center"/>
    </xf>
    <xf numFmtId="164" fontId="0" fillId="2" borderId="2" xfId="1" applyNumberFormat="1" applyFont="1" applyFill="1" applyBorder="1"/>
    <xf numFmtId="10" fontId="0" fillId="0" borderId="2" xfId="0" applyNumberFormat="1" applyBorder="1" applyAlignment="1">
      <alignment horizontal="center" vertical="center"/>
    </xf>
    <xf numFmtId="0" fontId="4" fillId="0" borderId="2" xfId="0" applyFont="1" applyBorder="1" applyAlignment="1">
      <alignment horizontal="center" vertical="center"/>
    </xf>
    <xf numFmtId="164" fontId="0" fillId="0" borderId="0" xfId="0" applyNumberFormat="1"/>
    <xf numFmtId="0" fontId="4" fillId="0" borderId="2" xfId="0" applyFont="1" applyBorder="1"/>
    <xf numFmtId="10" fontId="4" fillId="0" borderId="3" xfId="0" applyNumberFormat="1" applyFont="1" applyBorder="1" applyAlignment="1">
      <alignment horizontal="center" vertical="center"/>
    </xf>
    <xf numFmtId="0" fontId="4" fillId="0" borderId="2" xfId="0" applyFont="1" applyBorder="1" applyAlignment="1">
      <alignment horizontal="center"/>
    </xf>
    <xf numFmtId="10" fontId="4" fillId="0" borderId="0" xfId="0" applyNumberFormat="1" applyFont="1" applyAlignment="1">
      <alignment horizontal="center" vertical="center"/>
    </xf>
    <xf numFmtId="164" fontId="4" fillId="0" borderId="0" xfId="0" applyNumberFormat="1" applyFont="1"/>
    <xf numFmtId="0" fontId="11" fillId="2" borderId="0" xfId="0" applyFont="1" applyFill="1" applyAlignment="1">
      <alignment horizontal="center" vertical="center"/>
    </xf>
    <xf numFmtId="0" fontId="11" fillId="0" borderId="0" xfId="0" applyFont="1" applyAlignment="1">
      <alignment horizontal="center" vertical="center"/>
    </xf>
    <xf numFmtId="0" fontId="0" fillId="0" borderId="3" xfId="0" applyBorder="1" applyAlignment="1">
      <alignment horizontal="center"/>
    </xf>
    <xf numFmtId="0" fontId="0" fillId="0" borderId="8" xfId="0" applyBorder="1" applyAlignment="1">
      <alignment horizontal="left" vertical="center"/>
    </xf>
    <xf numFmtId="0" fontId="4" fillId="5" borderId="2" xfId="0" quotePrefix="1" applyFont="1" applyFill="1" applyBorder="1" applyAlignment="1">
      <alignment horizontal="center"/>
    </xf>
    <xf numFmtId="0" fontId="0" fillId="0" borderId="2" xfId="0" applyBorder="1" applyAlignment="1">
      <alignment horizontal="left" vertical="center"/>
    </xf>
    <xf numFmtId="0" fontId="0" fillId="0" borderId="5" xfId="0" applyBorder="1" applyAlignment="1">
      <alignment horizontal="center"/>
    </xf>
    <xf numFmtId="164" fontId="3" fillId="2" borderId="5" xfId="1" applyNumberFormat="1" applyFont="1" applyFill="1" applyBorder="1" applyAlignment="1">
      <alignment horizontal="center"/>
    </xf>
    <xf numFmtId="164" fontId="12" fillId="2" borderId="5" xfId="1" applyNumberFormat="1" applyFont="1" applyFill="1" applyBorder="1" applyAlignment="1">
      <alignment horizontal="center"/>
    </xf>
    <xf numFmtId="0" fontId="12" fillId="0" borderId="0" xfId="0" applyFont="1"/>
    <xf numFmtId="0" fontId="0" fillId="0" borderId="2" xfId="0" applyBorder="1" applyAlignment="1">
      <alignment horizontal="center"/>
    </xf>
    <xf numFmtId="0" fontId="9" fillId="0" borderId="0" xfId="0" applyFont="1"/>
    <xf numFmtId="0" fontId="4" fillId="5" borderId="7" xfId="0" applyFont="1" applyFill="1" applyBorder="1" applyAlignment="1">
      <alignment vertical="center" wrapText="1"/>
    </xf>
    <xf numFmtId="0" fontId="10" fillId="0" borderId="0" xfId="0" applyFont="1" applyAlignment="1">
      <alignment horizontal="left" wrapText="1"/>
    </xf>
    <xf numFmtId="0" fontId="4" fillId="5" borderId="2" xfId="0" applyFont="1" applyFill="1" applyBorder="1" applyAlignment="1">
      <alignment horizontal="center" wrapText="1"/>
    </xf>
    <xf numFmtId="0" fontId="13" fillId="0" borderId="0" xfId="0" applyFont="1"/>
    <xf numFmtId="0" fontId="4" fillId="5" borderId="16" xfId="0" applyFont="1" applyFill="1" applyBorder="1" applyAlignment="1">
      <alignment horizontal="left" vertical="center" wrapText="1"/>
    </xf>
    <xf numFmtId="0" fontId="4" fillId="5" borderId="3" xfId="0" applyFont="1" applyFill="1" applyBorder="1" applyAlignment="1">
      <alignment horizontal="center" vertical="center"/>
    </xf>
    <xf numFmtId="0" fontId="0" fillId="0" borderId="19" xfId="0" applyBorder="1" applyAlignment="1">
      <alignment horizontal="center"/>
    </xf>
    <xf numFmtId="0" fontId="0" fillId="0" borderId="13" xfId="0" applyBorder="1" applyAlignment="1">
      <alignment horizontal="center"/>
    </xf>
    <xf numFmtId="0" fontId="4" fillId="5" borderId="20" xfId="0" applyFont="1" applyFill="1" applyBorder="1" applyAlignment="1">
      <alignment horizontal="center"/>
    </xf>
    <xf numFmtId="0" fontId="4" fillId="5" borderId="21" xfId="0" applyFont="1" applyFill="1" applyBorder="1" applyAlignment="1">
      <alignment horizontal="center"/>
    </xf>
    <xf numFmtId="0" fontId="4" fillId="5" borderId="24" xfId="0" applyFont="1" applyFill="1" applyBorder="1" applyAlignment="1">
      <alignment horizontal="center"/>
    </xf>
    <xf numFmtId="164" fontId="0" fillId="2" borderId="28" xfId="1" applyNumberFormat="1" applyFont="1" applyFill="1" applyBorder="1" applyAlignment="1">
      <alignment horizontal="center"/>
    </xf>
    <xf numFmtId="164" fontId="0" fillId="2" borderId="30" xfId="1" applyNumberFormat="1" applyFont="1" applyFill="1" applyBorder="1" applyAlignment="1">
      <alignment horizontal="center"/>
    </xf>
    <xf numFmtId="164" fontId="0" fillId="2" borderId="29" xfId="1" applyNumberFormat="1" applyFont="1" applyFill="1" applyBorder="1" applyAlignment="1">
      <alignment horizontal="center"/>
    </xf>
    <xf numFmtId="164" fontId="12" fillId="2" borderId="30" xfId="1" applyNumberFormat="1" applyFont="1" applyFill="1" applyBorder="1" applyAlignment="1">
      <alignment horizontal="center"/>
    </xf>
    <xf numFmtId="0" fontId="9" fillId="6" borderId="13" xfId="0" applyFont="1" applyFill="1" applyBorder="1" applyAlignment="1">
      <alignment horizontal="left"/>
    </xf>
    <xf numFmtId="0" fontId="9" fillId="6" borderId="1" xfId="0" applyFont="1" applyFill="1" applyBorder="1" applyAlignment="1">
      <alignment horizontal="left"/>
    </xf>
    <xf numFmtId="0" fontId="4" fillId="5" borderId="3" xfId="0" applyFont="1" applyFill="1" applyBorder="1" applyAlignment="1">
      <alignment horizontal="center"/>
    </xf>
    <xf numFmtId="0" fontId="4" fillId="5" borderId="4" xfId="0" applyFont="1" applyFill="1" applyBorder="1" applyAlignment="1">
      <alignment horizontal="center"/>
    </xf>
    <xf numFmtId="0" fontId="4" fillId="5" borderId="7"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7" xfId="0" applyFont="1" applyFill="1" applyBorder="1" applyAlignment="1">
      <alignment horizontal="left" vertical="center" wrapText="1"/>
    </xf>
    <xf numFmtId="164" fontId="3" fillId="2" borderId="30" xfId="1" applyNumberFormat="1" applyFont="1" applyFill="1" applyBorder="1" applyAlignment="1">
      <alignment horizontal="center"/>
    </xf>
    <xf numFmtId="164" fontId="3" fillId="2" borderId="29" xfId="1" applyNumberFormat="1" applyFont="1" applyFill="1" applyBorder="1" applyAlignment="1">
      <alignment horizontal="center"/>
    </xf>
    <xf numFmtId="0" fontId="4" fillId="5" borderId="20" xfId="0" quotePrefix="1" applyFont="1" applyFill="1" applyBorder="1" applyAlignment="1">
      <alignment horizontal="center"/>
    </xf>
    <xf numFmtId="0" fontId="4" fillId="5" borderId="32" xfId="0" applyFont="1" applyFill="1" applyBorder="1" applyAlignment="1">
      <alignment horizontal="center"/>
    </xf>
    <xf numFmtId="164" fontId="0" fillId="2" borderId="34" xfId="1" applyNumberFormat="1" applyFont="1" applyFill="1" applyBorder="1" applyAlignment="1">
      <alignment horizontal="center"/>
    </xf>
    <xf numFmtId="164" fontId="0" fillId="2" borderId="35" xfId="1" applyNumberFormat="1" applyFont="1" applyFill="1" applyBorder="1" applyAlignment="1">
      <alignment horizontal="center"/>
    </xf>
    <xf numFmtId="0" fontId="4" fillId="5" borderId="21" xfId="0" quotePrefix="1" applyFont="1" applyFill="1" applyBorder="1" applyAlignment="1">
      <alignment horizontal="center" wrapText="1"/>
    </xf>
    <xf numFmtId="164" fontId="0" fillId="2" borderId="20" xfId="0" applyNumberFormat="1" applyFill="1" applyBorder="1"/>
    <xf numFmtId="164" fontId="0" fillId="2" borderId="21" xfId="0" applyNumberFormat="1" applyFill="1" applyBorder="1"/>
    <xf numFmtId="164" fontId="3" fillId="2" borderId="34" xfId="1" applyNumberFormat="1" applyFont="1" applyFill="1" applyBorder="1" applyAlignment="1">
      <alignment horizontal="center"/>
    </xf>
    <xf numFmtId="0" fontId="7" fillId="0" borderId="3" xfId="0" applyFont="1" applyBorder="1" applyAlignment="1">
      <alignment horizontal="center"/>
    </xf>
    <xf numFmtId="0" fontId="4" fillId="5" borderId="32" xfId="0" applyFont="1" applyFill="1" applyBorder="1" applyAlignment="1">
      <alignment horizontal="center" vertical="center"/>
    </xf>
    <xf numFmtId="0" fontId="4" fillId="5" borderId="32" xfId="0" applyFont="1" applyFill="1" applyBorder="1" applyAlignment="1">
      <alignment horizontal="center" wrapText="1"/>
    </xf>
    <xf numFmtId="0" fontId="16" fillId="0" borderId="1" xfId="0" applyFont="1" applyBorder="1"/>
    <xf numFmtId="0" fontId="17" fillId="0" borderId="0" xfId="3" quotePrefix="1" applyFont="1" applyAlignment="1">
      <alignment horizontal="right"/>
    </xf>
    <xf numFmtId="0" fontId="18" fillId="0" borderId="0" xfId="3" quotePrefix="1" applyFont="1" applyAlignment="1">
      <alignment horizontal="left"/>
    </xf>
    <xf numFmtId="0" fontId="19" fillId="0" borderId="1" xfId="0" applyFont="1" applyBorder="1" applyAlignment="1">
      <alignment horizontal="left"/>
    </xf>
    <xf numFmtId="0" fontId="19" fillId="0" borderId="0" xfId="0" applyFont="1" applyAlignment="1">
      <alignment horizontal="left"/>
    </xf>
    <xf numFmtId="0" fontId="20" fillId="0" borderId="1" xfId="0" applyFont="1" applyBorder="1"/>
    <xf numFmtId="0" fontId="0" fillId="0" borderId="1" xfId="0" applyBorder="1"/>
    <xf numFmtId="0" fontId="11" fillId="0" borderId="0" xfId="0" applyFont="1" applyAlignment="1">
      <alignment horizontal="left" vertical="center"/>
    </xf>
    <xf numFmtId="0" fontId="21" fillId="0" borderId="1" xfId="0" applyFont="1" applyBorder="1"/>
    <xf numFmtId="0" fontId="9" fillId="0" borderId="1" xfId="0" applyFont="1" applyBorder="1"/>
    <xf numFmtId="0" fontId="7" fillId="0" borderId="1" xfId="0" applyFont="1" applyBorder="1"/>
    <xf numFmtId="0" fontId="8" fillId="0" borderId="0" xfId="0" applyFont="1"/>
    <xf numFmtId="0" fontId="8" fillId="0" borderId="11" xfId="0" applyFont="1" applyBorder="1"/>
    <xf numFmtId="0" fontId="7" fillId="5" borderId="2" xfId="0" applyFont="1" applyFill="1" applyBorder="1" applyAlignment="1">
      <alignment horizontal="center" wrapText="1"/>
    </xf>
    <xf numFmtId="0" fontId="10" fillId="0" borderId="1" xfId="0" applyFont="1" applyBorder="1"/>
    <xf numFmtId="164" fontId="7" fillId="0" borderId="2" xfId="1" applyNumberFormat="1" applyFont="1" applyBorder="1" applyAlignment="1">
      <alignment horizontal="center" vertical="center"/>
    </xf>
    <xf numFmtId="164" fontId="5" fillId="3" borderId="2" xfId="1" applyNumberFormat="1" applyFont="1" applyFill="1" applyBorder="1"/>
    <xf numFmtId="165" fontId="7" fillId="0" borderId="2" xfId="2" applyNumberFormat="1" applyFont="1" applyBorder="1" applyAlignment="1">
      <alignment horizontal="center" vertical="center"/>
    </xf>
    <xf numFmtId="0" fontId="23" fillId="0" borderId="2" xfId="0" applyFont="1" applyBorder="1"/>
    <xf numFmtId="0" fontId="0" fillId="0" borderId="2" xfId="0" applyBorder="1" applyAlignment="1">
      <alignment horizontal="left"/>
    </xf>
    <xf numFmtId="0" fontId="10" fillId="0" borderId="0" xfId="0" applyFont="1" applyAlignment="1">
      <alignment horizontal="left"/>
    </xf>
    <xf numFmtId="10" fontId="7" fillId="0" borderId="2" xfId="0" applyNumberFormat="1" applyFont="1" applyBorder="1" applyAlignment="1">
      <alignment horizontal="center" vertical="center"/>
    </xf>
    <xf numFmtId="10" fontId="23" fillId="0" borderId="3" xfId="0" applyNumberFormat="1" applyFont="1" applyBorder="1" applyAlignment="1">
      <alignment horizontal="center" vertical="center"/>
    </xf>
    <xf numFmtId="164" fontId="15" fillId="0" borderId="2" xfId="0" applyNumberFormat="1" applyFont="1" applyBorder="1"/>
    <xf numFmtId="0" fontId="0" fillId="0" borderId="7" xfId="0" applyBorder="1"/>
    <xf numFmtId="10" fontId="7" fillId="0" borderId="7" xfId="0" applyNumberFormat="1" applyFont="1" applyBorder="1" applyAlignment="1">
      <alignment horizontal="center" vertical="center"/>
    </xf>
    <xf numFmtId="0" fontId="10" fillId="0" borderId="11" xfId="0" applyFont="1" applyBorder="1"/>
    <xf numFmtId="0" fontId="8" fillId="0" borderId="0" xfId="0" applyFont="1" applyAlignment="1">
      <alignment horizontal="left"/>
    </xf>
    <xf numFmtId="0" fontId="4" fillId="5" borderId="21" xfId="0" applyFont="1" applyFill="1" applyBorder="1" applyAlignment="1">
      <alignment horizontal="center" wrapText="1"/>
    </xf>
    <xf numFmtId="0" fontId="14" fillId="0" borderId="0" xfId="3" applyAlignment="1">
      <alignment horizontal="right"/>
    </xf>
    <xf numFmtId="0" fontId="17" fillId="0" borderId="0" xfId="3" applyFont="1" applyAlignment="1">
      <alignment horizontal="right"/>
    </xf>
    <xf numFmtId="0" fontId="7" fillId="5" borderId="20" xfId="0" applyFont="1" applyFill="1" applyBorder="1" applyAlignment="1">
      <alignment horizontal="center" wrapText="1"/>
    </xf>
    <xf numFmtId="0" fontId="7" fillId="2" borderId="33" xfId="0" applyFont="1" applyFill="1" applyBorder="1" applyAlignment="1">
      <alignment horizontal="center"/>
    </xf>
    <xf numFmtId="164" fontId="0" fillId="2" borderId="2" xfId="0" applyNumberFormat="1" applyFill="1" applyBorder="1"/>
    <xf numFmtId="0" fontId="5" fillId="0" borderId="0" xfId="0" applyFont="1"/>
    <xf numFmtId="0" fontId="7" fillId="0" borderId="39" xfId="0" applyFont="1" applyBorder="1"/>
    <xf numFmtId="0" fontId="0" fillId="0" borderId="0" xfId="0" applyAlignment="1">
      <alignment wrapText="1"/>
    </xf>
    <xf numFmtId="0" fontId="13" fillId="0" borderId="2" xfId="0" applyFont="1" applyBorder="1" applyAlignment="1">
      <alignment vertical="center"/>
    </xf>
    <xf numFmtId="0" fontId="13" fillId="0" borderId="2" xfId="0" applyFont="1" applyBorder="1" applyAlignment="1">
      <alignment vertical="center" wrapText="1"/>
    </xf>
    <xf numFmtId="0" fontId="24" fillId="0" borderId="0" xfId="0" applyFont="1"/>
    <xf numFmtId="0" fontId="4" fillId="5" borderId="2" xfId="0" quotePrefix="1" applyFont="1" applyFill="1" applyBorder="1" applyAlignment="1">
      <alignment horizontal="center" wrapText="1"/>
    </xf>
    <xf numFmtId="0" fontId="14" fillId="0" borderId="0" xfId="3" quotePrefix="1" applyAlignment="1">
      <alignment horizontal="right"/>
    </xf>
    <xf numFmtId="0" fontId="7" fillId="0" borderId="10" xfId="0" applyFont="1" applyBorder="1" applyAlignment="1">
      <alignment wrapText="1"/>
    </xf>
    <xf numFmtId="0" fontId="4" fillId="5" borderId="12" xfId="0" applyFont="1" applyFill="1" applyBorder="1" applyAlignment="1">
      <alignment horizontal="center"/>
    </xf>
    <xf numFmtId="0" fontId="7" fillId="3" borderId="2" xfId="0" applyFont="1" applyFill="1" applyBorder="1" applyAlignment="1">
      <alignment horizontal="center"/>
    </xf>
    <xf numFmtId="0" fontId="7" fillId="3" borderId="6" xfId="0" applyFont="1" applyFill="1" applyBorder="1" applyAlignment="1">
      <alignment horizontal="center"/>
    </xf>
    <xf numFmtId="164" fontId="0" fillId="7" borderId="5" xfId="1" applyNumberFormat="1" applyFont="1" applyFill="1" applyBorder="1" applyAlignment="1">
      <alignment horizontal="center"/>
    </xf>
    <xf numFmtId="164" fontId="0" fillId="7" borderId="6" xfId="1" applyNumberFormat="1" applyFont="1" applyFill="1" applyBorder="1" applyAlignment="1">
      <alignment horizontal="center"/>
    </xf>
    <xf numFmtId="164" fontId="0" fillId="7" borderId="6" xfId="1" applyNumberFormat="1" applyFont="1" applyFill="1" applyBorder="1" applyAlignment="1">
      <alignment horizontal="center" vertical="center"/>
    </xf>
    <xf numFmtId="164" fontId="0" fillId="7" borderId="10" xfId="1" applyNumberFormat="1" applyFont="1" applyFill="1" applyBorder="1" applyAlignment="1">
      <alignment horizontal="center"/>
    </xf>
    <xf numFmtId="164" fontId="0" fillId="7" borderId="39" xfId="1" applyNumberFormat="1" applyFont="1" applyFill="1" applyBorder="1" applyAlignment="1">
      <alignment horizontal="center"/>
    </xf>
    <xf numFmtId="164" fontId="0" fillId="7" borderId="2" xfId="1" applyNumberFormat="1" applyFont="1" applyFill="1" applyBorder="1" applyAlignment="1">
      <alignment horizontal="center"/>
    </xf>
    <xf numFmtId="43" fontId="7" fillId="7" borderId="5" xfId="1" applyFont="1" applyFill="1" applyBorder="1" applyAlignment="1">
      <alignment horizontal="center"/>
    </xf>
    <xf numFmtId="43" fontId="7" fillId="7" borderId="6" xfId="1" applyFont="1" applyFill="1" applyBorder="1" applyAlignment="1">
      <alignment horizontal="center"/>
    </xf>
    <xf numFmtId="43" fontId="7" fillId="7" borderId="10" xfId="1" applyFont="1" applyFill="1" applyBorder="1" applyAlignment="1">
      <alignment horizontal="center"/>
    </xf>
    <xf numFmtId="43" fontId="7" fillId="7" borderId="40" xfId="1" applyFont="1" applyFill="1" applyBorder="1" applyAlignment="1">
      <alignment horizontal="center"/>
    </xf>
    <xf numFmtId="43" fontId="7" fillId="7" borderId="2" xfId="1" applyFont="1" applyFill="1" applyBorder="1" applyAlignment="1">
      <alignment horizontal="center"/>
    </xf>
    <xf numFmtId="9" fontId="0" fillId="7" borderId="2" xfId="2" applyFont="1" applyFill="1" applyBorder="1" applyAlignment="1">
      <alignment horizontal="center" vertical="center"/>
    </xf>
    <xf numFmtId="43" fontId="0" fillId="7" borderId="2" xfId="1" applyFont="1" applyFill="1" applyBorder="1" applyAlignment="1">
      <alignment horizontal="center" vertical="center"/>
    </xf>
    <xf numFmtId="164" fontId="0" fillId="7" borderId="2" xfId="1" applyNumberFormat="1" applyFont="1" applyFill="1" applyBorder="1"/>
    <xf numFmtId="164" fontId="0" fillId="7" borderId="2" xfId="0" applyNumberFormat="1" applyFill="1" applyBorder="1"/>
    <xf numFmtId="164" fontId="4" fillId="7" borderId="8" xfId="0" applyNumberFormat="1" applyFont="1" applyFill="1" applyBorder="1"/>
    <xf numFmtId="43" fontId="0" fillId="7" borderId="2" xfId="1" applyFont="1" applyFill="1" applyBorder="1"/>
    <xf numFmtId="2" fontId="5" fillId="7" borderId="2" xfId="0" applyNumberFormat="1" applyFont="1" applyFill="1" applyBorder="1"/>
    <xf numFmtId="164" fontId="0" fillId="7" borderId="8" xfId="0" applyNumberFormat="1" applyFill="1" applyBorder="1"/>
    <xf numFmtId="164" fontId="3" fillId="7" borderId="5" xfId="1" applyNumberFormat="1" applyFont="1" applyFill="1" applyBorder="1" applyAlignment="1">
      <alignment horizontal="center"/>
    </xf>
    <xf numFmtId="164" fontId="3" fillId="7" borderId="2" xfId="1" applyNumberFormat="1" applyFont="1" applyFill="1" applyBorder="1" applyAlignment="1">
      <alignment horizontal="center"/>
    </xf>
    <xf numFmtId="164" fontId="3" fillId="7" borderId="20" xfId="1" applyNumberFormat="1" applyFont="1" applyFill="1" applyBorder="1" applyAlignment="1">
      <alignment horizontal="center"/>
    </xf>
    <xf numFmtId="164" fontId="3" fillId="7" borderId="21" xfId="1" applyNumberFormat="1" applyFont="1" applyFill="1" applyBorder="1" applyAlignment="1">
      <alignment horizontal="center"/>
    </xf>
    <xf numFmtId="9" fontId="3" fillId="7" borderId="29" xfId="2" applyFont="1" applyFill="1" applyBorder="1" applyAlignment="1">
      <alignment horizontal="center"/>
    </xf>
    <xf numFmtId="9" fontId="3" fillId="7" borderId="21" xfId="2" applyFont="1" applyFill="1" applyBorder="1" applyAlignment="1">
      <alignment horizontal="center"/>
    </xf>
    <xf numFmtId="9" fontId="0" fillId="7" borderId="2" xfId="2" applyFont="1" applyFill="1" applyBorder="1"/>
    <xf numFmtId="166" fontId="0" fillId="7" borderId="2" xfId="0" applyNumberFormat="1" applyFill="1" applyBorder="1"/>
    <xf numFmtId="164" fontId="0" fillId="7" borderId="20" xfId="0" applyNumberFormat="1" applyFill="1" applyBorder="1"/>
    <xf numFmtId="9" fontId="0" fillId="7" borderId="21" xfId="2" applyFont="1" applyFill="1" applyBorder="1"/>
    <xf numFmtId="9" fontId="0" fillId="7" borderId="21" xfId="2" applyFont="1" applyFill="1" applyBorder="1" applyAlignment="1">
      <alignment horizontal="center"/>
    </xf>
    <xf numFmtId="9" fontId="0" fillId="7" borderId="29" xfId="2" applyFont="1" applyFill="1" applyBorder="1" applyAlignment="1">
      <alignment horizontal="center"/>
    </xf>
    <xf numFmtId="164" fontId="12" fillId="7" borderId="2" xfId="1" applyNumberFormat="1" applyFont="1" applyFill="1" applyBorder="1" applyAlignment="1">
      <alignment horizontal="center"/>
    </xf>
    <xf numFmtId="164" fontId="0" fillId="7" borderId="30" xfId="1" applyNumberFormat="1" applyFont="1" applyFill="1" applyBorder="1" applyAlignment="1">
      <alignment horizontal="center"/>
    </xf>
    <xf numFmtId="164" fontId="0" fillId="7" borderId="20" xfId="1" applyNumberFormat="1" applyFont="1" applyFill="1" applyBorder="1" applyAlignment="1">
      <alignment horizontal="center"/>
    </xf>
    <xf numFmtId="164" fontId="3" fillId="7" borderId="4" xfId="1" applyNumberFormat="1" applyFont="1" applyFill="1" applyBorder="1" applyAlignment="1">
      <alignment horizontal="center"/>
    </xf>
    <xf numFmtId="9" fontId="3" fillId="7" borderId="19" xfId="2" applyFont="1" applyFill="1" applyBorder="1" applyAlignment="1">
      <alignment horizontal="center"/>
    </xf>
    <xf numFmtId="164" fontId="0" fillId="7" borderId="4" xfId="0" applyNumberFormat="1" applyFill="1" applyBorder="1"/>
    <xf numFmtId="9" fontId="3" fillId="7" borderId="27" xfId="2" applyFont="1" applyFill="1" applyBorder="1" applyAlignment="1">
      <alignment horizontal="center"/>
    </xf>
    <xf numFmtId="9" fontId="3" fillId="7" borderId="13" xfId="2" applyFont="1" applyFill="1" applyBorder="1" applyAlignment="1">
      <alignment horizontal="center"/>
    </xf>
    <xf numFmtId="164" fontId="3" fillId="7" borderId="26" xfId="1" applyNumberFormat="1" applyFont="1" applyFill="1" applyBorder="1" applyAlignment="1">
      <alignment horizontal="center"/>
    </xf>
    <xf numFmtId="9" fontId="0" fillId="7" borderId="27" xfId="2" applyFont="1" applyFill="1" applyBorder="1"/>
    <xf numFmtId="9" fontId="0" fillId="7" borderId="19" xfId="2" applyFont="1" applyFill="1" applyBorder="1" applyAlignment="1">
      <alignment horizontal="center"/>
    </xf>
    <xf numFmtId="9" fontId="0" fillId="7" borderId="3" xfId="2" applyFont="1" applyFill="1" applyBorder="1" applyAlignment="1">
      <alignment horizontal="center"/>
    </xf>
    <xf numFmtId="164" fontId="0" fillId="7" borderId="4" xfId="1" applyNumberFormat="1" applyFont="1" applyFill="1" applyBorder="1" applyAlignment="1">
      <alignment horizontal="center"/>
    </xf>
    <xf numFmtId="164" fontId="3" fillId="7" borderId="32" xfId="1" applyNumberFormat="1" applyFont="1" applyFill="1" applyBorder="1" applyAlignment="1">
      <alignment horizontal="center"/>
    </xf>
    <xf numFmtId="9" fontId="0" fillId="7" borderId="38" xfId="2" applyFont="1" applyFill="1" applyBorder="1" applyAlignment="1">
      <alignment horizontal="center"/>
    </xf>
    <xf numFmtId="9" fontId="0" fillId="7" borderId="27" xfId="2" applyFont="1" applyFill="1" applyBorder="1" applyAlignment="1">
      <alignment horizontal="center"/>
    </xf>
    <xf numFmtId="164" fontId="3" fillId="7" borderId="37" xfId="1" applyNumberFormat="1" applyFont="1" applyFill="1" applyBorder="1" applyAlignment="1">
      <alignment horizontal="center"/>
    </xf>
    <xf numFmtId="164" fontId="0" fillId="7" borderId="34" xfId="1" applyNumberFormat="1" applyFont="1" applyFill="1" applyBorder="1" applyAlignment="1">
      <alignment horizontal="center"/>
    </xf>
    <xf numFmtId="164" fontId="0" fillId="7" borderId="32" xfId="1" applyNumberFormat="1" applyFont="1" applyFill="1" applyBorder="1" applyAlignment="1">
      <alignment horizontal="center"/>
    </xf>
    <xf numFmtId="9" fontId="3" fillId="7" borderId="24" xfId="2" applyFont="1" applyFill="1" applyBorder="1" applyAlignment="1">
      <alignment horizontal="center"/>
    </xf>
    <xf numFmtId="9" fontId="3" fillId="7" borderId="20" xfId="2" applyFont="1" applyFill="1" applyBorder="1" applyAlignment="1">
      <alignment horizontal="center"/>
    </xf>
    <xf numFmtId="9" fontId="3" fillId="7" borderId="32" xfId="2" applyFont="1" applyFill="1" applyBorder="1" applyAlignment="1">
      <alignment horizontal="center"/>
    </xf>
    <xf numFmtId="0" fontId="4" fillId="7" borderId="24" xfId="0" applyFont="1" applyFill="1" applyBorder="1" applyAlignment="1">
      <alignment horizontal="center"/>
    </xf>
    <xf numFmtId="0" fontId="4" fillId="7" borderId="21" xfId="0" applyFont="1" applyFill="1" applyBorder="1" applyAlignment="1">
      <alignment horizontal="center"/>
    </xf>
    <xf numFmtId="164" fontId="23" fillId="7" borderId="2" xfId="1" applyNumberFormat="1" applyFont="1" applyFill="1" applyBorder="1"/>
    <xf numFmtId="9" fontId="4" fillId="7" borderId="2" xfId="0" applyNumberFormat="1" applyFont="1" applyFill="1" applyBorder="1"/>
    <xf numFmtId="164" fontId="0" fillId="7" borderId="7" xfId="0" applyNumberFormat="1" applyFill="1" applyBorder="1"/>
    <xf numFmtId="0" fontId="10" fillId="0" borderId="2" xfId="0" applyFont="1" applyBorder="1"/>
    <xf numFmtId="0" fontId="17" fillId="0" borderId="0" xfId="3" quotePrefix="1" applyFont="1" applyAlignment="1">
      <alignment horizontal="left"/>
    </xf>
    <xf numFmtId="0" fontId="17" fillId="0" borderId="0" xfId="3" applyFont="1" applyAlignment="1">
      <alignment horizontal="left"/>
    </xf>
    <xf numFmtId="0" fontId="14" fillId="0" borderId="0" xfId="3" applyAlignment="1">
      <alignment horizontal="left"/>
    </xf>
    <xf numFmtId="0" fontId="14" fillId="0" borderId="0" xfId="3" quotePrefix="1" applyAlignment="1">
      <alignment horizontal="left"/>
    </xf>
    <xf numFmtId="164" fontId="0" fillId="3" borderId="5" xfId="1" applyNumberFormat="1" applyFont="1" applyFill="1" applyBorder="1" applyAlignment="1">
      <alignment horizontal="center" vertical="center"/>
    </xf>
    <xf numFmtId="164" fontId="0" fillId="7" borderId="5" xfId="1" applyNumberFormat="1" applyFont="1" applyFill="1" applyBorder="1" applyAlignment="1">
      <alignment horizontal="center" vertical="center"/>
    </xf>
    <xf numFmtId="0" fontId="7" fillId="3" borderId="10" xfId="0" applyFont="1" applyFill="1" applyBorder="1" applyAlignment="1">
      <alignment horizontal="center" vertical="center"/>
    </xf>
    <xf numFmtId="164" fontId="0" fillId="7" borderId="10" xfId="1" applyNumberFormat="1" applyFont="1" applyFill="1" applyBorder="1" applyAlignment="1">
      <alignment horizontal="center" vertical="center"/>
    </xf>
    <xf numFmtId="164" fontId="0" fillId="3" borderId="10" xfId="1" applyNumberFormat="1" applyFont="1" applyFill="1" applyBorder="1" applyAlignment="1">
      <alignment horizontal="center" vertical="center"/>
    </xf>
    <xf numFmtId="164" fontId="0" fillId="7" borderId="2" xfId="1" applyNumberFormat="1" applyFont="1" applyFill="1" applyBorder="1" applyAlignment="1">
      <alignment horizontal="center" vertical="center"/>
    </xf>
    <xf numFmtId="0" fontId="7" fillId="0" borderId="5" xfId="0" applyFont="1" applyBorder="1" applyAlignment="1">
      <alignment horizontal="left" wrapText="1"/>
    </xf>
    <xf numFmtId="0" fontId="12" fillId="0" borderId="9" xfId="0" applyFont="1" applyBorder="1" applyAlignment="1">
      <alignment horizontal="right" wrapText="1"/>
    </xf>
    <xf numFmtId="0" fontId="12" fillId="3" borderId="9" xfId="0" applyFont="1" applyFill="1" applyBorder="1" applyAlignment="1">
      <alignment horizontal="right" vertical="center"/>
    </xf>
    <xf numFmtId="0" fontId="12" fillId="0" borderId="39" xfId="0" applyFont="1" applyBorder="1" applyAlignment="1">
      <alignment horizontal="right" wrapText="1"/>
    </xf>
    <xf numFmtId="0" fontId="12" fillId="3" borderId="10" xfId="0" applyFont="1" applyFill="1" applyBorder="1" applyAlignment="1">
      <alignment horizontal="right" vertical="center"/>
    </xf>
    <xf numFmtId="164" fontId="12" fillId="7" borderId="9" xfId="1" applyNumberFormat="1" applyFont="1" applyFill="1" applyBorder="1" applyAlignment="1">
      <alignment horizontal="right" vertical="center"/>
    </xf>
    <xf numFmtId="164" fontId="12" fillId="3" borderId="9" xfId="1" applyNumberFormat="1" applyFont="1" applyFill="1" applyBorder="1" applyAlignment="1">
      <alignment horizontal="right" vertical="center"/>
    </xf>
    <xf numFmtId="164" fontId="12" fillId="7" borderId="10" xfId="1" applyNumberFormat="1" applyFont="1" applyFill="1" applyBorder="1" applyAlignment="1">
      <alignment horizontal="right" vertical="center"/>
    </xf>
    <xf numFmtId="164" fontId="12" fillId="3" borderId="10" xfId="1" applyNumberFormat="1" applyFont="1" applyFill="1" applyBorder="1" applyAlignment="1">
      <alignment horizontal="right" vertical="center"/>
    </xf>
    <xf numFmtId="0" fontId="7" fillId="0" borderId="5" xfId="0" applyFont="1" applyBorder="1" applyAlignment="1">
      <alignment horizontal="center" vertical="center"/>
    </xf>
    <xf numFmtId="0" fontId="12" fillId="0" borderId="9" xfId="0" applyFont="1" applyBorder="1" applyAlignment="1">
      <alignment horizontal="right" vertical="center"/>
    </xf>
    <xf numFmtId="0" fontId="12" fillId="0" borderId="39" xfId="0" applyFont="1" applyBorder="1" applyAlignment="1">
      <alignment horizontal="right" vertical="center"/>
    </xf>
    <xf numFmtId="0" fontId="7" fillId="0" borderId="10" xfId="0" applyFont="1" applyBorder="1" applyAlignment="1">
      <alignment horizontal="center" vertical="center"/>
    </xf>
    <xf numFmtId="0" fontId="7" fillId="3" borderId="8" xfId="0" applyFont="1" applyFill="1" applyBorder="1" applyAlignment="1">
      <alignment horizontal="center"/>
    </xf>
    <xf numFmtId="164" fontId="0" fillId="2" borderId="8" xfId="1" applyNumberFormat="1" applyFont="1" applyFill="1" applyBorder="1" applyAlignment="1">
      <alignment horizontal="center"/>
    </xf>
    <xf numFmtId="0" fontId="12" fillId="0" borderId="6" xfId="0" applyFont="1" applyBorder="1" applyAlignment="1">
      <alignment horizontal="center"/>
    </xf>
    <xf numFmtId="0" fontId="0" fillId="0" borderId="1" xfId="0" applyBorder="1" applyAlignment="1">
      <alignment horizontal="left" vertical="top" wrapText="1"/>
    </xf>
    <xf numFmtId="0" fontId="0" fillId="0" borderId="11" xfId="0" applyBorder="1" applyAlignment="1">
      <alignment horizontal="left" vertical="top" wrapText="1"/>
    </xf>
    <xf numFmtId="0" fontId="8" fillId="8" borderId="1" xfId="0" applyFont="1" applyFill="1" applyBorder="1"/>
    <xf numFmtId="0" fontId="10" fillId="0" borderId="11" xfId="0" applyFont="1" applyBorder="1" applyAlignment="1">
      <alignment vertical="center"/>
    </xf>
    <xf numFmtId="0" fontId="21" fillId="0" borderId="0" xfId="0" applyFont="1"/>
    <xf numFmtId="0" fontId="4" fillId="5" borderId="32" xfId="0" applyFont="1" applyFill="1" applyBorder="1" applyAlignment="1">
      <alignment horizontal="center" vertical="center" wrapText="1"/>
    </xf>
    <xf numFmtId="0" fontId="25" fillId="0" borderId="0" xfId="0" applyFont="1"/>
    <xf numFmtId="0" fontId="30" fillId="0" borderId="0" xfId="0" applyFont="1"/>
    <xf numFmtId="0" fontId="5" fillId="0" borderId="0" xfId="0" applyFont="1" applyAlignment="1">
      <alignment vertical="center"/>
    </xf>
    <xf numFmtId="0" fontId="31" fillId="0" borderId="0" xfId="0" applyFont="1"/>
    <xf numFmtId="164" fontId="3" fillId="2" borderId="11" xfId="1" applyNumberFormat="1" applyFont="1" applyFill="1" applyBorder="1" applyAlignment="1">
      <alignment horizontal="center"/>
    </xf>
    <xf numFmtId="0" fontId="0" fillId="0" borderId="45" xfId="0" applyBorder="1" applyAlignment="1">
      <alignment horizontal="center"/>
    </xf>
    <xf numFmtId="164" fontId="3" fillId="7" borderId="2" xfId="0" applyNumberFormat="1" applyFont="1" applyFill="1" applyBorder="1"/>
    <xf numFmtId="9" fontId="3" fillId="7" borderId="2" xfId="2" applyFont="1" applyFill="1" applyBorder="1"/>
    <xf numFmtId="0" fontId="3" fillId="0" borderId="0" xfId="0" applyFont="1"/>
    <xf numFmtId="0" fontId="32" fillId="0" borderId="2" xfId="0" applyFont="1" applyBorder="1" applyAlignment="1">
      <alignment vertical="center"/>
    </xf>
    <xf numFmtId="0" fontId="32" fillId="0" borderId="2" xfId="0" applyFont="1" applyBorder="1" applyAlignment="1">
      <alignment horizontal="right" vertical="center"/>
    </xf>
    <xf numFmtId="164" fontId="3" fillId="2" borderId="20" xfId="1" applyNumberFormat="1" applyFont="1" applyFill="1" applyBorder="1" applyAlignment="1">
      <alignment horizontal="center"/>
    </xf>
    <xf numFmtId="164" fontId="3" fillId="2" borderId="2" xfId="1" applyNumberFormat="1" applyFont="1" applyFill="1" applyBorder="1" applyAlignment="1">
      <alignment horizontal="center"/>
    </xf>
    <xf numFmtId="166" fontId="0" fillId="7" borderId="20" xfId="0" applyNumberFormat="1" applyFill="1" applyBorder="1"/>
    <xf numFmtId="164" fontId="0" fillId="2" borderId="5" xfId="1" applyNumberFormat="1" applyFont="1" applyFill="1" applyBorder="1" applyAlignment="1">
      <alignment vertical="center"/>
    </xf>
    <xf numFmtId="164" fontId="0" fillId="2" borderId="5" xfId="1" applyNumberFormat="1" applyFont="1" applyFill="1" applyBorder="1" applyAlignment="1">
      <alignment horizontal="center" vertical="center"/>
    </xf>
    <xf numFmtId="164" fontId="3" fillId="2" borderId="30" xfId="1" applyNumberFormat="1" applyFont="1" applyFill="1" applyBorder="1" applyAlignment="1">
      <alignment horizontal="center" vertical="center"/>
    </xf>
    <xf numFmtId="164" fontId="3" fillId="2" borderId="30" xfId="1" applyNumberFormat="1" applyFont="1" applyFill="1" applyBorder="1" applyAlignment="1">
      <alignment vertical="center"/>
    </xf>
    <xf numFmtId="3" fontId="3" fillId="2" borderId="30" xfId="1" applyNumberFormat="1" applyFont="1" applyFill="1" applyBorder="1" applyAlignment="1">
      <alignment horizontal="right"/>
    </xf>
    <xf numFmtId="164" fontId="3" fillId="2" borderId="30" xfId="1" applyNumberFormat="1" applyFont="1" applyFill="1" applyBorder="1" applyAlignment="1">
      <alignment horizontal="right"/>
    </xf>
    <xf numFmtId="43" fontId="0" fillId="2" borderId="34" xfId="1" applyFont="1" applyFill="1" applyBorder="1" applyAlignment="1">
      <alignment horizontal="center"/>
    </xf>
    <xf numFmtId="164" fontId="24" fillId="2" borderId="2" xfId="0" applyNumberFormat="1" applyFont="1" applyFill="1" applyBorder="1"/>
    <xf numFmtId="0" fontId="33" fillId="0" borderId="1" xfId="0" applyFont="1" applyBorder="1"/>
    <xf numFmtId="164" fontId="1" fillId="2" borderId="30" xfId="1" applyNumberFormat="1" applyFont="1" applyFill="1" applyBorder="1" applyAlignment="1">
      <alignment horizontal="center"/>
    </xf>
    <xf numFmtId="10" fontId="3" fillId="7" borderId="20" xfId="2" applyNumberFormat="1" applyFont="1" applyFill="1" applyBorder="1" applyAlignment="1">
      <alignment horizontal="center"/>
    </xf>
    <xf numFmtId="168" fontId="0" fillId="2" borderId="5" xfId="1" applyNumberFormat="1" applyFont="1" applyFill="1" applyBorder="1" applyAlignment="1">
      <alignment horizontal="center"/>
    </xf>
    <xf numFmtId="43" fontId="0" fillId="2" borderId="5" xfId="1" applyFont="1" applyFill="1" applyBorder="1" applyAlignment="1">
      <alignment horizontal="center"/>
    </xf>
    <xf numFmtId="10" fontId="0" fillId="2" borderId="2" xfId="2" applyNumberFormat="1" applyFont="1" applyFill="1" applyBorder="1"/>
    <xf numFmtId="165" fontId="0" fillId="2" borderId="5" xfId="2" applyNumberFormat="1" applyFont="1" applyFill="1" applyBorder="1" applyAlignment="1">
      <alignment horizontal="center"/>
    </xf>
    <xf numFmtId="169" fontId="0" fillId="0" borderId="0" xfId="0" applyNumberFormat="1"/>
    <xf numFmtId="170" fontId="0" fillId="0" borderId="0" xfId="0" applyNumberFormat="1"/>
    <xf numFmtId="171" fontId="3" fillId="7" borderId="4" xfId="1" applyNumberFormat="1" applyFont="1" applyFill="1" applyBorder="1" applyAlignment="1">
      <alignment horizontal="center"/>
    </xf>
    <xf numFmtId="172" fontId="0" fillId="7" borderId="2" xfId="1" applyNumberFormat="1" applyFont="1" applyFill="1" applyBorder="1" applyAlignment="1">
      <alignment horizontal="center" vertical="center"/>
    </xf>
    <xf numFmtId="173" fontId="0" fillId="7" borderId="2" xfId="1" applyNumberFormat="1" applyFont="1" applyFill="1" applyBorder="1" applyAlignment="1">
      <alignment horizontal="center" vertical="center"/>
    </xf>
    <xf numFmtId="0" fontId="0" fillId="8" borderId="2" xfId="0" applyFill="1" applyBorder="1" applyAlignment="1">
      <alignment vertical="center"/>
    </xf>
    <xf numFmtId="0" fontId="0" fillId="8" borderId="2" xfId="0" applyFill="1" applyBorder="1" applyAlignment="1">
      <alignment vertical="center" wrapText="1"/>
    </xf>
    <xf numFmtId="175" fontId="0" fillId="2" borderId="5" xfId="1" applyNumberFormat="1" applyFont="1" applyFill="1" applyBorder="1" applyAlignment="1">
      <alignment horizontal="center"/>
    </xf>
    <xf numFmtId="10" fontId="0" fillId="0" borderId="0" xfId="0" applyNumberFormat="1"/>
    <xf numFmtId="0" fontId="35" fillId="8" borderId="47" xfId="0" applyFont="1" applyFill="1" applyBorder="1" applyAlignment="1">
      <alignment vertical="center" wrapText="1"/>
    </xf>
    <xf numFmtId="4" fontId="35" fillId="8" borderId="46" xfId="0" applyNumberFormat="1" applyFont="1" applyFill="1" applyBorder="1"/>
    <xf numFmtId="0" fontId="35" fillId="8" borderId="48" xfId="0" applyFont="1" applyFill="1" applyBorder="1" applyAlignment="1">
      <alignment vertical="center" wrapText="1"/>
    </xf>
    <xf numFmtId="3" fontId="35" fillId="8" borderId="46" xfId="0" applyNumberFormat="1" applyFont="1" applyFill="1" applyBorder="1"/>
    <xf numFmtId="0" fontId="35" fillId="8" borderId="49" xfId="0" applyFont="1" applyFill="1" applyBorder="1" applyAlignment="1">
      <alignment vertical="center" wrapText="1"/>
    </xf>
    <xf numFmtId="3" fontId="35" fillId="8" borderId="47" xfId="0" applyNumberFormat="1" applyFont="1" applyFill="1" applyBorder="1"/>
    <xf numFmtId="0" fontId="36" fillId="0" borderId="0" xfId="0" applyFont="1"/>
    <xf numFmtId="10" fontId="37" fillId="0" borderId="0" xfId="0" applyNumberFormat="1" applyFont="1"/>
    <xf numFmtId="167" fontId="0" fillId="2" borderId="2" xfId="1" applyNumberFormat="1" applyFont="1" applyFill="1" applyBorder="1"/>
    <xf numFmtId="164" fontId="24" fillId="0" borderId="0" xfId="0" applyNumberFormat="1" applyFont="1"/>
    <xf numFmtId="0" fontId="38" fillId="9" borderId="0" xfId="0" applyFont="1" applyFill="1"/>
    <xf numFmtId="0" fontId="27" fillId="0" borderId="0" xfId="3" applyFont="1" applyAlignment="1">
      <alignment horizontal="center"/>
    </xf>
    <xf numFmtId="2" fontId="0" fillId="2" borderId="34" xfId="1" applyNumberFormat="1" applyFont="1" applyFill="1" applyBorder="1" applyAlignment="1">
      <alignment horizontal="right"/>
    </xf>
    <xf numFmtId="3" fontId="0" fillId="0" borderId="0" xfId="0" applyNumberFormat="1"/>
    <xf numFmtId="0" fontId="0" fillId="0" borderId="3" xfId="0" applyBorder="1" applyAlignment="1">
      <alignment horizontal="left"/>
    </xf>
    <xf numFmtId="0" fontId="0" fillId="0" borderId="4" xfId="0" applyBorder="1" applyAlignment="1">
      <alignment horizontal="left"/>
    </xf>
    <xf numFmtId="0" fontId="12" fillId="0" borderId="3" xfId="0" applyFont="1" applyBorder="1" applyAlignment="1">
      <alignment horizontal="right"/>
    </xf>
    <xf numFmtId="0" fontId="12" fillId="0" borderId="4" xfId="0" applyFont="1" applyBorder="1" applyAlignment="1">
      <alignment horizontal="right"/>
    </xf>
    <xf numFmtId="164" fontId="7" fillId="7" borderId="5" xfId="1" applyNumberFormat="1" applyFont="1" applyFill="1" applyBorder="1" applyAlignment="1">
      <alignment horizontal="center"/>
    </xf>
    <xf numFmtId="164" fontId="7" fillId="7" borderId="6" xfId="1" applyNumberFormat="1" applyFont="1" applyFill="1" applyBorder="1" applyAlignment="1">
      <alignment horizontal="center"/>
    </xf>
    <xf numFmtId="177" fontId="0" fillId="7" borderId="34" xfId="1" applyNumberFormat="1" applyFont="1" applyFill="1" applyBorder="1" applyAlignment="1">
      <alignment horizontal="center"/>
    </xf>
    <xf numFmtId="177" fontId="0" fillId="7" borderId="30" xfId="1" applyNumberFormat="1" applyFont="1" applyFill="1" applyBorder="1" applyAlignment="1">
      <alignment horizontal="center"/>
    </xf>
    <xf numFmtId="177" fontId="0" fillId="7" borderId="32" xfId="1" applyNumberFormat="1" applyFont="1" applyFill="1" applyBorder="1" applyAlignment="1">
      <alignment horizontal="center"/>
    </xf>
    <xf numFmtId="176" fontId="0" fillId="0" borderId="0" xfId="0" applyNumberFormat="1"/>
    <xf numFmtId="174" fontId="0" fillId="7" borderId="2" xfId="2" applyNumberFormat="1" applyFont="1" applyFill="1" applyBorder="1" applyAlignment="1">
      <alignment horizontal="center" vertical="center"/>
    </xf>
    <xf numFmtId="164" fontId="0" fillId="7" borderId="37" xfId="1" applyNumberFormat="1" applyFont="1" applyFill="1" applyBorder="1" applyAlignment="1">
      <alignment horizontal="center"/>
    </xf>
    <xf numFmtId="0" fontId="0" fillId="8" borderId="0" xfId="0" applyFill="1"/>
    <xf numFmtId="0" fontId="1" fillId="0" borderId="2" xfId="0" applyFont="1" applyBorder="1" applyAlignment="1">
      <alignment vertical="center"/>
    </xf>
    <xf numFmtId="0" fontId="0" fillId="0" borderId="0" xfId="0" applyAlignment="1">
      <alignment vertical="center"/>
    </xf>
    <xf numFmtId="164" fontId="24" fillId="8" borderId="0" xfId="0" applyNumberFormat="1" applyFont="1" applyFill="1"/>
    <xf numFmtId="171" fontId="0" fillId="7" borderId="2" xfId="1" applyNumberFormat="1" applyFont="1" applyFill="1" applyBorder="1" applyAlignment="1">
      <alignment horizontal="center" vertical="center"/>
    </xf>
    <xf numFmtId="9" fontId="0" fillId="2" borderId="5" xfId="1" applyNumberFormat="1" applyFont="1" applyFill="1" applyBorder="1" applyAlignment="1">
      <alignment horizontal="center"/>
    </xf>
    <xf numFmtId="9" fontId="0" fillId="2" borderId="5" xfId="2" applyFont="1" applyFill="1" applyBorder="1" applyAlignment="1">
      <alignment horizontal="center"/>
    </xf>
    <xf numFmtId="178" fontId="0" fillId="0" borderId="0" xfId="0" applyNumberFormat="1"/>
    <xf numFmtId="0" fontId="13" fillId="0" borderId="3" xfId="0" applyFont="1" applyBorder="1" applyAlignment="1">
      <alignment horizontal="left" vertical="center" wrapText="1"/>
    </xf>
    <xf numFmtId="0" fontId="13" fillId="0" borderId="12" xfId="0" applyFont="1" applyBorder="1" applyAlignment="1">
      <alignment horizontal="left" vertical="center" wrapText="1"/>
    </xf>
    <xf numFmtId="0" fontId="13" fillId="0" borderId="4" xfId="0" applyFont="1" applyBorder="1" applyAlignment="1">
      <alignment horizontal="left" vertical="center" wrapText="1"/>
    </xf>
    <xf numFmtId="0" fontId="6" fillId="2" borderId="1" xfId="0" applyFont="1" applyFill="1" applyBorder="1" applyAlignment="1">
      <alignment horizontal="center" vertical="center"/>
    </xf>
    <xf numFmtId="0" fontId="13" fillId="0" borderId="2" xfId="0" applyFont="1" applyBorder="1" applyAlignment="1">
      <alignment horizontal="left" vertical="center" wrapText="1"/>
    </xf>
    <xf numFmtId="0" fontId="0" fillId="0" borderId="12" xfId="0" applyBorder="1" applyAlignment="1">
      <alignment horizontal="left" wrapText="1"/>
    </xf>
    <xf numFmtId="0" fontId="8" fillId="4" borderId="0" xfId="0" applyFont="1" applyFill="1" applyAlignment="1">
      <alignment horizontal="left"/>
    </xf>
    <xf numFmtId="0" fontId="6" fillId="0" borderId="1" xfId="0" applyFont="1" applyBorder="1" applyAlignment="1">
      <alignment horizontal="left" vertical="center"/>
    </xf>
    <xf numFmtId="0" fontId="27" fillId="0" borderId="0" xfId="3" applyFont="1" applyAlignment="1">
      <alignment horizontal="center"/>
    </xf>
    <xf numFmtId="0" fontId="0" fillId="0" borderId="12" xfId="0" applyBorder="1" applyAlignment="1">
      <alignment horizontal="left" vertical="top" wrapText="1"/>
    </xf>
    <xf numFmtId="164" fontId="4" fillId="2" borderId="7" xfId="1" applyNumberFormat="1" applyFont="1" applyFill="1" applyBorder="1" applyAlignment="1">
      <alignment horizontal="center" vertical="center" wrapText="1"/>
    </xf>
    <xf numFmtId="164" fontId="4" fillId="2" borderId="8" xfId="1" applyNumberFormat="1"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9" fillId="6" borderId="13" xfId="0" applyFont="1" applyFill="1" applyBorder="1" applyAlignment="1">
      <alignment horizontal="left"/>
    </xf>
    <xf numFmtId="0" fontId="9" fillId="6" borderId="1" xfId="0" applyFont="1" applyFill="1" applyBorder="1" applyAlignment="1">
      <alignment horizontal="left"/>
    </xf>
    <xf numFmtId="0" fontId="4" fillId="5" borderId="24" xfId="0" applyFont="1" applyFill="1" applyBorder="1" applyAlignment="1">
      <alignment horizontal="center"/>
    </xf>
    <xf numFmtId="0" fontId="4" fillId="5" borderId="12" xfId="0" applyFont="1" applyFill="1" applyBorder="1" applyAlignment="1">
      <alignment horizontal="center"/>
    </xf>
    <xf numFmtId="0" fontId="4" fillId="5" borderId="25" xfId="0" applyFont="1" applyFill="1" applyBorder="1" applyAlignment="1">
      <alignment horizontal="center"/>
    </xf>
    <xf numFmtId="0" fontId="4" fillId="5" borderId="24" xfId="0" quotePrefix="1" applyFont="1" applyFill="1" applyBorder="1" applyAlignment="1">
      <alignment horizontal="center"/>
    </xf>
    <xf numFmtId="0" fontId="4" fillId="5" borderId="25" xfId="0" quotePrefix="1" applyFont="1" applyFill="1" applyBorder="1" applyAlignment="1">
      <alignment horizontal="center"/>
    </xf>
    <xf numFmtId="0" fontId="4" fillId="5" borderId="41" xfId="0" quotePrefix="1" applyFont="1" applyFill="1" applyBorder="1" applyAlignment="1">
      <alignment horizontal="center" vertical="center"/>
    </xf>
    <xf numFmtId="0" fontId="4" fillId="5" borderId="36" xfId="0" quotePrefix="1" applyFont="1" applyFill="1" applyBorder="1" applyAlignment="1">
      <alignment horizontal="center" vertical="center"/>
    </xf>
    <xf numFmtId="0" fontId="4" fillId="5" borderId="42" xfId="0" quotePrefix="1" applyFont="1" applyFill="1" applyBorder="1" applyAlignment="1">
      <alignment horizontal="center" vertical="center"/>
    </xf>
    <xf numFmtId="0" fontId="4" fillId="5" borderId="31" xfId="0" quotePrefix="1" applyFont="1" applyFill="1" applyBorder="1" applyAlignment="1">
      <alignment horizontal="center" vertical="center"/>
    </xf>
    <xf numFmtId="0" fontId="4" fillId="5" borderId="7" xfId="0" applyFont="1" applyFill="1" applyBorder="1" applyAlignment="1">
      <alignment horizontal="left" vertical="center" wrapText="1"/>
    </xf>
    <xf numFmtId="0" fontId="4" fillId="5" borderId="9" xfId="0" applyFont="1" applyFill="1" applyBorder="1" applyAlignment="1">
      <alignment horizontal="left" vertical="center" wrapText="1"/>
    </xf>
    <xf numFmtId="0" fontId="4" fillId="5" borderId="8" xfId="0" applyFont="1" applyFill="1" applyBorder="1" applyAlignment="1">
      <alignment horizontal="left" vertical="center" wrapText="1"/>
    </xf>
    <xf numFmtId="0" fontId="4" fillId="5" borderId="23" xfId="0" applyFont="1" applyFill="1" applyBorder="1" applyAlignment="1">
      <alignment horizontal="center" vertical="center"/>
    </xf>
    <xf numFmtId="0" fontId="4" fillId="5" borderId="43" xfId="0" applyFont="1" applyFill="1" applyBorder="1" applyAlignment="1">
      <alignment horizontal="center" vertical="center"/>
    </xf>
    <xf numFmtId="0" fontId="4" fillId="5" borderId="27" xfId="0" applyFont="1" applyFill="1" applyBorder="1" applyAlignment="1">
      <alignment horizontal="center" vertical="center"/>
    </xf>
    <xf numFmtId="0" fontId="4" fillId="5" borderId="7"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3" xfId="0" applyFont="1" applyFill="1" applyBorder="1" applyAlignment="1">
      <alignment horizontal="center" vertical="center"/>
    </xf>
    <xf numFmtId="0" fontId="4" fillId="5" borderId="16"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5" borderId="16"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3" xfId="0" applyFont="1" applyFill="1" applyBorder="1" applyAlignment="1">
      <alignment horizontal="center" vertical="center"/>
    </xf>
    <xf numFmtId="0" fontId="4" fillId="5" borderId="23" xfId="0" applyFont="1" applyFill="1" applyBorder="1" applyAlignment="1">
      <alignment horizontal="center" wrapText="1"/>
    </xf>
    <xf numFmtId="0" fontId="4" fillId="5" borderId="27" xfId="0" applyFont="1" applyFill="1" applyBorder="1" applyAlignment="1">
      <alignment horizontal="center" wrapText="1"/>
    </xf>
    <xf numFmtId="0" fontId="4" fillId="5" borderId="2" xfId="0" applyFont="1" applyFill="1" applyBorder="1" applyAlignment="1">
      <alignment horizontal="center" wrapText="1"/>
    </xf>
    <xf numFmtId="0" fontId="4" fillId="5" borderId="21" xfId="0" applyFont="1" applyFill="1" applyBorder="1" applyAlignment="1">
      <alignment horizontal="center"/>
    </xf>
    <xf numFmtId="0" fontId="4" fillId="5" borderId="20" xfId="0" applyFont="1" applyFill="1" applyBorder="1" applyAlignment="1">
      <alignment horizontal="center"/>
    </xf>
    <xf numFmtId="0" fontId="4" fillId="5" borderId="2" xfId="0" applyFont="1" applyFill="1" applyBorder="1" applyAlignment="1">
      <alignment horizontal="center"/>
    </xf>
    <xf numFmtId="0" fontId="4" fillId="5" borderId="22" xfId="0" applyFont="1" applyFill="1" applyBorder="1" applyAlignment="1">
      <alignment horizontal="center"/>
    </xf>
    <xf numFmtId="0" fontId="4" fillId="5" borderId="26" xfId="0" applyFont="1" applyFill="1" applyBorder="1" applyAlignment="1">
      <alignment horizontal="center"/>
    </xf>
    <xf numFmtId="0" fontId="4" fillId="5" borderId="36" xfId="0" applyFont="1" applyFill="1" applyBorder="1" applyAlignment="1">
      <alignment horizontal="center" wrapText="1"/>
    </xf>
    <xf numFmtId="0" fontId="4" fillId="5" borderId="31" xfId="0" applyFont="1" applyFill="1" applyBorder="1" applyAlignment="1">
      <alignment horizontal="center" wrapText="1"/>
    </xf>
    <xf numFmtId="0" fontId="4" fillId="5" borderId="22" xfId="0" applyFont="1" applyFill="1" applyBorder="1" applyAlignment="1">
      <alignment horizontal="center" wrapText="1"/>
    </xf>
    <xf numFmtId="0" fontId="4" fillId="5" borderId="26" xfId="0" applyFont="1" applyFill="1" applyBorder="1" applyAlignment="1">
      <alignment horizontal="center" wrapText="1"/>
    </xf>
    <xf numFmtId="0" fontId="4" fillId="5" borderId="21" xfId="0" applyFont="1" applyFill="1" applyBorder="1" applyAlignment="1">
      <alignment horizontal="center" wrapText="1"/>
    </xf>
    <xf numFmtId="0" fontId="4" fillId="5" borderId="33" xfId="0" applyFont="1" applyFill="1" applyBorder="1" applyAlignment="1">
      <alignment horizontal="center" wrapText="1"/>
    </xf>
    <xf numFmtId="0" fontId="4" fillId="5" borderId="37" xfId="0" applyFont="1" applyFill="1" applyBorder="1" applyAlignment="1">
      <alignment horizontal="center" wrapText="1"/>
    </xf>
    <xf numFmtId="0" fontId="4" fillId="5" borderId="23" xfId="0" applyFont="1" applyFill="1" applyBorder="1" applyAlignment="1">
      <alignment horizontal="center"/>
    </xf>
    <xf numFmtId="0" fontId="4" fillId="5" borderId="27" xfId="0" applyFont="1" applyFill="1" applyBorder="1" applyAlignment="1">
      <alignment horizontal="center"/>
    </xf>
    <xf numFmtId="0" fontId="4" fillId="5" borderId="36" xfId="0" applyFont="1" applyFill="1" applyBorder="1" applyAlignment="1">
      <alignment horizontal="center"/>
    </xf>
    <xf numFmtId="0" fontId="4" fillId="5" borderId="31" xfId="0" applyFont="1" applyFill="1" applyBorder="1" applyAlignment="1">
      <alignment horizontal="center"/>
    </xf>
    <xf numFmtId="0" fontId="34" fillId="5" borderId="2" xfId="0" applyFont="1" applyFill="1" applyBorder="1" applyAlignment="1">
      <alignment horizontal="center" wrapText="1"/>
    </xf>
    <xf numFmtId="0" fontId="8" fillId="4" borderId="18" xfId="0" applyFont="1" applyFill="1" applyBorder="1" applyAlignment="1">
      <alignment horizontal="left"/>
    </xf>
    <xf numFmtId="0" fontId="4" fillId="5" borderId="2" xfId="0" applyFont="1" applyFill="1" applyBorder="1" applyAlignment="1">
      <alignment horizontal="left" vertical="center"/>
    </xf>
    <xf numFmtId="0" fontId="4" fillId="5" borderId="11" xfId="0" applyFont="1" applyFill="1" applyBorder="1" applyAlignment="1">
      <alignment horizontal="center" vertical="center"/>
    </xf>
    <xf numFmtId="0" fontId="4" fillId="5" borderId="0" xfId="0" applyFont="1" applyFill="1" applyAlignment="1">
      <alignment horizontal="center" vertical="center"/>
    </xf>
    <xf numFmtId="0" fontId="4" fillId="5" borderId="1" xfId="0" applyFont="1" applyFill="1" applyBorder="1" applyAlignment="1">
      <alignment horizontal="center" vertical="center"/>
    </xf>
    <xf numFmtId="0" fontId="4" fillId="5" borderId="4" xfId="0" applyFont="1" applyFill="1" applyBorder="1" applyAlignment="1">
      <alignment horizontal="center"/>
    </xf>
    <xf numFmtId="0" fontId="4" fillId="5" borderId="4" xfId="0" quotePrefix="1" applyFont="1" applyFill="1" applyBorder="1" applyAlignment="1">
      <alignment horizontal="center"/>
    </xf>
    <xf numFmtId="0" fontId="4" fillId="5" borderId="14" xfId="0" quotePrefix="1" applyFont="1" applyFill="1" applyBorder="1" applyAlignment="1">
      <alignment horizontal="center" vertical="center"/>
    </xf>
    <xf numFmtId="0" fontId="4" fillId="5" borderId="15" xfId="0" quotePrefix="1" applyFont="1" applyFill="1" applyBorder="1" applyAlignment="1">
      <alignment horizontal="center" vertical="center"/>
    </xf>
    <xf numFmtId="0" fontId="4" fillId="0" borderId="1" xfId="0" applyFont="1" applyBorder="1" applyAlignment="1">
      <alignment horizontal="center"/>
    </xf>
    <xf numFmtId="0" fontId="4" fillId="5" borderId="7" xfId="0" applyFont="1" applyFill="1" applyBorder="1" applyAlignment="1">
      <alignment horizontal="center" vertical="center"/>
    </xf>
    <xf numFmtId="0" fontId="4" fillId="5" borderId="9" xfId="0" applyFont="1" applyFill="1" applyBorder="1" applyAlignment="1">
      <alignment horizontal="center" vertical="center"/>
    </xf>
    <xf numFmtId="0" fontId="4" fillId="5" borderId="8" xfId="0" applyFont="1" applyFill="1" applyBorder="1" applyAlignment="1">
      <alignment horizontal="center" vertical="center"/>
    </xf>
    <xf numFmtId="0" fontId="10" fillId="0" borderId="11" xfId="0" applyFont="1" applyBorder="1" applyAlignment="1">
      <alignment horizontal="left" wrapText="1"/>
    </xf>
    <xf numFmtId="0" fontId="4" fillId="5" borderId="24" xfId="0" applyFont="1" applyFill="1" applyBorder="1" applyAlignment="1">
      <alignment horizontal="center" vertical="center"/>
    </xf>
    <xf numFmtId="0" fontId="4" fillId="5" borderId="12" xfId="0" applyFont="1" applyFill="1" applyBorder="1" applyAlignment="1">
      <alignment horizontal="center" vertical="center"/>
    </xf>
    <xf numFmtId="0" fontId="4" fillId="5" borderId="25" xfId="0" applyFont="1" applyFill="1" applyBorder="1" applyAlignment="1">
      <alignment horizontal="center" vertical="center"/>
    </xf>
    <xf numFmtId="0" fontId="4" fillId="5" borderId="33" xfId="0" applyFont="1" applyFill="1" applyBorder="1" applyAlignment="1">
      <alignment horizontal="center" vertical="center" wrapText="1"/>
    </xf>
    <xf numFmtId="0" fontId="4" fillId="5" borderId="44" xfId="0" applyFont="1" applyFill="1" applyBorder="1" applyAlignment="1">
      <alignment horizontal="center" vertical="center" wrapText="1"/>
    </xf>
    <xf numFmtId="0" fontId="4" fillId="5" borderId="37" xfId="0" applyFont="1" applyFill="1" applyBorder="1" applyAlignment="1">
      <alignment horizontal="center" vertical="center" wrapText="1"/>
    </xf>
    <xf numFmtId="0" fontId="23" fillId="5" borderId="3" xfId="0" applyFont="1" applyFill="1" applyBorder="1" applyAlignment="1">
      <alignment horizontal="left"/>
    </xf>
    <xf numFmtId="0" fontId="23" fillId="5" borderId="12" xfId="0" applyFont="1" applyFill="1" applyBorder="1" applyAlignment="1">
      <alignment horizontal="left"/>
    </xf>
    <xf numFmtId="0" fontId="23" fillId="5" borderId="4" xfId="0" applyFont="1" applyFill="1" applyBorder="1" applyAlignment="1">
      <alignment horizontal="left"/>
    </xf>
    <xf numFmtId="0" fontId="8" fillId="4" borderId="3" xfId="0" applyFont="1" applyFill="1" applyBorder="1" applyAlignment="1">
      <alignment horizontal="left"/>
    </xf>
    <xf numFmtId="0" fontId="8" fillId="4" borderId="12" xfId="0" applyFont="1" applyFill="1" applyBorder="1" applyAlignment="1">
      <alignment horizontal="left"/>
    </xf>
    <xf numFmtId="0" fontId="8" fillId="4" borderId="4" xfId="0" applyFont="1" applyFill="1" applyBorder="1" applyAlignment="1">
      <alignment horizontal="left"/>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3" xfId="0" applyBorder="1" applyAlignment="1">
      <alignment horizontal="center"/>
    </xf>
    <xf numFmtId="0" fontId="0" fillId="0" borderId="4" xfId="0" applyBorder="1" applyAlignment="1">
      <alignment horizontal="center"/>
    </xf>
    <xf numFmtId="0" fontId="0" fillId="0" borderId="2" xfId="0" applyBorder="1" applyAlignment="1">
      <alignment horizontal="left" vertical="center"/>
    </xf>
    <xf numFmtId="0" fontId="0" fillId="0" borderId="2" xfId="0" applyBorder="1" applyAlignment="1">
      <alignment horizontal="left" vertical="center" wrapText="1"/>
    </xf>
    <xf numFmtId="0" fontId="0" fillId="0" borderId="7" xfId="0" applyBorder="1" applyAlignment="1">
      <alignment horizontal="left" vertical="center"/>
    </xf>
    <xf numFmtId="0" fontId="0" fillId="0" borderId="9" xfId="0" applyBorder="1" applyAlignment="1">
      <alignment horizontal="left" vertical="center"/>
    </xf>
    <xf numFmtId="0" fontId="0" fillId="0" borderId="8" xfId="0" applyBorder="1" applyAlignment="1">
      <alignment horizontal="left" vertical="center"/>
    </xf>
    <xf numFmtId="0" fontId="0" fillId="0" borderId="3" xfId="0" applyBorder="1" applyAlignment="1">
      <alignment horizontal="left"/>
    </xf>
    <xf numFmtId="0" fontId="0" fillId="0" borderId="4" xfId="0" applyBorder="1" applyAlignment="1">
      <alignment horizontal="left"/>
    </xf>
    <xf numFmtId="0" fontId="8" fillId="4" borderId="1" xfId="0" applyFont="1" applyFill="1" applyBorder="1" applyAlignment="1">
      <alignment horizontal="left"/>
    </xf>
    <xf numFmtId="0" fontId="0" fillId="0" borderId="9" xfId="0" applyBorder="1" applyAlignment="1">
      <alignment horizontal="left" vertical="center" wrapText="1"/>
    </xf>
    <xf numFmtId="0" fontId="12" fillId="0" borderId="3" xfId="0" applyFont="1" applyBorder="1" applyAlignment="1">
      <alignment horizontal="right"/>
    </xf>
    <xf numFmtId="0" fontId="12" fillId="0" borderId="4" xfId="0" applyFont="1" applyBorder="1" applyAlignment="1">
      <alignment horizontal="right"/>
    </xf>
    <xf numFmtId="0" fontId="12" fillId="0" borderId="3" xfId="0" applyFont="1" applyBorder="1" applyAlignment="1">
      <alignment horizontal="right" vertical="center" wrapText="1"/>
    </xf>
    <xf numFmtId="0" fontId="12" fillId="0" borderId="4" xfId="0" applyFont="1" applyBorder="1" applyAlignment="1">
      <alignment horizontal="right" vertical="center" wrapText="1"/>
    </xf>
    <xf numFmtId="9" fontId="0" fillId="3" borderId="7" xfId="2" applyFont="1" applyFill="1" applyBorder="1" applyAlignment="1">
      <alignment horizontal="center" vertical="center"/>
    </xf>
    <xf numFmtId="9" fontId="0" fillId="3" borderId="9" xfId="2" applyFont="1" applyFill="1" applyBorder="1" applyAlignment="1">
      <alignment horizontal="center" vertical="center"/>
    </xf>
    <xf numFmtId="9" fontId="0" fillId="3" borderId="8" xfId="2" applyFont="1" applyFill="1" applyBorder="1" applyAlignment="1">
      <alignment horizontal="center" vertical="center"/>
    </xf>
    <xf numFmtId="0" fontId="8" fillId="4" borderId="3" xfId="0" applyFont="1" applyFill="1" applyBorder="1" applyAlignment="1">
      <alignment horizontal="center"/>
    </xf>
    <xf numFmtId="0" fontId="8" fillId="4" borderId="12" xfId="0" applyFont="1" applyFill="1" applyBorder="1" applyAlignment="1">
      <alignment horizontal="center"/>
    </xf>
    <xf numFmtId="0" fontId="8" fillId="4" borderId="4" xfId="0" applyFont="1" applyFill="1" applyBorder="1" applyAlignment="1">
      <alignment horizontal="center"/>
    </xf>
  </cellXfs>
  <cellStyles count="5">
    <cellStyle name="Comma" xfId="1" builtinId="3"/>
    <cellStyle name="Hyperlink" xfId="3" builtinId="8"/>
    <cellStyle name="Normal" xfId="0" builtinId="0"/>
    <cellStyle name="Percent" xfId="2" builtinId="5"/>
    <cellStyle name="Κανονικό 2" xfId="4" xr:uid="{DAB530AC-1E0F-45F0-8327-39A2FB524277}"/>
  </cellStyles>
  <dxfs count="26">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microsoft.com/office/2017/10/relationships/person" Target="persons/perso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editAs="oneCell">
    <xdr:from>
      <xdr:col>2</xdr:col>
      <xdr:colOff>266700</xdr:colOff>
      <xdr:row>40</xdr:row>
      <xdr:rowOff>371475</xdr:rowOff>
    </xdr:from>
    <xdr:to>
      <xdr:col>7</xdr:col>
      <xdr:colOff>438150</xdr:colOff>
      <xdr:row>40</xdr:row>
      <xdr:rowOff>689354</xdr:rowOff>
    </xdr:to>
    <xdr:pic>
      <xdr:nvPicPr>
        <xdr:cNvPr id="3" name="Picture 2">
          <a:extLst>
            <a:ext uri="{FF2B5EF4-FFF2-40B4-BE49-F238E27FC236}">
              <a16:creationId xmlns:a16="http://schemas.microsoft.com/office/drawing/2014/main" id="{A184CB85-0A40-46EA-9F1C-AB61C301AA6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486025" y="7191375"/>
          <a:ext cx="4911090" cy="3178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314325</xdr:colOff>
      <xdr:row>41</xdr:row>
      <xdr:rowOff>552450</xdr:rowOff>
    </xdr:from>
    <xdr:to>
      <xdr:col>7</xdr:col>
      <xdr:colOff>476455</xdr:colOff>
      <xdr:row>41</xdr:row>
      <xdr:rowOff>872640</xdr:rowOff>
    </xdr:to>
    <xdr:pic>
      <xdr:nvPicPr>
        <xdr:cNvPr id="4" name="Picture 3">
          <a:extLst>
            <a:ext uri="{FF2B5EF4-FFF2-40B4-BE49-F238E27FC236}">
              <a16:creationId xmlns:a16="http://schemas.microsoft.com/office/drawing/2014/main" id="{6A9D7A4E-3AD3-40FB-9284-26B9E836BAD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33650" y="9791700"/>
          <a:ext cx="4897960"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409575</xdr:colOff>
      <xdr:row>42</xdr:row>
      <xdr:rowOff>561975</xdr:rowOff>
    </xdr:from>
    <xdr:to>
      <xdr:col>7</xdr:col>
      <xdr:colOff>554560</xdr:colOff>
      <xdr:row>42</xdr:row>
      <xdr:rowOff>891690</xdr:rowOff>
    </xdr:to>
    <xdr:pic>
      <xdr:nvPicPr>
        <xdr:cNvPr id="5" name="Picture 4">
          <a:extLst>
            <a:ext uri="{FF2B5EF4-FFF2-40B4-BE49-F238E27FC236}">
              <a16:creationId xmlns:a16="http://schemas.microsoft.com/office/drawing/2014/main" id="{EE978A77-362B-4D41-99D2-807051BC2C0F}"/>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2628900" y="11401425"/>
          <a:ext cx="4897960"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647702</xdr:colOff>
      <xdr:row>43</xdr:row>
      <xdr:rowOff>390525</xdr:rowOff>
    </xdr:from>
    <xdr:to>
      <xdr:col>7</xdr:col>
      <xdr:colOff>418397</xdr:colOff>
      <xdr:row>44</xdr:row>
      <xdr:rowOff>34440</xdr:rowOff>
    </xdr:to>
    <xdr:pic>
      <xdr:nvPicPr>
        <xdr:cNvPr id="6" name="Picture 5">
          <a:extLst>
            <a:ext uri="{FF2B5EF4-FFF2-40B4-BE49-F238E27FC236}">
              <a16:creationId xmlns:a16="http://schemas.microsoft.com/office/drawing/2014/main" id="{B4671DA5-29F1-418D-8368-E1E945F735DC}"/>
            </a:ext>
          </a:extLst>
        </xdr:cNvPr>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2867027" y="12801600"/>
          <a:ext cx="4514145" cy="32019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485775</xdr:colOff>
      <xdr:row>44</xdr:row>
      <xdr:rowOff>489585</xdr:rowOff>
    </xdr:from>
    <xdr:to>
      <xdr:col>8</xdr:col>
      <xdr:colOff>21160</xdr:colOff>
      <xdr:row>44</xdr:row>
      <xdr:rowOff>802155</xdr:rowOff>
    </xdr:to>
    <xdr:pic>
      <xdr:nvPicPr>
        <xdr:cNvPr id="7" name="Picture 6">
          <a:extLst>
            <a:ext uri="{FF2B5EF4-FFF2-40B4-BE49-F238E27FC236}">
              <a16:creationId xmlns:a16="http://schemas.microsoft.com/office/drawing/2014/main" id="{E5C352AF-CDCC-4776-9AE4-C83240806C62}"/>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2703195" y="14030325"/>
          <a:ext cx="4892245" cy="3125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chnaraki@ena-on.gr" id="{3009CA44-CA5B-46F9-AAE1-847FC0595F17}" userId="S::urn:spo:guest#e.chnaraki@ena-on.gr::" providerId="AD"/>
</personList>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V178" dT="2024-03-07T08:54:09.22" personId="{3009CA44-CA5B-46F9-AAE1-847FC0595F17}" id="{3998D080-B9E9-4EB3-82BB-ECF05B178796}">
    <text>1MRIND</text>
  </threadedComment>
  <threadedComment ref="V180" dT="2024-03-07T08:54:50.60" personId="{3009CA44-CA5B-46F9-AAE1-847FC0595F17}" id="{6D66520D-23D3-4ED3-9202-4BED9A263ADF}">
    <text>1 MRIND</text>
  </threadedComment>
  <threadedComment ref="V182" dT="2024-03-07T08:56:35.98" personId="{3009CA44-CA5B-46F9-AAE1-847FC0595F17}" id="{4E3F5925-8A88-48EA-B904-67CAC1C71D33}">
    <text>1MRIND</text>
  </threadedComment>
  <threadedComment ref="AA182" dT="2024-03-07T08:56:51.19" personId="{3009CA44-CA5B-46F9-AAE1-847FC0595F17}" id="{CFC1DBE0-51B9-4B13-B94D-50F725661677}">
    <text>1MRIND</text>
  </threadedComment>
  <threadedComment ref="AF182" dT="2024-03-07T08:57:02.19" personId="{3009CA44-CA5B-46F9-AAE1-847FC0595F17}" id="{52D368DA-8FF0-4450-90B7-6CCEBEF24F6E}">
    <text>MRIND</text>
  </threadedComment>
  <threadedComment ref="AK182" dT="2024-03-07T08:57:15.02" personId="{3009CA44-CA5B-46F9-AAE1-847FC0595F17}" id="{E88F3720-AB5F-4CA0-ACC3-676C627C7CEE}">
    <text>MRIND</text>
  </threadedComment>
  <threadedComment ref="AP182" dT="2024-03-07T08:57:35.23" personId="{3009CA44-CA5B-46F9-AAE1-847FC0595F17}" id="{ABE090CC-0C8B-4479-A083-A05BE1034A7F}">
    <text>1 MRIND</text>
  </threadedComment>
  <threadedComment ref="AA190" dT="2024-03-07T08:55:33.33" personId="{3009CA44-CA5B-46F9-AAE1-847FC0595F17}" id="{226F961F-8504-4A39-956F-567EF49F3B33}">
    <text>MRIND</text>
  </threadedComment>
  <threadedComment ref="AF190" dT="2024-03-07T08:55:44.13" personId="{3009CA44-CA5B-46F9-AAE1-847FC0595F17}" id="{805BB5BE-5527-4E8B-AE91-BAC7907F4F68}">
    <text>MRIND</text>
  </threadedComment>
  <threadedComment ref="AK190" dT="2024-03-07T08:55:54.66" personId="{3009CA44-CA5B-46F9-AAE1-847FC0595F17}" id="{2E3D4E94-E97A-4582-A8BA-7773028504CD}">
    <text>MRIND</text>
  </threadedComment>
  <threadedComment ref="AP190" dT="2024-03-07T08:56:01.91" personId="{3009CA44-CA5B-46F9-AAE1-847FC0595F17}" id="{1AA1C3E2-557B-43A2-9998-5A71DCBDD327}">
    <text>MRIND</text>
  </threadedComment>
</ThreadedComments>
</file>

<file path=xl/threadedComments/threadedComment2.xml><?xml version="1.0" encoding="utf-8"?>
<ThreadedComments xmlns="http://schemas.microsoft.com/office/spreadsheetml/2018/threadedcomments" xmlns:x="http://schemas.openxmlformats.org/spreadsheetml/2006/main">
  <threadedComment ref="V178" dT="2024-03-07T08:54:09.22" personId="{3009CA44-CA5B-46F9-AAE1-847FC0595F17}" id="{876E5782-59DC-49E9-BBC2-BC3455A21353}">
    <text>1MRIND</text>
  </threadedComment>
  <threadedComment ref="V180" dT="2024-03-07T08:54:50.60" personId="{3009CA44-CA5B-46F9-AAE1-847FC0595F17}" id="{9D0CC005-84F2-42A8-AB83-B76D355E475F}">
    <text>1 MRIND</text>
  </threadedComment>
  <threadedComment ref="V182" dT="2024-03-07T08:56:35.98" personId="{3009CA44-CA5B-46F9-AAE1-847FC0595F17}" id="{73839F97-EC09-462E-BF9A-4335D3170803}">
    <text>1MRIND</text>
  </threadedComment>
  <threadedComment ref="AA182" dT="2024-03-07T08:56:51.19" personId="{3009CA44-CA5B-46F9-AAE1-847FC0595F17}" id="{E35F580E-C721-473B-A8B2-33F9A13B0516}">
    <text>1MRIND</text>
  </threadedComment>
  <threadedComment ref="AF182" dT="2024-03-07T08:57:02.19" personId="{3009CA44-CA5B-46F9-AAE1-847FC0595F17}" id="{A5780CBD-8FA6-4BC3-8D55-DD3B19E13AF0}">
    <text>MRIND</text>
  </threadedComment>
  <threadedComment ref="AK182" dT="2024-03-07T08:57:15.02" personId="{3009CA44-CA5B-46F9-AAE1-847FC0595F17}" id="{2EE2ADB5-97E9-40D0-800C-1E4F6DB59800}">
    <text>MRIND</text>
  </threadedComment>
  <threadedComment ref="AP182" dT="2024-03-07T08:57:35.23" personId="{3009CA44-CA5B-46F9-AAE1-847FC0595F17}" id="{C73881C8-3079-426A-87D7-92D719D7E906}">
    <text>1 MRIND</text>
  </threadedComment>
  <threadedComment ref="AA190" dT="2024-03-07T08:55:33.33" personId="{3009CA44-CA5B-46F9-AAE1-847FC0595F17}" id="{C3AE3AF2-0886-44E9-849A-57CAE6C4AA0E}">
    <text>MRIND</text>
  </threadedComment>
  <threadedComment ref="AF190" dT="2024-03-07T08:55:44.13" personId="{3009CA44-CA5B-46F9-AAE1-847FC0595F17}" id="{FC420F5E-8873-48C3-AE35-D332E30CA8A2}">
    <text>MRIND</text>
  </threadedComment>
  <threadedComment ref="AK190" dT="2024-03-07T08:55:54.66" personId="{3009CA44-CA5B-46F9-AAE1-847FC0595F17}" id="{EDF0210A-B4BF-423D-9C8F-16574C5F0ECE}">
    <text>MRIND</text>
  </threadedComment>
  <threadedComment ref="AP190" dT="2024-03-07T08:56:01.91" personId="{3009CA44-CA5B-46F9-AAE1-847FC0595F17}" id="{64B375C7-A3D9-4FEB-82B1-C64A855F3D31}">
    <text>MRIND</text>
  </threadedComment>
</ThreadedComments>
</file>

<file path=xl/threadedComments/threadedComment3.xml><?xml version="1.0" encoding="utf-8"?>
<ThreadedComments xmlns="http://schemas.microsoft.com/office/spreadsheetml/2018/threadedcomments" xmlns:x="http://schemas.openxmlformats.org/spreadsheetml/2006/main">
  <threadedComment ref="U180" dT="2024-03-07T08:54:09.22" personId="{3009CA44-CA5B-46F9-AAE1-847FC0595F17}" id="{2210FCCB-DECC-4E84-A174-4C86887A0309}">
    <text>1MRIND</text>
  </threadedComment>
  <threadedComment ref="U182" dT="2024-03-07T08:54:50.60" personId="{3009CA44-CA5B-46F9-AAE1-847FC0595F17}" id="{086E16D1-9492-4FF7-851A-860D010EEDE0}">
    <text>1 MRIND</text>
  </threadedComment>
  <threadedComment ref="U184" dT="2024-03-07T08:56:35.98" personId="{3009CA44-CA5B-46F9-AAE1-847FC0595F17}" id="{3AAB87EC-1A65-42AC-B24B-7DB91E645CD7}">
    <text>1MRIND</text>
  </threadedComment>
  <threadedComment ref="X184" dT="2024-03-07T08:56:51.19" personId="{3009CA44-CA5B-46F9-AAE1-847FC0595F17}" id="{F7205652-094D-469B-84A1-C09366EF67B8}">
    <text>1MRIND</text>
  </threadedComment>
  <threadedComment ref="AA184" dT="2024-03-07T08:57:02.19" personId="{3009CA44-CA5B-46F9-AAE1-847FC0595F17}" id="{461C9F8E-7AFA-4450-82E9-F34F86937F7A}">
    <text>MRIND</text>
  </threadedComment>
  <threadedComment ref="AD184" dT="2024-03-07T08:57:15.02" personId="{3009CA44-CA5B-46F9-AAE1-847FC0595F17}" id="{EE0B54D7-7F3B-45B4-B28B-BE3E0F48231F}">
    <text>MRIND</text>
  </threadedComment>
  <threadedComment ref="AG184" dT="2024-03-07T08:57:35.23" personId="{3009CA44-CA5B-46F9-AAE1-847FC0595F17}" id="{BAB44AAA-5EE0-4455-954A-830C2B79A0FD}">
    <text>1 MRIND</text>
  </threadedComment>
  <threadedComment ref="X192" dT="2024-03-07T08:55:33.33" personId="{3009CA44-CA5B-46F9-AAE1-847FC0595F17}" id="{8E19D04B-E8CB-4CF9-BF32-49AB67D9204D}">
    <text>MRIND</text>
  </threadedComment>
  <threadedComment ref="AA192" dT="2024-03-07T08:55:44.13" personId="{3009CA44-CA5B-46F9-AAE1-847FC0595F17}" id="{24872CFA-5D78-4226-9963-E3028A799584}">
    <text>MRIND</text>
  </threadedComment>
  <threadedComment ref="AD192" dT="2024-03-07T08:55:54.66" personId="{3009CA44-CA5B-46F9-AAE1-847FC0595F17}" id="{A2719544-EF9A-4CFD-B807-EBC8C27632B6}">
    <text>MRIND</text>
  </threadedComment>
  <threadedComment ref="AG192" dT="2024-03-07T08:56:01.91" personId="{3009CA44-CA5B-46F9-AAE1-847FC0595F17}" id="{FB404BEC-1D26-4B22-80CE-9861B9461F68}">
    <text>MRIND</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microsoft.com/office/2017/10/relationships/threadedComment" Target="../threadedComments/threadedComment1.xm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 Id="rId4" Type="http://schemas.microsoft.com/office/2017/10/relationships/threadedComment" Target="../threadedComments/threadedComment2.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microsoft.com/office/2017/10/relationships/threadedComment" Target="../threadedComments/threadedComment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BA9AC5-F3CB-424A-9660-227C9CEE1D68}">
  <sheetPr>
    <tabColor theme="6" tint="-0.249977111117893"/>
  </sheetPr>
  <dimension ref="B3:K52"/>
  <sheetViews>
    <sheetView showGridLines="0" workbookViewId="0">
      <selection activeCell="C5" sqref="C5"/>
    </sheetView>
  </sheetViews>
  <sheetFormatPr defaultColWidth="8.81640625" defaultRowHeight="14.5" x14ac:dyDescent="0.35"/>
  <cols>
    <col min="1" max="1" width="2.81640625" customWidth="1"/>
    <col min="2" max="2" width="29.453125" customWidth="1"/>
    <col min="3" max="3" width="20" customWidth="1"/>
    <col min="4" max="4" width="22.453125" customWidth="1"/>
  </cols>
  <sheetData>
    <row r="3" spans="2:10" ht="18.5" x14ac:dyDescent="0.45">
      <c r="B3" s="1" t="s">
        <v>0</v>
      </c>
      <c r="C3" s="303" t="s">
        <v>1</v>
      </c>
      <c r="D3" s="303"/>
      <c r="E3" s="303"/>
      <c r="F3" s="303"/>
      <c r="G3" s="303"/>
      <c r="H3" s="303"/>
    </row>
    <row r="4" spans="2:10" ht="18.5" x14ac:dyDescent="0.45">
      <c r="B4" s="2" t="s">
        <v>2</v>
      </c>
      <c r="C4" s="44">
        <v>2024</v>
      </c>
      <c r="D4" s="45" t="s">
        <v>3</v>
      </c>
      <c r="E4" s="45">
        <f>C4+4</f>
        <v>2028</v>
      </c>
    </row>
    <row r="6" spans="2:10" ht="32.5" customHeight="1" x14ac:dyDescent="0.35">
      <c r="B6" s="305" t="s">
        <v>4</v>
      </c>
      <c r="C6" s="305"/>
      <c r="D6" s="305"/>
      <c r="E6" s="305"/>
      <c r="F6" s="305"/>
      <c r="G6" s="305"/>
      <c r="H6" s="305"/>
      <c r="I6" s="305"/>
      <c r="J6" s="305"/>
    </row>
    <row r="8" spans="2:10" ht="21" x14ac:dyDescent="0.5">
      <c r="B8" s="94" t="s">
        <v>5</v>
      </c>
      <c r="C8" s="97"/>
      <c r="D8" s="97"/>
      <c r="E8" s="97"/>
      <c r="F8" s="97"/>
      <c r="G8" s="97"/>
      <c r="H8" s="97"/>
      <c r="I8" s="97"/>
      <c r="J8" s="97"/>
    </row>
    <row r="9" spans="2:10" ht="9" customHeight="1" x14ac:dyDescent="0.5">
      <c r="B9" s="95"/>
    </row>
    <row r="10" spans="2:10" ht="15.5" x14ac:dyDescent="0.35">
      <c r="B10" s="93" t="s">
        <v>6</v>
      </c>
    </row>
    <row r="11" spans="2:10" x14ac:dyDescent="0.35">
      <c r="B11" s="92" t="s">
        <v>7</v>
      </c>
    </row>
    <row r="12" spans="2:10" x14ac:dyDescent="0.35">
      <c r="B12" s="120" t="s">
        <v>8</v>
      </c>
    </row>
    <row r="13" spans="2:10" x14ac:dyDescent="0.35">
      <c r="B13" s="121" t="s">
        <v>9</v>
      </c>
    </row>
    <row r="14" spans="2:10" x14ac:dyDescent="0.35">
      <c r="B14" s="121" t="s">
        <v>10</v>
      </c>
    </row>
    <row r="15" spans="2:10" x14ac:dyDescent="0.35">
      <c r="B15" s="121" t="s">
        <v>11</v>
      </c>
    </row>
    <row r="16" spans="2:10" x14ac:dyDescent="0.35">
      <c r="B16" s="121" t="s">
        <v>12</v>
      </c>
    </row>
    <row r="17" spans="2:2" x14ac:dyDescent="0.35">
      <c r="B17" s="121" t="s">
        <v>13</v>
      </c>
    </row>
    <row r="18" spans="2:2" x14ac:dyDescent="0.35">
      <c r="B18" s="121" t="s">
        <v>14</v>
      </c>
    </row>
    <row r="19" spans="2:2" x14ac:dyDescent="0.35">
      <c r="B19" s="120" t="s">
        <v>15</v>
      </c>
    </row>
    <row r="20" spans="2:2" x14ac:dyDescent="0.35">
      <c r="B20" s="121" t="s">
        <v>16</v>
      </c>
    </row>
    <row r="21" spans="2:2" x14ac:dyDescent="0.35">
      <c r="B21" s="121" t="s">
        <v>17</v>
      </c>
    </row>
    <row r="22" spans="2:2" x14ac:dyDescent="0.35">
      <c r="B22" s="121" t="s">
        <v>18</v>
      </c>
    </row>
    <row r="23" spans="2:2" x14ac:dyDescent="0.35">
      <c r="B23" s="121" t="s">
        <v>19</v>
      </c>
    </row>
    <row r="24" spans="2:2" ht="9" customHeight="1" x14ac:dyDescent="0.35">
      <c r="B24" s="92"/>
    </row>
    <row r="25" spans="2:2" ht="15.5" x14ac:dyDescent="0.35">
      <c r="B25" s="93" t="s">
        <v>20</v>
      </c>
    </row>
    <row r="26" spans="2:2" x14ac:dyDescent="0.35">
      <c r="B26" s="92" t="s">
        <v>21</v>
      </c>
    </row>
    <row r="27" spans="2:2" x14ac:dyDescent="0.35">
      <c r="B27" s="92" t="s">
        <v>22</v>
      </c>
    </row>
    <row r="29" spans="2:2" ht="15.5" x14ac:dyDescent="0.35">
      <c r="B29" s="93" t="s">
        <v>23</v>
      </c>
    </row>
    <row r="30" spans="2:2" x14ac:dyDescent="0.35">
      <c r="B30" s="132" t="s">
        <v>24</v>
      </c>
    </row>
    <row r="31" spans="2:2" x14ac:dyDescent="0.35">
      <c r="B31" s="132" t="s">
        <v>25</v>
      </c>
    </row>
    <row r="32" spans="2:2" x14ac:dyDescent="0.35">
      <c r="B32" s="132" t="s">
        <v>26</v>
      </c>
    </row>
    <row r="33" spans="2:11" x14ac:dyDescent="0.35">
      <c r="B33" s="92" t="s">
        <v>27</v>
      </c>
    </row>
    <row r="34" spans="2:11" ht="9" customHeight="1" x14ac:dyDescent="0.35">
      <c r="B34" s="92"/>
    </row>
    <row r="37" spans="2:11" ht="21" x14ac:dyDescent="0.5">
      <c r="B37" s="94" t="s">
        <v>28</v>
      </c>
      <c r="C37" s="97"/>
      <c r="D37" s="97"/>
      <c r="E37" s="97"/>
      <c r="F37" s="97"/>
      <c r="G37" s="97"/>
      <c r="H37" s="97"/>
      <c r="I37" s="97"/>
      <c r="J37" s="97"/>
    </row>
    <row r="39" spans="2:11" ht="27" customHeight="1" x14ac:dyDescent="0.35">
      <c r="B39" s="128" t="s">
        <v>29</v>
      </c>
      <c r="C39" s="304" t="s">
        <v>30</v>
      </c>
      <c r="D39" s="304"/>
      <c r="E39" s="304"/>
      <c r="F39" s="304"/>
      <c r="G39" s="304"/>
      <c r="H39" s="304"/>
      <c r="I39" s="304"/>
      <c r="J39" s="304"/>
    </row>
    <row r="40" spans="2:11" ht="27" customHeight="1" x14ac:dyDescent="0.35">
      <c r="B40" s="129" t="s">
        <v>31</v>
      </c>
      <c r="C40" s="300" t="s">
        <v>32</v>
      </c>
      <c r="D40" s="301"/>
      <c r="E40" s="301"/>
      <c r="F40" s="301"/>
      <c r="G40" s="301"/>
      <c r="H40" s="301"/>
      <c r="I40" s="301"/>
      <c r="J40" s="302"/>
    </row>
    <row r="41" spans="2:11" ht="136.4" customHeight="1" x14ac:dyDescent="0.35">
      <c r="B41" s="128" t="s">
        <v>33</v>
      </c>
      <c r="C41" s="304" t="s">
        <v>34</v>
      </c>
      <c r="D41" s="304"/>
      <c r="E41" s="304"/>
      <c r="F41" s="304"/>
      <c r="G41" s="304"/>
      <c r="H41" s="304"/>
      <c r="I41" s="304"/>
      <c r="J41" s="304"/>
      <c r="K41" s="127"/>
    </row>
    <row r="42" spans="2:11" ht="126" customHeight="1" x14ac:dyDescent="0.35">
      <c r="B42" s="128" t="s">
        <v>35</v>
      </c>
      <c r="C42" s="304" t="s">
        <v>36</v>
      </c>
      <c r="D42" s="304"/>
      <c r="E42" s="304"/>
      <c r="F42" s="304"/>
      <c r="G42" s="304"/>
      <c r="H42" s="304"/>
      <c r="I42" s="304"/>
      <c r="J42" s="304"/>
    </row>
    <row r="43" spans="2:11" ht="123.65" customHeight="1" x14ac:dyDescent="0.35">
      <c r="B43" s="128" t="s">
        <v>37</v>
      </c>
      <c r="C43" s="304" t="s">
        <v>38</v>
      </c>
      <c r="D43" s="304"/>
      <c r="E43" s="304"/>
      <c r="F43" s="304"/>
      <c r="G43" s="304"/>
      <c r="H43" s="304"/>
      <c r="I43" s="304"/>
      <c r="J43" s="304"/>
    </row>
    <row r="44" spans="2:11" ht="53.5" customHeight="1" x14ac:dyDescent="0.35">
      <c r="B44" s="128" t="s">
        <v>39</v>
      </c>
      <c r="C44" s="304" t="s">
        <v>40</v>
      </c>
      <c r="D44" s="304"/>
      <c r="E44" s="304"/>
      <c r="F44" s="304"/>
      <c r="G44" s="304"/>
      <c r="H44" s="304"/>
      <c r="I44" s="304"/>
      <c r="J44" s="304"/>
    </row>
    <row r="45" spans="2:11" ht="96" customHeight="1" x14ac:dyDescent="0.35">
      <c r="B45" s="128" t="s">
        <v>41</v>
      </c>
      <c r="C45" s="304" t="s">
        <v>42</v>
      </c>
      <c r="D45" s="304"/>
      <c r="E45" s="304"/>
      <c r="F45" s="304"/>
      <c r="G45" s="304"/>
      <c r="H45" s="304"/>
      <c r="I45" s="304"/>
      <c r="J45" s="304"/>
    </row>
    <row r="46" spans="2:11" ht="71.5" customHeight="1" x14ac:dyDescent="0.35">
      <c r="B46" s="128" t="s">
        <v>43</v>
      </c>
      <c r="C46" s="304" t="s">
        <v>44</v>
      </c>
      <c r="D46" s="304"/>
      <c r="E46" s="304"/>
      <c r="F46" s="304"/>
      <c r="G46" s="304"/>
      <c r="H46" s="304"/>
      <c r="I46" s="304"/>
      <c r="J46" s="304"/>
    </row>
    <row r="47" spans="2:11" x14ac:dyDescent="0.35">
      <c r="B47" s="128" t="s">
        <v>45</v>
      </c>
      <c r="C47" s="304" t="s">
        <v>46</v>
      </c>
      <c r="D47" s="304"/>
      <c r="E47" s="304"/>
      <c r="F47" s="304"/>
      <c r="G47" s="304"/>
      <c r="H47" s="304"/>
      <c r="I47" s="304"/>
      <c r="J47" s="304"/>
    </row>
    <row r="48" spans="2:11" ht="84" customHeight="1" x14ac:dyDescent="0.35">
      <c r="B48" s="129" t="s">
        <v>47</v>
      </c>
      <c r="C48" s="304" t="s">
        <v>48</v>
      </c>
      <c r="D48" s="304"/>
      <c r="E48" s="304"/>
      <c r="F48" s="304"/>
      <c r="G48" s="304"/>
      <c r="H48" s="304"/>
      <c r="I48" s="304"/>
      <c r="J48" s="304"/>
    </row>
    <row r="49" spans="2:10" ht="30" customHeight="1" x14ac:dyDescent="0.35">
      <c r="B49" s="128" t="s">
        <v>49</v>
      </c>
      <c r="C49" s="304" t="s">
        <v>50</v>
      </c>
      <c r="D49" s="304"/>
      <c r="E49" s="304"/>
      <c r="F49" s="304"/>
      <c r="G49" s="304"/>
      <c r="H49" s="304"/>
      <c r="I49" s="304"/>
      <c r="J49" s="304"/>
    </row>
    <row r="50" spans="2:10" ht="28.4" customHeight="1" x14ac:dyDescent="0.35">
      <c r="B50" s="128" t="s">
        <v>51</v>
      </c>
      <c r="C50" s="304" t="s">
        <v>52</v>
      </c>
      <c r="D50" s="304"/>
      <c r="E50" s="304"/>
      <c r="F50" s="304"/>
      <c r="G50" s="304"/>
      <c r="H50" s="304"/>
      <c r="I50" s="304"/>
      <c r="J50" s="304"/>
    </row>
    <row r="51" spans="2:10" x14ac:dyDescent="0.35">
      <c r="B51" s="128" t="s">
        <v>53</v>
      </c>
      <c r="C51" s="300" t="s">
        <v>54</v>
      </c>
      <c r="D51" s="301"/>
      <c r="E51" s="301"/>
      <c r="F51" s="301"/>
      <c r="G51" s="301"/>
      <c r="H51" s="301"/>
      <c r="I51" s="301"/>
      <c r="J51" s="302"/>
    </row>
    <row r="52" spans="2:10" ht="26" x14ac:dyDescent="0.35">
      <c r="B52" s="129" t="s">
        <v>55</v>
      </c>
      <c r="C52" s="300" t="s">
        <v>56</v>
      </c>
      <c r="D52" s="301"/>
      <c r="E52" s="301"/>
      <c r="F52" s="301"/>
      <c r="G52" s="301"/>
      <c r="H52" s="301"/>
      <c r="I52" s="301"/>
      <c r="J52" s="302"/>
    </row>
  </sheetData>
  <mergeCells count="16">
    <mergeCell ref="C51:J51"/>
    <mergeCell ref="C52:J52"/>
    <mergeCell ref="C3:H3"/>
    <mergeCell ref="C41:J41"/>
    <mergeCell ref="C39:J39"/>
    <mergeCell ref="C40:J40"/>
    <mergeCell ref="C50:J50"/>
    <mergeCell ref="C42:J42"/>
    <mergeCell ref="C43:J43"/>
    <mergeCell ref="C44:J44"/>
    <mergeCell ref="C45:J45"/>
    <mergeCell ref="C46:J46"/>
    <mergeCell ref="C47:J47"/>
    <mergeCell ref="C48:J48"/>
    <mergeCell ref="C49:J49"/>
    <mergeCell ref="B6:J6"/>
  </mergeCells>
  <hyperlinks>
    <hyperlink ref="B29" location="'Συνολικό δίκτυο -&gt;'!A1" display="Συνολικό δίκτυο-&gt;" xr:uid="{B021AE16-A224-4F09-B241-FED0A792F292}"/>
    <hyperlink ref="B30" location="'Στοιχεία συνολικού δικτύου'!A1" display="Στοιχεία συνολικού δικτύου" xr:uid="{A0E828F1-A60F-42FD-B1BE-10B4C1C17AAB}"/>
    <hyperlink ref="B32" location="'Συνολικοί δείκτες απόδοσης'!A1" display="Συνολικοί δείκτες απόδοσης" xr:uid="{64DC6337-817B-4875-B078-9862D481C768}"/>
    <hyperlink ref="B33" location="'Επίπτωση στη μέση χρέωση'!A1" display="Επίπτωση στη μέση χρέωση" xr:uid="{EBB2F0EC-D5C9-42AC-B66A-E96B15770860}"/>
    <hyperlink ref="B25" location="'Οικονομική ανάλυση δήμων -&gt;'!A1" display="Οικονομική ανάλυση δήμων-&gt;" xr:uid="{79D48AF8-C0BD-43C4-8076-B1AAA02E4F57}"/>
    <hyperlink ref="B26" location="'Αποτελέσματα ανάλυσης'!A1" display="Αποτελέσματα ανάλυσης" xr:uid="{AC4F3A6D-0166-49DC-A8D1-E8563FFC934E}"/>
    <hyperlink ref="B27" location="'Ανάλυση ανά δήμο'!A1" display="Ανάλυση ανά δήμο" xr:uid="{75ADD2A3-4611-4F60-A569-08B669E3F9C5}"/>
    <hyperlink ref="B10" location="'Ανάλυση δήμων -&gt;'!A1" display="Ανάλυση δήμων-&gt;" xr:uid="{D7A6A722-A2F0-45DB-B31C-99899341FFD4}"/>
    <hyperlink ref="B13" location="'Ανάπτυξη δικτύου'!A1" display="Ανάπτυξη δικτύου" xr:uid="{47C8BAF8-9DD0-47EC-B9AB-B52FFFB7899C}"/>
    <hyperlink ref="B14" location="'Ενεργές συνδέσεις'!A1" display="Ενεργές συνδέσεις" xr:uid="{92C2A54C-5E36-46C4-8CF6-D1A8200860BB}"/>
    <hyperlink ref="B16" location="'Ενεργοί πελάτες'!A1" display="Ενεργοί πελάτες" xr:uid="{401F89C2-6523-4F23-909E-69769B33C47A}"/>
    <hyperlink ref="B12" location="'Ανάλυση για νέους πελάτες'!A1" display="Ανάλυση για νέους πελάτες" xr:uid="{B064BC07-5721-4154-BC92-91C24B4B9950}"/>
    <hyperlink ref="B17" location="'Μέση ετήσια κατανάλωση'!A1" display="Μέση ετήσια κατανάλωση" xr:uid="{AE8EB774-8306-4BFC-9C68-D5F83F56511B}"/>
    <hyperlink ref="B18" location="'Διανεμόμενες ποσότητες αερίου'!A1" display="Διανεμόμενες ποσότητες αερίου" xr:uid="{E8B9D163-DC94-4C10-BE91-D04A31975397}"/>
    <hyperlink ref="B19" location="'Παραδοχές μοναδιαίου κόστους'!A1" display="Παραδοχές μοναδιαίου κόστους" xr:uid="{FAC80CF0-CDF2-4D13-98F3-F0ABF0038F05}"/>
    <hyperlink ref="B20" location="Επενδύσεις!A1" display="Επενδύσεις ανάπτυξης / σύνδεσης" xr:uid="{408E1E46-84DF-47F5-BF4F-CF6A6389927D}"/>
    <hyperlink ref="B21" location="'Παραδοχές διείσδυσης - κάλυψης'!A1" display="Παραδοχές διείσδυσης - κάλυψης" xr:uid="{8D8603AB-869D-41CC-9281-C36EF7F2EE23}"/>
    <hyperlink ref="B22" location="'Δείκτες διείσδυσης - κάλυψης'!A1" display="Δείκτες διείσδυσης - κάλυψης" xr:uid="{E125092C-7913-4245-ABAF-7BD427FF7D0F}"/>
    <hyperlink ref="B23" location="'Δείκτες απόδοσης'!A1" display="Δείκτες απόδοσης" xr:uid="{125CE472-9598-4EC3-8FF9-06C0FE705709}"/>
    <hyperlink ref="B11" location="'Γενική περιγραφή'!A1" display="Γενική περιγραφή" xr:uid="{4B13EB2D-E8FE-4735-B201-F717B21346AF}"/>
    <hyperlink ref="B15" location="'Ενεργοί μετρητές'!A1" display="Ενεργοί μετρητές" xr:uid="{29CFB353-AEAB-424B-9D20-BF6A6015FDCA}"/>
    <hyperlink ref="B31" location="'Πρόγραμμα ανάπτυξης δικτύου'!A1" display="Πρόγραμμα ανάπτυξης δικτύου" xr:uid="{A831A95A-23D3-4097-ABA2-CC62B6CEAC36}"/>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965C4B-B4C9-49A9-9464-D75A0503D6BE}">
  <sheetPr>
    <tabColor theme="4" tint="0.79998168889431442"/>
    <pageSetUpPr fitToPage="1"/>
  </sheetPr>
  <dimension ref="A1:AK264"/>
  <sheetViews>
    <sheetView showGridLines="0" zoomScaleNormal="100" workbookViewId="0">
      <pane xSplit="3" topLeftCell="AH1" activePane="topRight" state="frozen"/>
      <selection pane="topRight" activeCell="U90" sqref="U90"/>
    </sheetView>
  </sheetViews>
  <sheetFormatPr defaultColWidth="8.81640625" defaultRowHeight="14.5" outlineLevelRow="1" x14ac:dyDescent="0.35"/>
  <cols>
    <col min="1" max="1" width="2.81640625" customWidth="1"/>
    <col min="2" max="2" width="42.453125" customWidth="1"/>
    <col min="3" max="3" width="27.26953125" customWidth="1"/>
    <col min="4" max="18" width="13.7265625" customWidth="1"/>
    <col min="19" max="19" width="18.7265625" customWidth="1"/>
    <col min="20" max="20" width="2.1796875" customWidth="1"/>
    <col min="21" max="21" width="12.453125" customWidth="1"/>
    <col min="22" max="36" width="13.7265625" customWidth="1"/>
    <col min="37" max="37" width="18.7265625" customWidth="1"/>
  </cols>
  <sheetData>
    <row r="1" spans="2:37" x14ac:dyDescent="0.35">
      <c r="K1" t="s">
        <v>156</v>
      </c>
    </row>
    <row r="2" spans="2:37" ht="18.5" x14ac:dyDescent="0.45">
      <c r="B2" s="1" t="s">
        <v>0</v>
      </c>
      <c r="C2" s="307" t="str">
        <f>'Αρχική σελίδα'!C3</f>
        <v>Ανατολικής Μακεδονίας και Θράκης</v>
      </c>
      <c r="D2" s="307"/>
      <c r="E2" s="307"/>
      <c r="F2" s="307"/>
      <c r="G2" s="307"/>
      <c r="H2" s="307"/>
      <c r="J2" s="308" t="s">
        <v>59</v>
      </c>
      <c r="K2" s="308"/>
      <c r="L2" s="308"/>
    </row>
    <row r="3" spans="2:37" ht="18.5" x14ac:dyDescent="0.45">
      <c r="B3" s="2" t="s">
        <v>2</v>
      </c>
      <c r="C3" s="98">
        <f>'Αρχική σελίδα'!C4</f>
        <v>2024</v>
      </c>
      <c r="D3" s="45" t="s">
        <v>3</v>
      </c>
      <c r="E3" s="45">
        <f>C3+4</f>
        <v>2028</v>
      </c>
    </row>
    <row r="5" spans="2:37" ht="56.5" customHeight="1" x14ac:dyDescent="0.35">
      <c r="B5" s="309" t="s">
        <v>157</v>
      </c>
      <c r="C5" s="309"/>
      <c r="D5" s="309"/>
      <c r="E5" s="309"/>
      <c r="F5" s="309"/>
      <c r="G5" s="309"/>
      <c r="H5" s="309"/>
      <c r="I5" s="309"/>
    </row>
    <row r="6" spans="2:37" x14ac:dyDescent="0.35">
      <c r="B6" s="223"/>
      <c r="C6" s="223"/>
      <c r="D6" s="223"/>
      <c r="E6" s="223"/>
      <c r="F6" s="223"/>
      <c r="G6" s="223"/>
      <c r="H6" s="223"/>
    </row>
    <row r="7" spans="2:37" ht="18.5" x14ac:dyDescent="0.45">
      <c r="B7" s="99" t="str">
        <f>"Απολογιστικά στοιχεία ανάπτυξης δικτύου διανομής "&amp;(C3-5)&amp;" - "&amp;(C3-1)&amp;" και ανάπτυξη σύμφωνα με το Πρόγραμμα Ανάπτυξης  "&amp;C3&amp;" - "&amp;E3</f>
        <v>Απολογιστικά στοιχεία ανάπτυξης δικτύου διανομής 2019 - 2023 και ανάπτυξη σύμφωνα με το Πρόγραμμα Ανάπτυξης  2024 - 2028</v>
      </c>
      <c r="C7" s="100"/>
      <c r="D7" s="100"/>
      <c r="E7" s="100"/>
      <c r="F7" s="100"/>
      <c r="G7" s="100"/>
      <c r="H7" s="100"/>
      <c r="I7" s="100"/>
      <c r="J7" s="101"/>
    </row>
    <row r="9" spans="2:37" ht="17.25" customHeight="1" outlineLevel="1" x14ac:dyDescent="0.35">
      <c r="B9" s="306" t="s">
        <v>158</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row>
    <row r="10" spans="2:37" ht="5.5" customHeight="1" outlineLevel="1" x14ac:dyDescent="0.3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ht="15" customHeight="1" outlineLevel="1" x14ac:dyDescent="0.35">
      <c r="B11" s="372"/>
      <c r="C11" s="329" t="s">
        <v>105</v>
      </c>
      <c r="D11" s="317" t="s">
        <v>131</v>
      </c>
      <c r="E11" s="318"/>
      <c r="F11" s="318"/>
      <c r="G11" s="318"/>
      <c r="H11" s="318"/>
      <c r="I11" s="318"/>
      <c r="J11" s="318"/>
      <c r="K11" s="318"/>
      <c r="L11" s="318"/>
      <c r="M11" s="318"/>
      <c r="N11" s="318"/>
      <c r="O11" s="318"/>
      <c r="P11" s="318"/>
      <c r="Q11" s="319"/>
      <c r="R11" s="322" t="str">
        <f xml:space="preserve"> D12&amp;" - "&amp;O12</f>
        <v>2019 - 2023</v>
      </c>
      <c r="S11" s="369"/>
      <c r="U11" s="317" t="s">
        <v>132</v>
      </c>
      <c r="V11" s="318"/>
      <c r="W11" s="318"/>
      <c r="X11" s="318"/>
      <c r="Y11" s="318"/>
      <c r="Z11" s="318"/>
      <c r="AA11" s="318"/>
      <c r="AB11" s="318"/>
      <c r="AC11" s="318"/>
      <c r="AD11" s="318"/>
      <c r="AE11" s="318"/>
      <c r="AF11" s="318"/>
      <c r="AG11" s="318"/>
      <c r="AH11" s="318"/>
      <c r="AI11" s="318"/>
      <c r="AJ11" s="318"/>
      <c r="AK11" s="367"/>
    </row>
    <row r="12" spans="2:37" ht="15" customHeight="1" outlineLevel="1" x14ac:dyDescent="0.35">
      <c r="B12" s="373"/>
      <c r="C12" s="330"/>
      <c r="D12" s="317">
        <f>$C$3-5</f>
        <v>2019</v>
      </c>
      <c r="E12" s="319"/>
      <c r="F12" s="317">
        <f>$C$3-4</f>
        <v>2020</v>
      </c>
      <c r="G12" s="318"/>
      <c r="H12" s="319"/>
      <c r="I12" s="317">
        <f>$C$3-3</f>
        <v>2021</v>
      </c>
      <c r="J12" s="318"/>
      <c r="K12" s="319"/>
      <c r="L12" s="317">
        <f>$C$3-2</f>
        <v>2022</v>
      </c>
      <c r="M12" s="318"/>
      <c r="N12" s="319"/>
      <c r="O12" s="317">
        <f>$C$3-1</f>
        <v>2023</v>
      </c>
      <c r="P12" s="318"/>
      <c r="Q12" s="319"/>
      <c r="R12" s="324"/>
      <c r="S12" s="370"/>
      <c r="U12" s="317">
        <f>$C$3</f>
        <v>2024</v>
      </c>
      <c r="V12" s="318"/>
      <c r="W12" s="319"/>
      <c r="X12" s="317">
        <f>$C$3+1</f>
        <v>2025</v>
      </c>
      <c r="Y12" s="318"/>
      <c r="Z12" s="319"/>
      <c r="AA12" s="317">
        <f>$C$3+2</f>
        <v>2026</v>
      </c>
      <c r="AB12" s="318"/>
      <c r="AC12" s="319"/>
      <c r="AD12" s="317">
        <f>$C$3+3</f>
        <v>2027</v>
      </c>
      <c r="AE12" s="318"/>
      <c r="AF12" s="319"/>
      <c r="AG12" s="317">
        <f>$C$3+4</f>
        <v>2028</v>
      </c>
      <c r="AH12" s="318"/>
      <c r="AI12" s="319"/>
      <c r="AJ12" s="320" t="str">
        <f>U12&amp;" - "&amp;AG12</f>
        <v>2024 - 2028</v>
      </c>
      <c r="AK12" s="368"/>
    </row>
    <row r="13" spans="2:37" ht="29" outlineLevel="1" x14ac:dyDescent="0.35">
      <c r="B13" s="374"/>
      <c r="C13" s="331"/>
      <c r="D13" s="64" t="s">
        <v>159</v>
      </c>
      <c r="E13" s="65" t="s">
        <v>160</v>
      </c>
      <c r="F13" s="64" t="s">
        <v>159</v>
      </c>
      <c r="G13" s="9" t="s">
        <v>160</v>
      </c>
      <c r="H13" s="65" t="s">
        <v>135</v>
      </c>
      <c r="I13" s="64" t="s">
        <v>159</v>
      </c>
      <c r="J13" s="9" t="s">
        <v>160</v>
      </c>
      <c r="K13" s="65" t="s">
        <v>135</v>
      </c>
      <c r="L13" s="64" t="s">
        <v>159</v>
      </c>
      <c r="M13" s="9" t="s">
        <v>160</v>
      </c>
      <c r="N13" s="65" t="s">
        <v>135</v>
      </c>
      <c r="O13" s="64" t="s">
        <v>159</v>
      </c>
      <c r="P13" s="9" t="s">
        <v>160</v>
      </c>
      <c r="Q13" s="65" t="s">
        <v>135</v>
      </c>
      <c r="R13" s="9" t="s">
        <v>127</v>
      </c>
      <c r="S13" s="58" t="s">
        <v>136</v>
      </c>
      <c r="U13" s="64" t="s">
        <v>159</v>
      </c>
      <c r="V13" s="9" t="s">
        <v>160</v>
      </c>
      <c r="W13" s="65" t="s">
        <v>135</v>
      </c>
      <c r="X13" s="64" t="s">
        <v>159</v>
      </c>
      <c r="Y13" s="9" t="s">
        <v>160</v>
      </c>
      <c r="Z13" s="65" t="s">
        <v>135</v>
      </c>
      <c r="AA13" s="64" t="s">
        <v>159</v>
      </c>
      <c r="AB13" s="9" t="s">
        <v>160</v>
      </c>
      <c r="AC13" s="65" t="s">
        <v>135</v>
      </c>
      <c r="AD13" s="64" t="s">
        <v>159</v>
      </c>
      <c r="AE13" s="9" t="s">
        <v>160</v>
      </c>
      <c r="AF13" s="65" t="s">
        <v>135</v>
      </c>
      <c r="AG13" s="64" t="s">
        <v>159</v>
      </c>
      <c r="AH13" s="9" t="s">
        <v>160</v>
      </c>
      <c r="AI13" s="65" t="s">
        <v>135</v>
      </c>
      <c r="AJ13" s="9" t="s">
        <v>127</v>
      </c>
      <c r="AK13" s="58" t="s">
        <v>136</v>
      </c>
    </row>
    <row r="14" spans="2:37" outlineLevel="1" x14ac:dyDescent="0.35">
      <c r="B14" s="237" t="s">
        <v>75</v>
      </c>
      <c r="C14" s="233" t="s">
        <v>161</v>
      </c>
      <c r="D14" s="78">
        <v>0</v>
      </c>
      <c r="E14" s="79">
        <f>D14</f>
        <v>0</v>
      </c>
      <c r="F14" s="78">
        <v>0</v>
      </c>
      <c r="G14" s="156">
        <f t="shared" ref="G14:G38" si="0">E14+F14</f>
        <v>0</v>
      </c>
      <c r="H14" s="160">
        <f t="shared" ref="H14:H38" si="1">IFERROR((G14-E14)/E14,0)</f>
        <v>0</v>
      </c>
      <c r="I14" s="78">
        <v>0</v>
      </c>
      <c r="J14" s="156">
        <f t="shared" ref="J14:J239" si="2">G14+I14</f>
        <v>0</v>
      </c>
      <c r="K14" s="160">
        <f t="shared" ref="K14:K239" si="3">IFERROR((J14-G14)/G14,0)</f>
        <v>0</v>
      </c>
      <c r="L14" s="78">
        <v>0</v>
      </c>
      <c r="M14" s="156">
        <f t="shared" ref="M14:M38" si="4">J14+L14</f>
        <v>0</v>
      </c>
      <c r="N14" s="160">
        <f t="shared" ref="N14:N38" si="5">IFERROR((M14-J14)/J14,0)</f>
        <v>0</v>
      </c>
      <c r="O14" s="78"/>
      <c r="P14" s="156">
        <f t="shared" ref="P14:P38" si="6">M14+O14</f>
        <v>0</v>
      </c>
      <c r="Q14" s="160">
        <f t="shared" ref="Q14:Q39" si="7">IFERROR((P14-M14)/M14,0)</f>
        <v>0</v>
      </c>
      <c r="R14" s="151">
        <f t="shared" ref="R14:R39" si="8">D14+F14+I14+L14+O14</f>
        <v>0</v>
      </c>
      <c r="S14" s="162">
        <f t="shared" ref="S14:S39" si="9">IFERROR((P14/E14)^(1/4)-1,0)</f>
        <v>0</v>
      </c>
      <c r="U14" s="244"/>
      <c r="V14" s="156">
        <f t="shared" ref="V14:V38" si="10">P14+U14</f>
        <v>0</v>
      </c>
      <c r="W14" s="160">
        <f>IFERROR((V14-P14)/P14,0)</f>
        <v>0</v>
      </c>
      <c r="X14" s="78"/>
      <c r="Y14" s="156">
        <f t="shared" ref="Y14:Y38" si="11">V14+X14</f>
        <v>0</v>
      </c>
      <c r="Z14" s="160">
        <f t="shared" ref="Z14:Z38" si="12">IFERROR((Y14-V14)/V14,0)</f>
        <v>0</v>
      </c>
      <c r="AA14" s="78"/>
      <c r="AB14" s="156">
        <f t="shared" ref="AB14:AB38" si="13">Y14+AA14</f>
        <v>0</v>
      </c>
      <c r="AC14" s="160">
        <f t="shared" ref="AC14:AC38" si="14">IFERROR((AB14-Y14)/Y14,0)</f>
        <v>0</v>
      </c>
      <c r="AD14" s="78"/>
      <c r="AE14" s="156">
        <f t="shared" ref="AE14:AE38" si="15">AB14+AD14</f>
        <v>0</v>
      </c>
      <c r="AF14" s="160">
        <f t="shared" ref="AF14:AF38" si="16">IFERROR((AE14-AB14)/AB14,0)</f>
        <v>0</v>
      </c>
      <c r="AG14" s="78"/>
      <c r="AH14" s="156">
        <f t="shared" ref="AH14:AH38" si="17">AE14+AG14</f>
        <v>0</v>
      </c>
      <c r="AI14" s="160">
        <f t="shared" ref="AI14:AI38" si="18">IFERROR((AH14-AE14)/AE14,0)</f>
        <v>0</v>
      </c>
      <c r="AJ14" s="163">
        <f>U14+X14+AA14+AD14+AG14</f>
        <v>0</v>
      </c>
      <c r="AK14" s="162">
        <f>IFERROR((AH14/V14)^(1/4)-1,0)</f>
        <v>0</v>
      </c>
    </row>
    <row r="15" spans="2:37" outlineLevel="1" x14ac:dyDescent="0.35">
      <c r="B15" s="238" t="s">
        <v>76</v>
      </c>
      <c r="C15" s="233" t="s">
        <v>161</v>
      </c>
      <c r="D15" s="78">
        <v>0</v>
      </c>
      <c r="E15" s="79">
        <v>13168</v>
      </c>
      <c r="F15" s="78">
        <v>0</v>
      </c>
      <c r="G15" s="156">
        <f t="shared" si="0"/>
        <v>13168</v>
      </c>
      <c r="H15" s="160">
        <f t="shared" si="1"/>
        <v>0</v>
      </c>
      <c r="I15" s="78">
        <v>0</v>
      </c>
      <c r="J15" s="156">
        <f t="shared" si="2"/>
        <v>13168</v>
      </c>
      <c r="K15" s="160">
        <f t="shared" si="3"/>
        <v>0</v>
      </c>
      <c r="L15" s="78">
        <v>0</v>
      </c>
      <c r="M15" s="156">
        <f t="shared" si="4"/>
        <v>13168</v>
      </c>
      <c r="N15" s="160">
        <f t="shared" si="5"/>
        <v>0</v>
      </c>
      <c r="O15" s="78"/>
      <c r="P15" s="156">
        <f t="shared" si="6"/>
        <v>13168</v>
      </c>
      <c r="Q15" s="160">
        <f t="shared" si="7"/>
        <v>0</v>
      </c>
      <c r="R15" s="151">
        <f t="shared" si="8"/>
        <v>0</v>
      </c>
      <c r="S15" s="162">
        <f t="shared" si="9"/>
        <v>0</v>
      </c>
      <c r="U15" s="244"/>
      <c r="V15" s="156">
        <f t="shared" si="10"/>
        <v>13168</v>
      </c>
      <c r="W15" s="160">
        <f t="shared" ref="W15:W38" si="19">IFERROR((V15-P15)/P15,0)</f>
        <v>0</v>
      </c>
      <c r="X15" s="78"/>
      <c r="Y15" s="156">
        <f t="shared" si="11"/>
        <v>13168</v>
      </c>
      <c r="Z15" s="160">
        <f t="shared" si="12"/>
        <v>0</v>
      </c>
      <c r="AA15" s="78"/>
      <c r="AB15" s="156">
        <f t="shared" si="13"/>
        <v>13168</v>
      </c>
      <c r="AC15" s="160">
        <f t="shared" si="14"/>
        <v>0</v>
      </c>
      <c r="AD15" s="78"/>
      <c r="AE15" s="156">
        <f t="shared" si="15"/>
        <v>13168</v>
      </c>
      <c r="AF15" s="160">
        <f t="shared" si="16"/>
        <v>0</v>
      </c>
      <c r="AG15" s="78"/>
      <c r="AH15" s="156">
        <f t="shared" si="17"/>
        <v>13168</v>
      </c>
      <c r="AI15" s="160">
        <f t="shared" si="18"/>
        <v>0</v>
      </c>
      <c r="AJ15" s="163">
        <f t="shared" ref="AJ15:AJ38" si="20">U15+X15+AA15+AD15+AG15</f>
        <v>0</v>
      </c>
      <c r="AK15" s="162">
        <f t="shared" ref="AK15:AK38" si="21">IFERROR((AH15/V15)^(1/4)-1,0)</f>
        <v>0</v>
      </c>
    </row>
    <row r="16" spans="2:37" outlineLevel="1" x14ac:dyDescent="0.35">
      <c r="B16" s="237" t="s">
        <v>77</v>
      </c>
      <c r="C16" s="233" t="s">
        <v>161</v>
      </c>
      <c r="D16" s="78">
        <v>0</v>
      </c>
      <c r="E16" s="79">
        <v>0</v>
      </c>
      <c r="F16" s="78">
        <v>0</v>
      </c>
      <c r="G16" s="156">
        <f t="shared" si="0"/>
        <v>0</v>
      </c>
      <c r="H16" s="160">
        <f t="shared" si="1"/>
        <v>0</v>
      </c>
      <c r="I16" s="78">
        <v>0</v>
      </c>
      <c r="J16" s="156">
        <f t="shared" si="2"/>
        <v>0</v>
      </c>
      <c r="K16" s="160">
        <f t="shared" si="3"/>
        <v>0</v>
      </c>
      <c r="L16" s="78">
        <v>0</v>
      </c>
      <c r="M16" s="156">
        <f t="shared" si="4"/>
        <v>0</v>
      </c>
      <c r="N16" s="160">
        <f t="shared" si="5"/>
        <v>0</v>
      </c>
      <c r="O16" s="78"/>
      <c r="P16" s="156">
        <f t="shared" si="6"/>
        <v>0</v>
      </c>
      <c r="Q16" s="160">
        <f t="shared" si="7"/>
        <v>0</v>
      </c>
      <c r="R16" s="151">
        <f t="shared" si="8"/>
        <v>0</v>
      </c>
      <c r="S16" s="162">
        <f t="shared" si="9"/>
        <v>0</v>
      </c>
      <c r="U16" s="247"/>
      <c r="V16" s="156">
        <f t="shared" si="10"/>
        <v>0</v>
      </c>
      <c r="W16" s="160">
        <f t="shared" si="19"/>
        <v>0</v>
      </c>
      <c r="X16" s="78"/>
      <c r="Y16" s="156">
        <f t="shared" si="11"/>
        <v>0</v>
      </c>
      <c r="Z16" s="160">
        <f t="shared" si="12"/>
        <v>0</v>
      </c>
      <c r="AA16" s="78"/>
      <c r="AB16" s="156">
        <f t="shared" si="13"/>
        <v>0</v>
      </c>
      <c r="AC16" s="160">
        <f t="shared" si="14"/>
        <v>0</v>
      </c>
      <c r="AD16" s="78"/>
      <c r="AE16" s="156">
        <f t="shared" si="15"/>
        <v>0</v>
      </c>
      <c r="AF16" s="160">
        <f t="shared" si="16"/>
        <v>0</v>
      </c>
      <c r="AG16" s="78"/>
      <c r="AH16" s="156">
        <f t="shared" si="17"/>
        <v>0</v>
      </c>
      <c r="AI16" s="160">
        <f t="shared" si="18"/>
        <v>0</v>
      </c>
      <c r="AJ16" s="163">
        <f t="shared" si="20"/>
        <v>0</v>
      </c>
      <c r="AK16" s="162">
        <f t="shared" si="21"/>
        <v>0</v>
      </c>
    </row>
    <row r="17" spans="2:37" outlineLevel="1" x14ac:dyDescent="0.35">
      <c r="B17" s="238" t="s">
        <v>78</v>
      </c>
      <c r="C17" s="233" t="s">
        <v>161</v>
      </c>
      <c r="D17" s="78">
        <v>0</v>
      </c>
      <c r="E17" s="79">
        <v>23884</v>
      </c>
      <c r="F17" s="78">
        <v>0</v>
      </c>
      <c r="G17" s="156">
        <f t="shared" si="0"/>
        <v>23884</v>
      </c>
      <c r="H17" s="160">
        <f t="shared" si="1"/>
        <v>0</v>
      </c>
      <c r="I17" s="78">
        <v>0</v>
      </c>
      <c r="J17" s="156">
        <f t="shared" si="2"/>
        <v>23884</v>
      </c>
      <c r="K17" s="160">
        <f t="shared" si="3"/>
        <v>0</v>
      </c>
      <c r="L17" s="78">
        <v>0</v>
      </c>
      <c r="M17" s="156">
        <f t="shared" si="4"/>
        <v>23884</v>
      </c>
      <c r="N17" s="160">
        <f t="shared" si="5"/>
        <v>0</v>
      </c>
      <c r="O17" s="78"/>
      <c r="P17" s="156">
        <f t="shared" si="6"/>
        <v>23884</v>
      </c>
      <c r="Q17" s="160">
        <f t="shared" si="7"/>
        <v>0</v>
      </c>
      <c r="R17" s="151">
        <f t="shared" si="8"/>
        <v>0</v>
      </c>
      <c r="S17" s="162">
        <f t="shared" si="9"/>
        <v>0</v>
      </c>
      <c r="U17" s="246">
        <v>25</v>
      </c>
      <c r="V17" s="156">
        <f t="shared" si="10"/>
        <v>23909</v>
      </c>
      <c r="W17" s="160">
        <f t="shared" si="19"/>
        <v>1.0467258415675766E-3</v>
      </c>
      <c r="X17" s="78"/>
      <c r="Y17" s="156">
        <f t="shared" si="11"/>
        <v>23909</v>
      </c>
      <c r="Z17" s="160">
        <f t="shared" si="12"/>
        <v>0</v>
      </c>
      <c r="AA17" s="78"/>
      <c r="AB17" s="156">
        <f t="shared" si="13"/>
        <v>23909</v>
      </c>
      <c r="AC17" s="160">
        <f t="shared" si="14"/>
        <v>0</v>
      </c>
      <c r="AD17" s="78"/>
      <c r="AE17" s="156">
        <f t="shared" si="15"/>
        <v>23909</v>
      </c>
      <c r="AF17" s="160">
        <f t="shared" si="16"/>
        <v>0</v>
      </c>
      <c r="AG17" s="78"/>
      <c r="AH17" s="156">
        <f t="shared" si="17"/>
        <v>23909</v>
      </c>
      <c r="AI17" s="160">
        <f t="shared" si="18"/>
        <v>0</v>
      </c>
      <c r="AJ17" s="163">
        <f t="shared" si="20"/>
        <v>25</v>
      </c>
      <c r="AK17" s="162">
        <f t="shared" si="21"/>
        <v>0</v>
      </c>
    </row>
    <row r="18" spans="2:37" outlineLevel="1" x14ac:dyDescent="0.35">
      <c r="B18" s="237" t="s">
        <v>79</v>
      </c>
      <c r="C18" s="233" t="s">
        <v>161</v>
      </c>
      <c r="D18" s="78">
        <v>0</v>
      </c>
      <c r="E18" s="79">
        <v>0</v>
      </c>
      <c r="F18" s="78">
        <v>0</v>
      </c>
      <c r="G18" s="156">
        <f t="shared" si="0"/>
        <v>0</v>
      </c>
      <c r="H18" s="160">
        <f t="shared" si="1"/>
        <v>0</v>
      </c>
      <c r="I18" s="78">
        <v>0</v>
      </c>
      <c r="J18" s="156">
        <f t="shared" si="2"/>
        <v>0</v>
      </c>
      <c r="K18" s="160">
        <f t="shared" si="3"/>
        <v>0</v>
      </c>
      <c r="L18" s="78">
        <v>0</v>
      </c>
      <c r="M18" s="156">
        <f t="shared" si="4"/>
        <v>0</v>
      </c>
      <c r="N18" s="160">
        <f t="shared" si="5"/>
        <v>0</v>
      </c>
      <c r="O18" s="78"/>
      <c r="P18" s="156">
        <f t="shared" si="6"/>
        <v>0</v>
      </c>
      <c r="Q18" s="160">
        <f t="shared" si="7"/>
        <v>0</v>
      </c>
      <c r="R18" s="151">
        <f t="shared" si="8"/>
        <v>0</v>
      </c>
      <c r="S18" s="162">
        <f t="shared" si="9"/>
        <v>0</v>
      </c>
      <c r="U18" s="247"/>
      <c r="V18" s="156">
        <f t="shared" si="10"/>
        <v>0</v>
      </c>
      <c r="W18" s="160">
        <f t="shared" si="19"/>
        <v>0</v>
      </c>
      <c r="X18" s="78"/>
      <c r="Y18" s="156">
        <f t="shared" si="11"/>
        <v>0</v>
      </c>
      <c r="Z18" s="160">
        <f t="shared" si="12"/>
        <v>0</v>
      </c>
      <c r="AA18" s="78"/>
      <c r="AB18" s="156">
        <f t="shared" si="13"/>
        <v>0</v>
      </c>
      <c r="AC18" s="160">
        <f t="shared" si="14"/>
        <v>0</v>
      </c>
      <c r="AD18" s="78"/>
      <c r="AE18" s="156">
        <f t="shared" si="15"/>
        <v>0</v>
      </c>
      <c r="AF18" s="160">
        <f t="shared" si="16"/>
        <v>0</v>
      </c>
      <c r="AG18" s="78"/>
      <c r="AH18" s="156">
        <f t="shared" si="17"/>
        <v>0</v>
      </c>
      <c r="AI18" s="160">
        <f t="shared" si="18"/>
        <v>0</v>
      </c>
      <c r="AJ18" s="163">
        <f t="shared" si="20"/>
        <v>0</v>
      </c>
      <c r="AK18" s="162">
        <f t="shared" si="21"/>
        <v>0</v>
      </c>
    </row>
    <row r="19" spans="2:37" outlineLevel="1" x14ac:dyDescent="0.35">
      <c r="B19" s="238" t="s">
        <v>80</v>
      </c>
      <c r="C19" s="233" t="s">
        <v>161</v>
      </c>
      <c r="D19" s="78">
        <v>0</v>
      </c>
      <c r="E19" s="79">
        <v>22209</v>
      </c>
      <c r="F19" s="78">
        <v>0</v>
      </c>
      <c r="G19" s="156">
        <f t="shared" si="0"/>
        <v>22209</v>
      </c>
      <c r="H19" s="160">
        <f t="shared" si="1"/>
        <v>0</v>
      </c>
      <c r="I19" s="78">
        <v>0</v>
      </c>
      <c r="J19" s="156">
        <f t="shared" si="2"/>
        <v>22209</v>
      </c>
      <c r="K19" s="160">
        <f t="shared" si="3"/>
        <v>0</v>
      </c>
      <c r="L19" s="78">
        <v>2000</v>
      </c>
      <c r="M19" s="156">
        <f t="shared" si="4"/>
        <v>24209</v>
      </c>
      <c r="N19" s="160">
        <f t="shared" si="5"/>
        <v>9.0053581881219327E-2</v>
      </c>
      <c r="O19" s="78"/>
      <c r="P19" s="156">
        <f t="shared" si="6"/>
        <v>24209</v>
      </c>
      <c r="Q19" s="160">
        <f t="shared" si="7"/>
        <v>0</v>
      </c>
      <c r="R19" s="151">
        <f t="shared" si="8"/>
        <v>2000</v>
      </c>
      <c r="S19" s="162">
        <f t="shared" si="9"/>
        <v>2.1790737696728568E-2</v>
      </c>
      <c r="U19" s="246"/>
      <c r="V19" s="156">
        <f t="shared" si="10"/>
        <v>24209</v>
      </c>
      <c r="W19" s="160">
        <f t="shared" si="19"/>
        <v>0</v>
      </c>
      <c r="X19" s="78"/>
      <c r="Y19" s="156">
        <f t="shared" si="11"/>
        <v>24209</v>
      </c>
      <c r="Z19" s="160">
        <f t="shared" si="12"/>
        <v>0</v>
      </c>
      <c r="AA19" s="78"/>
      <c r="AB19" s="156">
        <f t="shared" si="13"/>
        <v>24209</v>
      </c>
      <c r="AC19" s="160">
        <f t="shared" si="14"/>
        <v>0</v>
      </c>
      <c r="AD19" s="78"/>
      <c r="AE19" s="156">
        <f t="shared" si="15"/>
        <v>24209</v>
      </c>
      <c r="AF19" s="160">
        <f t="shared" si="16"/>
        <v>0</v>
      </c>
      <c r="AG19" s="78"/>
      <c r="AH19" s="156">
        <f t="shared" si="17"/>
        <v>24209</v>
      </c>
      <c r="AI19" s="160">
        <f t="shared" si="18"/>
        <v>0</v>
      </c>
      <c r="AJ19" s="163">
        <f t="shared" si="20"/>
        <v>0</v>
      </c>
      <c r="AK19" s="162">
        <f t="shared" si="21"/>
        <v>0</v>
      </c>
    </row>
    <row r="20" spans="2:37" outlineLevel="1" x14ac:dyDescent="0.35">
      <c r="B20" s="237" t="s">
        <v>81</v>
      </c>
      <c r="C20" s="233" t="s">
        <v>161</v>
      </c>
      <c r="D20" s="78">
        <v>0</v>
      </c>
      <c r="E20" s="79">
        <v>0</v>
      </c>
      <c r="F20" s="78">
        <v>0</v>
      </c>
      <c r="G20" s="156">
        <f t="shared" si="0"/>
        <v>0</v>
      </c>
      <c r="H20" s="160">
        <f t="shared" si="1"/>
        <v>0</v>
      </c>
      <c r="I20" s="78">
        <v>0</v>
      </c>
      <c r="J20" s="156">
        <f t="shared" si="2"/>
        <v>0</v>
      </c>
      <c r="K20" s="160">
        <f t="shared" si="3"/>
        <v>0</v>
      </c>
      <c r="L20" s="78">
        <v>0</v>
      </c>
      <c r="M20" s="156">
        <f t="shared" si="4"/>
        <v>0</v>
      </c>
      <c r="N20" s="160">
        <f t="shared" si="5"/>
        <v>0</v>
      </c>
      <c r="O20" s="78"/>
      <c r="P20" s="156">
        <f t="shared" si="6"/>
        <v>0</v>
      </c>
      <c r="Q20" s="160">
        <f t="shared" si="7"/>
        <v>0</v>
      </c>
      <c r="R20" s="151">
        <f t="shared" si="8"/>
        <v>0</v>
      </c>
      <c r="S20" s="162">
        <f t="shared" si="9"/>
        <v>0</v>
      </c>
      <c r="U20" s="247"/>
      <c r="V20" s="156">
        <f t="shared" si="10"/>
        <v>0</v>
      </c>
      <c r="W20" s="160">
        <f t="shared" si="19"/>
        <v>0</v>
      </c>
      <c r="X20" s="78"/>
      <c r="Y20" s="156">
        <f t="shared" si="11"/>
        <v>0</v>
      </c>
      <c r="Z20" s="160">
        <f t="shared" si="12"/>
        <v>0</v>
      </c>
      <c r="AA20" s="78"/>
      <c r="AB20" s="156">
        <f t="shared" si="13"/>
        <v>0</v>
      </c>
      <c r="AC20" s="160">
        <f t="shared" si="14"/>
        <v>0</v>
      </c>
      <c r="AD20" s="78"/>
      <c r="AE20" s="156">
        <f t="shared" si="15"/>
        <v>0</v>
      </c>
      <c r="AF20" s="160">
        <f t="shared" si="16"/>
        <v>0</v>
      </c>
      <c r="AG20" s="78"/>
      <c r="AH20" s="156">
        <f t="shared" si="17"/>
        <v>0</v>
      </c>
      <c r="AI20" s="160">
        <f t="shared" si="18"/>
        <v>0</v>
      </c>
      <c r="AJ20" s="163">
        <f t="shared" si="20"/>
        <v>0</v>
      </c>
      <c r="AK20" s="162">
        <f t="shared" si="21"/>
        <v>0</v>
      </c>
    </row>
    <row r="21" spans="2:37" outlineLevel="1" x14ac:dyDescent="0.35">
      <c r="B21" s="238" t="s">
        <v>82</v>
      </c>
      <c r="C21" s="233" t="s">
        <v>161</v>
      </c>
      <c r="D21" s="78">
        <v>0</v>
      </c>
      <c r="E21" s="79">
        <v>9461</v>
      </c>
      <c r="F21" s="78">
        <v>0</v>
      </c>
      <c r="G21" s="156">
        <f t="shared" si="0"/>
        <v>9461</v>
      </c>
      <c r="H21" s="160">
        <f t="shared" si="1"/>
        <v>0</v>
      </c>
      <c r="I21" s="78">
        <v>0</v>
      </c>
      <c r="J21" s="156">
        <f t="shared" si="2"/>
        <v>9461</v>
      </c>
      <c r="K21" s="160">
        <f t="shared" si="3"/>
        <v>0</v>
      </c>
      <c r="L21" s="78">
        <v>0</v>
      </c>
      <c r="M21" s="156">
        <f t="shared" si="4"/>
        <v>9461</v>
      </c>
      <c r="N21" s="160">
        <f t="shared" si="5"/>
        <v>0</v>
      </c>
      <c r="O21" s="78"/>
      <c r="P21" s="156">
        <f t="shared" si="6"/>
        <v>9461</v>
      </c>
      <c r="Q21" s="160">
        <f t="shared" si="7"/>
        <v>0</v>
      </c>
      <c r="R21" s="151">
        <f t="shared" si="8"/>
        <v>0</v>
      </c>
      <c r="S21" s="162">
        <f t="shared" si="9"/>
        <v>0</v>
      </c>
      <c r="U21" s="246"/>
      <c r="V21" s="156">
        <f t="shared" si="10"/>
        <v>9461</v>
      </c>
      <c r="W21" s="160">
        <f t="shared" si="19"/>
        <v>0</v>
      </c>
      <c r="X21" s="78">
        <v>2020</v>
      </c>
      <c r="Y21" s="156">
        <f t="shared" si="11"/>
        <v>11481</v>
      </c>
      <c r="Z21" s="160">
        <f t="shared" si="12"/>
        <v>0.21350808582602263</v>
      </c>
      <c r="AA21" s="78"/>
      <c r="AB21" s="156">
        <f t="shared" si="13"/>
        <v>11481</v>
      </c>
      <c r="AC21" s="160">
        <f t="shared" si="14"/>
        <v>0</v>
      </c>
      <c r="AD21" s="78"/>
      <c r="AE21" s="156">
        <f t="shared" si="15"/>
        <v>11481</v>
      </c>
      <c r="AF21" s="160">
        <f t="shared" si="16"/>
        <v>0</v>
      </c>
      <c r="AG21" s="78"/>
      <c r="AH21" s="156">
        <f t="shared" si="17"/>
        <v>11481</v>
      </c>
      <c r="AI21" s="160">
        <f t="shared" si="18"/>
        <v>0</v>
      </c>
      <c r="AJ21" s="163">
        <f t="shared" si="20"/>
        <v>2020</v>
      </c>
      <c r="AK21" s="162">
        <f t="shared" si="21"/>
        <v>4.9568211392772232E-2</v>
      </c>
    </row>
    <row r="22" spans="2:37" outlineLevel="1" x14ac:dyDescent="0.35">
      <c r="B22" s="237" t="s">
        <v>83</v>
      </c>
      <c r="C22" s="233" t="s">
        <v>161</v>
      </c>
      <c r="D22" s="78">
        <v>0</v>
      </c>
      <c r="E22" s="79">
        <v>0</v>
      </c>
      <c r="F22" s="78">
        <v>0</v>
      </c>
      <c r="G22" s="156">
        <f t="shared" si="0"/>
        <v>0</v>
      </c>
      <c r="H22" s="160">
        <f t="shared" si="1"/>
        <v>0</v>
      </c>
      <c r="I22" s="78">
        <v>0</v>
      </c>
      <c r="J22" s="156">
        <f t="shared" si="2"/>
        <v>0</v>
      </c>
      <c r="K22" s="160">
        <f t="shared" si="3"/>
        <v>0</v>
      </c>
      <c r="L22" s="78">
        <v>0</v>
      </c>
      <c r="M22" s="156">
        <f t="shared" si="4"/>
        <v>0</v>
      </c>
      <c r="N22" s="160">
        <f t="shared" si="5"/>
        <v>0</v>
      </c>
      <c r="O22" s="78"/>
      <c r="P22" s="156">
        <f t="shared" si="6"/>
        <v>0</v>
      </c>
      <c r="Q22" s="160">
        <f t="shared" si="7"/>
        <v>0</v>
      </c>
      <c r="R22" s="151">
        <f t="shared" si="8"/>
        <v>0</v>
      </c>
      <c r="S22" s="162">
        <f t="shared" si="9"/>
        <v>0</v>
      </c>
      <c r="U22" s="247"/>
      <c r="V22" s="156">
        <f t="shared" si="10"/>
        <v>0</v>
      </c>
      <c r="W22" s="160">
        <f t="shared" si="19"/>
        <v>0</v>
      </c>
      <c r="X22" s="78"/>
      <c r="Y22" s="156">
        <f t="shared" si="11"/>
        <v>0</v>
      </c>
      <c r="Z22" s="160">
        <f t="shared" si="12"/>
        <v>0</v>
      </c>
      <c r="AA22" s="78"/>
      <c r="AB22" s="156">
        <f t="shared" si="13"/>
        <v>0</v>
      </c>
      <c r="AC22" s="160">
        <f t="shared" si="14"/>
        <v>0</v>
      </c>
      <c r="AD22" s="78"/>
      <c r="AE22" s="156">
        <f t="shared" si="15"/>
        <v>0</v>
      </c>
      <c r="AF22" s="160">
        <f t="shared" si="16"/>
        <v>0</v>
      </c>
      <c r="AG22" s="78"/>
      <c r="AH22" s="156">
        <f t="shared" si="17"/>
        <v>0</v>
      </c>
      <c r="AI22" s="160">
        <f t="shared" si="18"/>
        <v>0</v>
      </c>
      <c r="AJ22" s="163">
        <f t="shared" si="20"/>
        <v>0</v>
      </c>
      <c r="AK22" s="162">
        <f t="shared" si="21"/>
        <v>0</v>
      </c>
    </row>
    <row r="23" spans="2:37" outlineLevel="1" x14ac:dyDescent="0.35">
      <c r="B23" s="238" t="s">
        <v>84</v>
      </c>
      <c r="C23" s="233" t="s">
        <v>161</v>
      </c>
      <c r="D23" s="78">
        <v>0</v>
      </c>
      <c r="E23" s="79">
        <v>3631</v>
      </c>
      <c r="F23" s="78">
        <v>0</v>
      </c>
      <c r="G23" s="156">
        <f t="shared" si="0"/>
        <v>3631</v>
      </c>
      <c r="H23" s="160">
        <f t="shared" si="1"/>
        <v>0</v>
      </c>
      <c r="I23" s="78">
        <v>0</v>
      </c>
      <c r="J23" s="156">
        <f t="shared" si="2"/>
        <v>3631</v>
      </c>
      <c r="K23" s="160">
        <f t="shared" si="3"/>
        <v>0</v>
      </c>
      <c r="L23" s="78">
        <v>0</v>
      </c>
      <c r="M23" s="156">
        <f t="shared" si="4"/>
        <v>3631</v>
      </c>
      <c r="N23" s="160">
        <f t="shared" si="5"/>
        <v>0</v>
      </c>
      <c r="O23" s="78"/>
      <c r="P23" s="156">
        <f t="shared" si="6"/>
        <v>3631</v>
      </c>
      <c r="Q23" s="160">
        <f t="shared" si="7"/>
        <v>0</v>
      </c>
      <c r="R23" s="151">
        <f t="shared" si="8"/>
        <v>0</v>
      </c>
      <c r="S23" s="162">
        <f t="shared" si="9"/>
        <v>0</v>
      </c>
      <c r="U23" s="244"/>
      <c r="V23" s="156">
        <f t="shared" si="10"/>
        <v>3631</v>
      </c>
      <c r="W23" s="160">
        <f t="shared" si="19"/>
        <v>0</v>
      </c>
      <c r="X23" s="78"/>
      <c r="Y23" s="156">
        <f t="shared" si="11"/>
        <v>3631</v>
      </c>
      <c r="Z23" s="160">
        <f t="shared" si="12"/>
        <v>0</v>
      </c>
      <c r="AA23" s="78"/>
      <c r="AB23" s="156">
        <f t="shared" si="13"/>
        <v>3631</v>
      </c>
      <c r="AC23" s="160">
        <f t="shared" si="14"/>
        <v>0</v>
      </c>
      <c r="AD23" s="78"/>
      <c r="AE23" s="156">
        <f t="shared" si="15"/>
        <v>3631</v>
      </c>
      <c r="AF23" s="160">
        <f t="shared" si="16"/>
        <v>0</v>
      </c>
      <c r="AG23" s="78"/>
      <c r="AH23" s="156">
        <f t="shared" si="17"/>
        <v>3631</v>
      </c>
      <c r="AI23" s="160">
        <f t="shared" si="18"/>
        <v>0</v>
      </c>
      <c r="AJ23" s="163">
        <f t="shared" si="20"/>
        <v>0</v>
      </c>
      <c r="AK23" s="162">
        <f t="shared" si="21"/>
        <v>0</v>
      </c>
    </row>
    <row r="24" spans="2:37" outlineLevel="1" x14ac:dyDescent="0.35">
      <c r="B24" s="237" t="s">
        <v>85</v>
      </c>
      <c r="C24" s="233" t="s">
        <v>161</v>
      </c>
      <c r="D24" s="78">
        <v>0</v>
      </c>
      <c r="E24" s="79">
        <v>0</v>
      </c>
      <c r="F24" s="78">
        <v>0</v>
      </c>
      <c r="G24" s="156">
        <f t="shared" si="0"/>
        <v>0</v>
      </c>
      <c r="H24" s="160">
        <f t="shared" si="1"/>
        <v>0</v>
      </c>
      <c r="I24" s="78">
        <v>0</v>
      </c>
      <c r="J24" s="156">
        <f t="shared" si="2"/>
        <v>0</v>
      </c>
      <c r="K24" s="160">
        <f t="shared" si="3"/>
        <v>0</v>
      </c>
      <c r="L24" s="78">
        <v>0</v>
      </c>
      <c r="M24" s="156">
        <f t="shared" si="4"/>
        <v>0</v>
      </c>
      <c r="N24" s="160">
        <f t="shared" si="5"/>
        <v>0</v>
      </c>
      <c r="O24" s="78"/>
      <c r="P24" s="156">
        <f t="shared" si="6"/>
        <v>0</v>
      </c>
      <c r="Q24" s="160">
        <f t="shared" si="7"/>
        <v>0</v>
      </c>
      <c r="R24" s="151">
        <f t="shared" si="8"/>
        <v>0</v>
      </c>
      <c r="S24" s="162">
        <f t="shared" si="9"/>
        <v>0</v>
      </c>
      <c r="U24" s="247"/>
      <c r="V24" s="156">
        <f t="shared" si="10"/>
        <v>0</v>
      </c>
      <c r="W24" s="160">
        <f t="shared" si="19"/>
        <v>0</v>
      </c>
      <c r="X24" s="78"/>
      <c r="Y24" s="156">
        <f t="shared" si="11"/>
        <v>0</v>
      </c>
      <c r="Z24" s="160">
        <f t="shared" si="12"/>
        <v>0</v>
      </c>
      <c r="AA24" s="78"/>
      <c r="AB24" s="156">
        <f t="shared" si="13"/>
        <v>0</v>
      </c>
      <c r="AC24" s="160">
        <f t="shared" si="14"/>
        <v>0</v>
      </c>
      <c r="AD24" s="78"/>
      <c r="AE24" s="156">
        <f t="shared" si="15"/>
        <v>0</v>
      </c>
      <c r="AF24" s="160">
        <f t="shared" si="16"/>
        <v>0</v>
      </c>
      <c r="AG24" s="78"/>
      <c r="AH24" s="156">
        <f t="shared" si="17"/>
        <v>0</v>
      </c>
      <c r="AI24" s="160">
        <f t="shared" si="18"/>
        <v>0</v>
      </c>
      <c r="AJ24" s="163">
        <f t="shared" si="20"/>
        <v>0</v>
      </c>
      <c r="AK24" s="162">
        <f t="shared" si="21"/>
        <v>0</v>
      </c>
    </row>
    <row r="25" spans="2:37" outlineLevel="1" x14ac:dyDescent="0.35">
      <c r="B25" s="238" t="s">
        <v>86</v>
      </c>
      <c r="C25" s="233" t="s">
        <v>161</v>
      </c>
      <c r="D25" s="78">
        <v>0</v>
      </c>
      <c r="E25" s="79">
        <v>9991</v>
      </c>
      <c r="F25" s="78">
        <v>0</v>
      </c>
      <c r="G25" s="156">
        <f t="shared" si="0"/>
        <v>9991</v>
      </c>
      <c r="H25" s="160">
        <f t="shared" si="1"/>
        <v>0</v>
      </c>
      <c r="I25" s="78">
        <v>0</v>
      </c>
      <c r="J25" s="156">
        <f t="shared" si="2"/>
        <v>9991</v>
      </c>
      <c r="K25" s="160">
        <f t="shared" si="3"/>
        <v>0</v>
      </c>
      <c r="L25" s="78">
        <v>0</v>
      </c>
      <c r="M25" s="156">
        <f t="shared" si="4"/>
        <v>9991</v>
      </c>
      <c r="N25" s="160">
        <f t="shared" si="5"/>
        <v>0</v>
      </c>
      <c r="O25" s="78"/>
      <c r="P25" s="156">
        <f t="shared" si="6"/>
        <v>9991</v>
      </c>
      <c r="Q25" s="160">
        <f t="shared" si="7"/>
        <v>0</v>
      </c>
      <c r="R25" s="151">
        <f t="shared" si="8"/>
        <v>0</v>
      </c>
      <c r="S25" s="162">
        <f t="shared" si="9"/>
        <v>0</v>
      </c>
      <c r="U25" s="246"/>
      <c r="V25" s="156">
        <f t="shared" si="10"/>
        <v>9991</v>
      </c>
      <c r="W25" s="160">
        <f t="shared" si="19"/>
        <v>0</v>
      </c>
      <c r="X25" s="78"/>
      <c r="Y25" s="156">
        <f t="shared" si="11"/>
        <v>9991</v>
      </c>
      <c r="Z25" s="160">
        <f t="shared" si="12"/>
        <v>0</v>
      </c>
      <c r="AA25" s="78"/>
      <c r="AB25" s="156">
        <f t="shared" si="13"/>
        <v>9991</v>
      </c>
      <c r="AC25" s="160">
        <f t="shared" si="14"/>
        <v>0</v>
      </c>
      <c r="AD25" s="78"/>
      <c r="AE25" s="156">
        <f t="shared" si="15"/>
        <v>9991</v>
      </c>
      <c r="AF25" s="160">
        <f t="shared" si="16"/>
        <v>0</v>
      </c>
      <c r="AG25" s="78"/>
      <c r="AH25" s="156">
        <f t="shared" si="17"/>
        <v>9991</v>
      </c>
      <c r="AI25" s="160">
        <f t="shared" si="18"/>
        <v>0</v>
      </c>
      <c r="AJ25" s="163">
        <f t="shared" si="20"/>
        <v>0</v>
      </c>
      <c r="AK25" s="162">
        <f t="shared" si="21"/>
        <v>0</v>
      </c>
    </row>
    <row r="26" spans="2:37" outlineLevel="1" x14ac:dyDescent="0.35">
      <c r="B26" s="237" t="s">
        <v>87</v>
      </c>
      <c r="C26" s="233" t="s">
        <v>161</v>
      </c>
      <c r="D26" s="78">
        <v>0</v>
      </c>
      <c r="E26" s="79">
        <v>0</v>
      </c>
      <c r="F26" s="78">
        <v>0</v>
      </c>
      <c r="G26" s="156">
        <f t="shared" si="0"/>
        <v>0</v>
      </c>
      <c r="H26" s="160">
        <f t="shared" si="1"/>
        <v>0</v>
      </c>
      <c r="I26" s="78">
        <v>0</v>
      </c>
      <c r="J26" s="156">
        <f t="shared" si="2"/>
        <v>0</v>
      </c>
      <c r="K26" s="160">
        <f t="shared" si="3"/>
        <v>0</v>
      </c>
      <c r="L26" s="78">
        <v>0</v>
      </c>
      <c r="M26" s="156">
        <f t="shared" si="4"/>
        <v>0</v>
      </c>
      <c r="N26" s="160">
        <f t="shared" si="5"/>
        <v>0</v>
      </c>
      <c r="O26" s="78"/>
      <c r="P26" s="156">
        <f t="shared" si="6"/>
        <v>0</v>
      </c>
      <c r="Q26" s="160">
        <f t="shared" si="7"/>
        <v>0</v>
      </c>
      <c r="R26" s="151">
        <f t="shared" si="8"/>
        <v>0</v>
      </c>
      <c r="S26" s="162">
        <f t="shared" si="9"/>
        <v>0</v>
      </c>
      <c r="U26" s="247"/>
      <c r="V26" s="156">
        <f t="shared" si="10"/>
        <v>0</v>
      </c>
      <c r="W26" s="160">
        <f t="shared" si="19"/>
        <v>0</v>
      </c>
      <c r="X26" s="78"/>
      <c r="Y26" s="156">
        <f t="shared" si="11"/>
        <v>0</v>
      </c>
      <c r="Z26" s="160">
        <f t="shared" si="12"/>
        <v>0</v>
      </c>
      <c r="AA26" s="78"/>
      <c r="AB26" s="156">
        <f t="shared" si="13"/>
        <v>0</v>
      </c>
      <c r="AC26" s="160">
        <f t="shared" si="14"/>
        <v>0</v>
      </c>
      <c r="AD26" s="78"/>
      <c r="AE26" s="156">
        <f t="shared" si="15"/>
        <v>0</v>
      </c>
      <c r="AF26" s="160">
        <f t="shared" si="16"/>
        <v>0</v>
      </c>
      <c r="AG26" s="78"/>
      <c r="AH26" s="156">
        <f t="shared" si="17"/>
        <v>0</v>
      </c>
      <c r="AI26" s="160">
        <f t="shared" si="18"/>
        <v>0</v>
      </c>
      <c r="AJ26" s="163">
        <f t="shared" si="20"/>
        <v>0</v>
      </c>
      <c r="AK26" s="162">
        <f t="shared" si="21"/>
        <v>0</v>
      </c>
    </row>
    <row r="27" spans="2:37" outlineLevel="1" x14ac:dyDescent="0.35">
      <c r="B27" s="238" t="s">
        <v>88</v>
      </c>
      <c r="C27" s="233" t="s">
        <v>161</v>
      </c>
      <c r="D27" s="78">
        <v>0</v>
      </c>
      <c r="E27" s="79">
        <v>14846</v>
      </c>
      <c r="F27" s="78">
        <v>0</v>
      </c>
      <c r="G27" s="156">
        <f t="shared" si="0"/>
        <v>14846</v>
      </c>
      <c r="H27" s="160">
        <f t="shared" si="1"/>
        <v>0</v>
      </c>
      <c r="I27" s="78">
        <v>0</v>
      </c>
      <c r="J27" s="156">
        <f t="shared" si="2"/>
        <v>14846</v>
      </c>
      <c r="K27" s="160">
        <f t="shared" si="3"/>
        <v>0</v>
      </c>
      <c r="L27" s="78">
        <v>0</v>
      </c>
      <c r="M27" s="156">
        <f t="shared" si="4"/>
        <v>14846</v>
      </c>
      <c r="N27" s="160">
        <f t="shared" si="5"/>
        <v>0</v>
      </c>
      <c r="O27" s="78"/>
      <c r="P27" s="156">
        <f t="shared" si="6"/>
        <v>14846</v>
      </c>
      <c r="Q27" s="160">
        <f t="shared" si="7"/>
        <v>0</v>
      </c>
      <c r="R27" s="151">
        <f t="shared" si="8"/>
        <v>0</v>
      </c>
      <c r="S27" s="162">
        <f t="shared" si="9"/>
        <v>0</v>
      </c>
      <c r="U27" s="246">
        <v>1320</v>
      </c>
      <c r="V27" s="156">
        <f t="shared" si="10"/>
        <v>16166</v>
      </c>
      <c r="W27" s="160">
        <f t="shared" si="19"/>
        <v>8.8912838475010109E-2</v>
      </c>
      <c r="X27" s="78"/>
      <c r="Y27" s="156">
        <f t="shared" si="11"/>
        <v>16166</v>
      </c>
      <c r="Z27" s="160">
        <f t="shared" si="12"/>
        <v>0</v>
      </c>
      <c r="AA27" s="78"/>
      <c r="AB27" s="156">
        <f t="shared" si="13"/>
        <v>16166</v>
      </c>
      <c r="AC27" s="160">
        <f t="shared" si="14"/>
        <v>0</v>
      </c>
      <c r="AD27" s="78"/>
      <c r="AE27" s="156">
        <f t="shared" si="15"/>
        <v>16166</v>
      </c>
      <c r="AF27" s="160">
        <f t="shared" si="16"/>
        <v>0</v>
      </c>
      <c r="AG27" s="78"/>
      <c r="AH27" s="156">
        <f t="shared" si="17"/>
        <v>16166</v>
      </c>
      <c r="AI27" s="160">
        <f t="shared" si="18"/>
        <v>0</v>
      </c>
      <c r="AJ27" s="163">
        <f t="shared" si="20"/>
        <v>1320</v>
      </c>
      <c r="AK27" s="162">
        <f t="shared" si="21"/>
        <v>0</v>
      </c>
    </row>
    <row r="28" spans="2:37" outlineLevel="1" x14ac:dyDescent="0.35">
      <c r="B28" s="237" t="s">
        <v>89</v>
      </c>
      <c r="C28" s="233" t="s">
        <v>161</v>
      </c>
      <c r="D28" s="78">
        <v>0</v>
      </c>
      <c r="E28" s="79">
        <v>0</v>
      </c>
      <c r="F28" s="78">
        <v>0</v>
      </c>
      <c r="G28" s="156">
        <f t="shared" si="0"/>
        <v>0</v>
      </c>
      <c r="H28" s="160">
        <f t="shared" si="1"/>
        <v>0</v>
      </c>
      <c r="I28" s="78">
        <v>0</v>
      </c>
      <c r="J28" s="156">
        <f t="shared" si="2"/>
        <v>0</v>
      </c>
      <c r="K28" s="160">
        <f t="shared" si="3"/>
        <v>0</v>
      </c>
      <c r="L28" s="78">
        <v>0</v>
      </c>
      <c r="M28" s="156">
        <f t="shared" si="4"/>
        <v>0</v>
      </c>
      <c r="N28" s="160">
        <f t="shared" si="5"/>
        <v>0</v>
      </c>
      <c r="O28" s="78"/>
      <c r="P28" s="156">
        <f t="shared" si="6"/>
        <v>0</v>
      </c>
      <c r="Q28" s="160">
        <f t="shared" si="7"/>
        <v>0</v>
      </c>
      <c r="R28" s="151">
        <f t="shared" si="8"/>
        <v>0</v>
      </c>
      <c r="S28" s="162">
        <f t="shared" si="9"/>
        <v>0</v>
      </c>
      <c r="U28" s="247"/>
      <c r="V28" s="156">
        <f t="shared" si="10"/>
        <v>0</v>
      </c>
      <c r="W28" s="160">
        <f t="shared" si="19"/>
        <v>0</v>
      </c>
      <c r="X28" s="78"/>
      <c r="Y28" s="156">
        <f t="shared" si="11"/>
        <v>0</v>
      </c>
      <c r="Z28" s="160">
        <f t="shared" si="12"/>
        <v>0</v>
      </c>
      <c r="AA28" s="78"/>
      <c r="AB28" s="156">
        <f t="shared" si="13"/>
        <v>0</v>
      </c>
      <c r="AC28" s="160">
        <f t="shared" si="14"/>
        <v>0</v>
      </c>
      <c r="AD28" s="78"/>
      <c r="AE28" s="156">
        <f t="shared" si="15"/>
        <v>0</v>
      </c>
      <c r="AF28" s="160">
        <f t="shared" si="16"/>
        <v>0</v>
      </c>
      <c r="AG28" s="78"/>
      <c r="AH28" s="156">
        <f t="shared" si="17"/>
        <v>0</v>
      </c>
      <c r="AI28" s="160">
        <f t="shared" si="18"/>
        <v>0</v>
      </c>
      <c r="AJ28" s="163">
        <f t="shared" si="20"/>
        <v>0</v>
      </c>
      <c r="AK28" s="162">
        <f t="shared" si="21"/>
        <v>0</v>
      </c>
    </row>
    <row r="29" spans="2:37" outlineLevel="1" x14ac:dyDescent="0.35">
      <c r="B29" s="238" t="s">
        <v>90</v>
      </c>
      <c r="C29" s="233" t="s">
        <v>161</v>
      </c>
      <c r="D29" s="78">
        <v>0</v>
      </c>
      <c r="E29" s="79">
        <v>7783</v>
      </c>
      <c r="F29" s="78">
        <v>0</v>
      </c>
      <c r="G29" s="156">
        <f t="shared" si="0"/>
        <v>7783</v>
      </c>
      <c r="H29" s="160">
        <f t="shared" si="1"/>
        <v>0</v>
      </c>
      <c r="I29" s="78">
        <v>0</v>
      </c>
      <c r="J29" s="156">
        <f t="shared" si="2"/>
        <v>7783</v>
      </c>
      <c r="K29" s="160">
        <f t="shared" si="3"/>
        <v>0</v>
      </c>
      <c r="L29" s="78">
        <v>0</v>
      </c>
      <c r="M29" s="156">
        <f t="shared" si="4"/>
        <v>7783</v>
      </c>
      <c r="N29" s="160">
        <f t="shared" si="5"/>
        <v>0</v>
      </c>
      <c r="O29" s="78"/>
      <c r="P29" s="156">
        <f t="shared" si="6"/>
        <v>7783</v>
      </c>
      <c r="Q29" s="160">
        <f t="shared" si="7"/>
        <v>0</v>
      </c>
      <c r="R29" s="151">
        <f t="shared" si="8"/>
        <v>0</v>
      </c>
      <c r="S29" s="162">
        <f t="shared" si="9"/>
        <v>0</v>
      </c>
      <c r="U29" s="244"/>
      <c r="V29" s="156">
        <f t="shared" si="10"/>
        <v>7783</v>
      </c>
      <c r="W29" s="160">
        <f t="shared" si="19"/>
        <v>0</v>
      </c>
      <c r="X29" s="78"/>
      <c r="Y29" s="156">
        <f t="shared" si="11"/>
        <v>7783</v>
      </c>
      <c r="Z29" s="160">
        <f t="shared" si="12"/>
        <v>0</v>
      </c>
      <c r="AA29" s="78"/>
      <c r="AB29" s="156">
        <f t="shared" si="13"/>
        <v>7783</v>
      </c>
      <c r="AC29" s="160">
        <f t="shared" si="14"/>
        <v>0</v>
      </c>
      <c r="AD29" s="78"/>
      <c r="AE29" s="156">
        <f t="shared" si="15"/>
        <v>7783</v>
      </c>
      <c r="AF29" s="160">
        <f t="shared" si="16"/>
        <v>0</v>
      </c>
      <c r="AG29" s="78">
        <v>3500</v>
      </c>
      <c r="AH29" s="156">
        <f t="shared" si="17"/>
        <v>11283</v>
      </c>
      <c r="AI29" s="160">
        <f t="shared" si="18"/>
        <v>0.44969805987408457</v>
      </c>
      <c r="AJ29" s="163">
        <f t="shared" si="20"/>
        <v>3500</v>
      </c>
      <c r="AK29" s="162">
        <f t="shared" si="21"/>
        <v>9.7284866175844309E-2</v>
      </c>
    </row>
    <row r="30" spans="2:37" outlineLevel="1" x14ac:dyDescent="0.35">
      <c r="B30" s="238" t="s">
        <v>91</v>
      </c>
      <c r="C30" s="233" t="s">
        <v>161</v>
      </c>
      <c r="D30" s="78">
        <v>0</v>
      </c>
      <c r="E30" s="79">
        <v>7024</v>
      </c>
      <c r="F30" s="78">
        <v>0</v>
      </c>
      <c r="G30" s="156">
        <f t="shared" si="0"/>
        <v>7024</v>
      </c>
      <c r="H30" s="160">
        <f t="shared" si="1"/>
        <v>0</v>
      </c>
      <c r="I30" s="78">
        <v>0</v>
      </c>
      <c r="J30" s="156">
        <f t="shared" si="2"/>
        <v>7024</v>
      </c>
      <c r="K30" s="160">
        <f t="shared" si="3"/>
        <v>0</v>
      </c>
      <c r="L30" s="78">
        <v>0</v>
      </c>
      <c r="M30" s="156">
        <f t="shared" si="4"/>
        <v>7024</v>
      </c>
      <c r="N30" s="160">
        <f t="shared" si="5"/>
        <v>0</v>
      </c>
      <c r="O30" s="78"/>
      <c r="P30" s="156">
        <f t="shared" si="6"/>
        <v>7024</v>
      </c>
      <c r="Q30" s="160">
        <f t="shared" si="7"/>
        <v>0</v>
      </c>
      <c r="R30" s="151">
        <f t="shared" si="8"/>
        <v>0</v>
      </c>
      <c r="S30" s="162">
        <f t="shared" si="9"/>
        <v>0</v>
      </c>
      <c r="U30" s="244"/>
      <c r="V30" s="156">
        <f t="shared" si="10"/>
        <v>7024</v>
      </c>
      <c r="W30" s="160">
        <f t="shared" si="19"/>
        <v>0</v>
      </c>
      <c r="X30" s="78"/>
      <c r="Y30" s="156">
        <f t="shared" si="11"/>
        <v>7024</v>
      </c>
      <c r="Z30" s="160">
        <f t="shared" si="12"/>
        <v>0</v>
      </c>
      <c r="AA30" s="78"/>
      <c r="AB30" s="156">
        <f t="shared" si="13"/>
        <v>7024</v>
      </c>
      <c r="AC30" s="160">
        <f t="shared" si="14"/>
        <v>0</v>
      </c>
      <c r="AD30" s="78"/>
      <c r="AE30" s="156">
        <f t="shared" si="15"/>
        <v>7024</v>
      </c>
      <c r="AF30" s="160">
        <f t="shared" si="16"/>
        <v>0</v>
      </c>
      <c r="AG30" s="78"/>
      <c r="AH30" s="156">
        <f t="shared" si="17"/>
        <v>7024</v>
      </c>
      <c r="AI30" s="160">
        <f t="shared" si="18"/>
        <v>0</v>
      </c>
      <c r="AJ30" s="163">
        <f t="shared" si="20"/>
        <v>0</v>
      </c>
      <c r="AK30" s="162">
        <f t="shared" si="21"/>
        <v>0</v>
      </c>
    </row>
    <row r="31" spans="2:37" outlineLevel="1" x14ac:dyDescent="0.35">
      <c r="B31" s="237" t="s">
        <v>92</v>
      </c>
      <c r="C31" s="233" t="s">
        <v>161</v>
      </c>
      <c r="D31" s="78">
        <v>0</v>
      </c>
      <c r="E31" s="79">
        <v>0</v>
      </c>
      <c r="F31" s="78">
        <v>0</v>
      </c>
      <c r="G31" s="156">
        <f t="shared" si="0"/>
        <v>0</v>
      </c>
      <c r="H31" s="160">
        <f t="shared" si="1"/>
        <v>0</v>
      </c>
      <c r="I31" s="78">
        <v>0</v>
      </c>
      <c r="J31" s="156">
        <f t="shared" si="2"/>
        <v>0</v>
      </c>
      <c r="K31" s="160">
        <f t="shared" si="3"/>
        <v>0</v>
      </c>
      <c r="L31" s="78">
        <v>0</v>
      </c>
      <c r="M31" s="156">
        <f t="shared" si="4"/>
        <v>0</v>
      </c>
      <c r="N31" s="160">
        <f t="shared" si="5"/>
        <v>0</v>
      </c>
      <c r="O31" s="78"/>
      <c r="P31" s="156">
        <f t="shared" si="6"/>
        <v>0</v>
      </c>
      <c r="Q31" s="160">
        <f t="shared" si="7"/>
        <v>0</v>
      </c>
      <c r="R31" s="151">
        <f t="shared" si="8"/>
        <v>0</v>
      </c>
      <c r="S31" s="162">
        <f t="shared" si="9"/>
        <v>0</v>
      </c>
      <c r="U31" s="247"/>
      <c r="V31" s="156">
        <f t="shared" si="10"/>
        <v>0</v>
      </c>
      <c r="W31" s="160">
        <f t="shared" si="19"/>
        <v>0</v>
      </c>
      <c r="X31" s="78"/>
      <c r="Y31" s="156">
        <f t="shared" si="11"/>
        <v>0</v>
      </c>
      <c r="Z31" s="160">
        <f t="shared" si="12"/>
        <v>0</v>
      </c>
      <c r="AA31" s="78"/>
      <c r="AB31" s="156">
        <f t="shared" si="13"/>
        <v>0</v>
      </c>
      <c r="AC31" s="160">
        <f t="shared" si="14"/>
        <v>0</v>
      </c>
      <c r="AD31" s="78"/>
      <c r="AE31" s="156">
        <f t="shared" si="15"/>
        <v>0</v>
      </c>
      <c r="AF31" s="160">
        <f t="shared" si="16"/>
        <v>0</v>
      </c>
      <c r="AG31" s="78"/>
      <c r="AH31" s="156">
        <f t="shared" si="17"/>
        <v>0</v>
      </c>
      <c r="AI31" s="160">
        <f t="shared" si="18"/>
        <v>0</v>
      </c>
      <c r="AJ31" s="163">
        <f t="shared" si="20"/>
        <v>0</v>
      </c>
      <c r="AK31" s="162">
        <f t="shared" si="21"/>
        <v>0</v>
      </c>
    </row>
    <row r="32" spans="2:37" outlineLevel="1" x14ac:dyDescent="0.35">
      <c r="B32" s="238" t="s">
        <v>93</v>
      </c>
      <c r="C32" s="233" t="s">
        <v>161</v>
      </c>
      <c r="D32" s="78">
        <v>0</v>
      </c>
      <c r="E32" s="79">
        <v>5437</v>
      </c>
      <c r="F32" s="78">
        <v>0</v>
      </c>
      <c r="G32" s="156">
        <f t="shared" si="0"/>
        <v>5437</v>
      </c>
      <c r="H32" s="160">
        <f t="shared" si="1"/>
        <v>0</v>
      </c>
      <c r="I32" s="78">
        <v>0</v>
      </c>
      <c r="J32" s="156">
        <f t="shared" si="2"/>
        <v>5437</v>
      </c>
      <c r="K32" s="160">
        <f t="shared" si="3"/>
        <v>0</v>
      </c>
      <c r="L32" s="78">
        <v>0</v>
      </c>
      <c r="M32" s="156">
        <f t="shared" si="4"/>
        <v>5437</v>
      </c>
      <c r="N32" s="160">
        <f t="shared" si="5"/>
        <v>0</v>
      </c>
      <c r="O32" s="78"/>
      <c r="P32" s="156">
        <f t="shared" si="6"/>
        <v>5437</v>
      </c>
      <c r="Q32" s="160">
        <f t="shared" si="7"/>
        <v>0</v>
      </c>
      <c r="R32" s="151">
        <f t="shared" si="8"/>
        <v>0</v>
      </c>
      <c r="S32" s="162">
        <f t="shared" si="9"/>
        <v>0</v>
      </c>
      <c r="U32" s="244"/>
      <c r="V32" s="156">
        <f t="shared" si="10"/>
        <v>5437</v>
      </c>
      <c r="W32" s="160">
        <f t="shared" si="19"/>
        <v>0</v>
      </c>
      <c r="X32" s="78"/>
      <c r="Y32" s="156">
        <f t="shared" si="11"/>
        <v>5437</v>
      </c>
      <c r="Z32" s="160">
        <f t="shared" si="12"/>
        <v>0</v>
      </c>
      <c r="AA32" s="78"/>
      <c r="AB32" s="156">
        <f t="shared" si="13"/>
        <v>5437</v>
      </c>
      <c r="AC32" s="160">
        <f t="shared" si="14"/>
        <v>0</v>
      </c>
      <c r="AD32" s="78"/>
      <c r="AE32" s="156">
        <f t="shared" si="15"/>
        <v>5437</v>
      </c>
      <c r="AF32" s="160">
        <f t="shared" si="16"/>
        <v>0</v>
      </c>
      <c r="AG32" s="78"/>
      <c r="AH32" s="156">
        <f t="shared" si="17"/>
        <v>5437</v>
      </c>
      <c r="AI32" s="160">
        <f t="shared" si="18"/>
        <v>0</v>
      </c>
      <c r="AJ32" s="163">
        <f t="shared" si="20"/>
        <v>0</v>
      </c>
      <c r="AK32" s="162">
        <f t="shared" si="21"/>
        <v>0</v>
      </c>
    </row>
    <row r="33" spans="2:37" outlineLevel="1" x14ac:dyDescent="0.35">
      <c r="B33" s="237" t="s">
        <v>94</v>
      </c>
      <c r="C33" s="233" t="s">
        <v>161</v>
      </c>
      <c r="D33" s="78">
        <v>0</v>
      </c>
      <c r="E33" s="79">
        <f t="shared" ref="E33:E38" si="22">D33</f>
        <v>0</v>
      </c>
      <c r="F33" s="78">
        <v>0</v>
      </c>
      <c r="G33" s="156">
        <f t="shared" si="0"/>
        <v>0</v>
      </c>
      <c r="H33" s="160">
        <f t="shared" si="1"/>
        <v>0</v>
      </c>
      <c r="I33" s="78">
        <v>0</v>
      </c>
      <c r="J33" s="156">
        <f t="shared" si="2"/>
        <v>0</v>
      </c>
      <c r="K33" s="160">
        <f t="shared" si="3"/>
        <v>0</v>
      </c>
      <c r="L33" s="78">
        <v>0</v>
      </c>
      <c r="M33" s="156">
        <f t="shared" si="4"/>
        <v>0</v>
      </c>
      <c r="N33" s="160">
        <f t="shared" si="5"/>
        <v>0</v>
      </c>
      <c r="O33" s="78"/>
      <c r="P33" s="156">
        <f t="shared" si="6"/>
        <v>0</v>
      </c>
      <c r="Q33" s="160">
        <f t="shared" si="7"/>
        <v>0</v>
      </c>
      <c r="R33" s="151">
        <f t="shared" si="8"/>
        <v>0</v>
      </c>
      <c r="S33" s="162">
        <f t="shared" si="9"/>
        <v>0</v>
      </c>
      <c r="U33" s="247"/>
      <c r="V33" s="156">
        <f t="shared" si="10"/>
        <v>0</v>
      </c>
      <c r="W33" s="160">
        <f t="shared" si="19"/>
        <v>0</v>
      </c>
      <c r="X33" s="78"/>
      <c r="Y33" s="156">
        <f t="shared" si="11"/>
        <v>0</v>
      </c>
      <c r="Z33" s="160">
        <f t="shared" si="12"/>
        <v>0</v>
      </c>
      <c r="AA33" s="78"/>
      <c r="AB33" s="156">
        <f t="shared" si="13"/>
        <v>0</v>
      </c>
      <c r="AC33" s="160">
        <f t="shared" si="14"/>
        <v>0</v>
      </c>
      <c r="AD33" s="78"/>
      <c r="AE33" s="156">
        <f t="shared" si="15"/>
        <v>0</v>
      </c>
      <c r="AF33" s="160">
        <f t="shared" si="16"/>
        <v>0</v>
      </c>
      <c r="AG33" s="78"/>
      <c r="AH33" s="156">
        <f t="shared" si="17"/>
        <v>0</v>
      </c>
      <c r="AI33" s="160">
        <f t="shared" si="18"/>
        <v>0</v>
      </c>
      <c r="AJ33" s="163">
        <f t="shared" si="20"/>
        <v>0</v>
      </c>
      <c r="AK33" s="162">
        <f t="shared" si="21"/>
        <v>0</v>
      </c>
    </row>
    <row r="34" spans="2:37" outlineLevel="1" x14ac:dyDescent="0.35">
      <c r="B34" s="238" t="s">
        <v>95</v>
      </c>
      <c r="C34" s="233" t="s">
        <v>161</v>
      </c>
      <c r="D34" s="78">
        <v>0</v>
      </c>
      <c r="E34" s="79">
        <f t="shared" si="22"/>
        <v>0</v>
      </c>
      <c r="F34" s="78">
        <v>0</v>
      </c>
      <c r="G34" s="156">
        <f t="shared" si="0"/>
        <v>0</v>
      </c>
      <c r="H34" s="160">
        <f t="shared" si="1"/>
        <v>0</v>
      </c>
      <c r="I34" s="78">
        <v>0</v>
      </c>
      <c r="J34" s="156">
        <f t="shared" si="2"/>
        <v>0</v>
      </c>
      <c r="K34" s="160">
        <f t="shared" si="3"/>
        <v>0</v>
      </c>
      <c r="L34" s="78">
        <v>0</v>
      </c>
      <c r="M34" s="156">
        <f t="shared" si="4"/>
        <v>0</v>
      </c>
      <c r="N34" s="160">
        <f t="shared" si="5"/>
        <v>0</v>
      </c>
      <c r="O34" s="78"/>
      <c r="P34" s="156">
        <f t="shared" si="6"/>
        <v>0</v>
      </c>
      <c r="Q34" s="160">
        <f t="shared" si="7"/>
        <v>0</v>
      </c>
      <c r="R34" s="151">
        <f t="shared" si="8"/>
        <v>0</v>
      </c>
      <c r="S34" s="162">
        <f t="shared" si="9"/>
        <v>0</v>
      </c>
      <c r="U34" s="247"/>
      <c r="V34" s="156">
        <f t="shared" si="10"/>
        <v>0</v>
      </c>
      <c r="W34" s="160">
        <f t="shared" si="19"/>
        <v>0</v>
      </c>
      <c r="X34" s="78"/>
      <c r="Y34" s="156">
        <f t="shared" si="11"/>
        <v>0</v>
      </c>
      <c r="Z34" s="160">
        <f t="shared" si="12"/>
        <v>0</v>
      </c>
      <c r="AA34" s="78"/>
      <c r="AB34" s="156">
        <f t="shared" si="13"/>
        <v>0</v>
      </c>
      <c r="AC34" s="160">
        <f t="shared" si="14"/>
        <v>0</v>
      </c>
      <c r="AD34" s="78"/>
      <c r="AE34" s="156">
        <f t="shared" si="15"/>
        <v>0</v>
      </c>
      <c r="AF34" s="160">
        <f t="shared" si="16"/>
        <v>0</v>
      </c>
      <c r="AG34" s="78"/>
      <c r="AH34" s="156">
        <f t="shared" si="17"/>
        <v>0</v>
      </c>
      <c r="AI34" s="160">
        <f t="shared" si="18"/>
        <v>0</v>
      </c>
      <c r="AJ34" s="163">
        <f t="shared" si="20"/>
        <v>0</v>
      </c>
      <c r="AK34" s="162">
        <f t="shared" si="21"/>
        <v>0</v>
      </c>
    </row>
    <row r="35" spans="2:37" outlineLevel="1" x14ac:dyDescent="0.35">
      <c r="B35" s="237" t="s">
        <v>96</v>
      </c>
      <c r="C35" s="233" t="s">
        <v>161</v>
      </c>
      <c r="D35" s="78">
        <v>0</v>
      </c>
      <c r="E35" s="79">
        <f t="shared" si="22"/>
        <v>0</v>
      </c>
      <c r="F35" s="78">
        <v>0</v>
      </c>
      <c r="G35" s="156">
        <f t="shared" si="0"/>
        <v>0</v>
      </c>
      <c r="H35" s="160">
        <f t="shared" si="1"/>
        <v>0</v>
      </c>
      <c r="I35" s="78">
        <v>0</v>
      </c>
      <c r="J35" s="156">
        <f t="shared" si="2"/>
        <v>0</v>
      </c>
      <c r="K35" s="160">
        <f t="shared" si="3"/>
        <v>0</v>
      </c>
      <c r="L35" s="78">
        <v>0</v>
      </c>
      <c r="M35" s="156">
        <f t="shared" si="4"/>
        <v>0</v>
      </c>
      <c r="N35" s="160">
        <f t="shared" si="5"/>
        <v>0</v>
      </c>
      <c r="O35" s="78"/>
      <c r="P35" s="156">
        <f t="shared" si="6"/>
        <v>0</v>
      </c>
      <c r="Q35" s="160">
        <f t="shared" si="7"/>
        <v>0</v>
      </c>
      <c r="R35" s="151">
        <f t="shared" si="8"/>
        <v>0</v>
      </c>
      <c r="S35" s="162">
        <f t="shared" si="9"/>
        <v>0</v>
      </c>
      <c r="U35" s="245"/>
      <c r="V35" s="156">
        <f t="shared" si="10"/>
        <v>0</v>
      </c>
      <c r="W35" s="160">
        <f t="shared" si="19"/>
        <v>0</v>
      </c>
      <c r="X35" s="78"/>
      <c r="Y35" s="156">
        <f t="shared" si="11"/>
        <v>0</v>
      </c>
      <c r="Z35" s="160">
        <f t="shared" si="12"/>
        <v>0</v>
      </c>
      <c r="AA35" s="78"/>
      <c r="AB35" s="156">
        <f t="shared" si="13"/>
        <v>0</v>
      </c>
      <c r="AC35" s="160">
        <f t="shared" si="14"/>
        <v>0</v>
      </c>
      <c r="AD35" s="78"/>
      <c r="AE35" s="156">
        <f t="shared" si="15"/>
        <v>0</v>
      </c>
      <c r="AF35" s="160">
        <f t="shared" si="16"/>
        <v>0</v>
      </c>
      <c r="AG35" s="78"/>
      <c r="AH35" s="156">
        <f t="shared" si="17"/>
        <v>0</v>
      </c>
      <c r="AI35" s="160">
        <f t="shared" si="18"/>
        <v>0</v>
      </c>
      <c r="AJ35" s="163">
        <f t="shared" si="20"/>
        <v>0</v>
      </c>
      <c r="AK35" s="162">
        <f t="shared" si="21"/>
        <v>0</v>
      </c>
    </row>
    <row r="36" spans="2:37" outlineLevel="1" x14ac:dyDescent="0.35">
      <c r="B36" s="238" t="s">
        <v>97</v>
      </c>
      <c r="C36" s="233" t="s">
        <v>161</v>
      </c>
      <c r="D36" s="78">
        <v>0</v>
      </c>
      <c r="E36" s="79">
        <f t="shared" si="22"/>
        <v>0</v>
      </c>
      <c r="F36" s="78">
        <v>0</v>
      </c>
      <c r="G36" s="156">
        <f t="shared" si="0"/>
        <v>0</v>
      </c>
      <c r="H36" s="160">
        <f t="shared" si="1"/>
        <v>0</v>
      </c>
      <c r="I36" s="78">
        <v>0</v>
      </c>
      <c r="J36" s="156">
        <f t="shared" si="2"/>
        <v>0</v>
      </c>
      <c r="K36" s="160">
        <f t="shared" si="3"/>
        <v>0</v>
      </c>
      <c r="L36" s="78">
        <v>0</v>
      </c>
      <c r="M36" s="156">
        <f t="shared" si="4"/>
        <v>0</v>
      </c>
      <c r="N36" s="160">
        <f t="shared" si="5"/>
        <v>0</v>
      </c>
      <c r="O36" s="78"/>
      <c r="P36" s="156">
        <f t="shared" si="6"/>
        <v>0</v>
      </c>
      <c r="Q36" s="160">
        <f t="shared" si="7"/>
        <v>0</v>
      </c>
      <c r="R36" s="151">
        <f t="shared" si="8"/>
        <v>0</v>
      </c>
      <c r="S36" s="162">
        <f t="shared" si="9"/>
        <v>0</v>
      </c>
      <c r="U36" s="245"/>
      <c r="V36" s="156">
        <f t="shared" si="10"/>
        <v>0</v>
      </c>
      <c r="W36" s="160">
        <f t="shared" si="19"/>
        <v>0</v>
      </c>
      <c r="X36" s="78"/>
      <c r="Y36" s="156">
        <f t="shared" si="11"/>
        <v>0</v>
      </c>
      <c r="Z36" s="160">
        <f t="shared" si="12"/>
        <v>0</v>
      </c>
      <c r="AA36" s="78"/>
      <c r="AB36" s="156">
        <f t="shared" si="13"/>
        <v>0</v>
      </c>
      <c r="AC36" s="160">
        <f t="shared" si="14"/>
        <v>0</v>
      </c>
      <c r="AD36" s="78"/>
      <c r="AE36" s="156">
        <f t="shared" si="15"/>
        <v>0</v>
      </c>
      <c r="AF36" s="160">
        <f t="shared" si="16"/>
        <v>0</v>
      </c>
      <c r="AG36" s="78"/>
      <c r="AH36" s="156">
        <f t="shared" si="17"/>
        <v>0</v>
      </c>
      <c r="AI36" s="160">
        <f t="shared" si="18"/>
        <v>0</v>
      </c>
      <c r="AJ36" s="163">
        <f t="shared" si="20"/>
        <v>0</v>
      </c>
      <c r="AK36" s="162">
        <f t="shared" si="21"/>
        <v>0</v>
      </c>
    </row>
    <row r="37" spans="2:37" outlineLevel="1" x14ac:dyDescent="0.35">
      <c r="B37" s="237" t="s">
        <v>98</v>
      </c>
      <c r="C37" s="233" t="s">
        <v>161</v>
      </c>
      <c r="D37" s="78">
        <v>0</v>
      </c>
      <c r="E37" s="79">
        <f t="shared" si="22"/>
        <v>0</v>
      </c>
      <c r="F37" s="78">
        <v>0</v>
      </c>
      <c r="G37" s="156">
        <f t="shared" si="0"/>
        <v>0</v>
      </c>
      <c r="H37" s="160">
        <f t="shared" si="1"/>
        <v>0</v>
      </c>
      <c r="I37" s="78">
        <v>0</v>
      </c>
      <c r="J37" s="156">
        <f t="shared" si="2"/>
        <v>0</v>
      </c>
      <c r="K37" s="160">
        <f t="shared" si="3"/>
        <v>0</v>
      </c>
      <c r="L37" s="78">
        <v>0</v>
      </c>
      <c r="M37" s="156">
        <f t="shared" si="4"/>
        <v>0</v>
      </c>
      <c r="N37" s="160">
        <f t="shared" si="5"/>
        <v>0</v>
      </c>
      <c r="O37" s="78"/>
      <c r="P37" s="156">
        <f t="shared" si="6"/>
        <v>0</v>
      </c>
      <c r="Q37" s="160">
        <f t="shared" si="7"/>
        <v>0</v>
      </c>
      <c r="R37" s="151">
        <f t="shared" si="8"/>
        <v>0</v>
      </c>
      <c r="S37" s="162">
        <f t="shared" si="9"/>
        <v>0</v>
      </c>
      <c r="U37" s="245"/>
      <c r="V37" s="156">
        <f t="shared" si="10"/>
        <v>0</v>
      </c>
      <c r="W37" s="160">
        <f t="shared" si="19"/>
        <v>0</v>
      </c>
      <c r="X37" s="78"/>
      <c r="Y37" s="156">
        <f t="shared" si="11"/>
        <v>0</v>
      </c>
      <c r="Z37" s="160">
        <f t="shared" si="12"/>
        <v>0</v>
      </c>
      <c r="AA37" s="78"/>
      <c r="AB37" s="156">
        <f t="shared" si="13"/>
        <v>0</v>
      </c>
      <c r="AC37" s="160">
        <f t="shared" si="14"/>
        <v>0</v>
      </c>
      <c r="AD37" s="78"/>
      <c r="AE37" s="156">
        <f t="shared" si="15"/>
        <v>0</v>
      </c>
      <c r="AF37" s="160">
        <f t="shared" si="16"/>
        <v>0</v>
      </c>
      <c r="AG37" s="78"/>
      <c r="AH37" s="156">
        <f t="shared" si="17"/>
        <v>0</v>
      </c>
      <c r="AI37" s="160">
        <f t="shared" si="18"/>
        <v>0</v>
      </c>
      <c r="AJ37" s="163">
        <f t="shared" si="20"/>
        <v>0</v>
      </c>
      <c r="AK37" s="162">
        <f t="shared" si="21"/>
        <v>0</v>
      </c>
    </row>
    <row r="38" spans="2:37" outlineLevel="1" x14ac:dyDescent="0.35">
      <c r="B38" s="238" t="s">
        <v>99</v>
      </c>
      <c r="C38" s="54" t="s">
        <v>161</v>
      </c>
      <c r="D38" s="78">
        <v>0</v>
      </c>
      <c r="E38" s="79">
        <f t="shared" si="22"/>
        <v>0</v>
      </c>
      <c r="F38" s="78">
        <v>0</v>
      </c>
      <c r="G38" s="156">
        <f t="shared" si="0"/>
        <v>0</v>
      </c>
      <c r="H38" s="160">
        <f t="shared" si="1"/>
        <v>0</v>
      </c>
      <c r="I38" s="78">
        <v>0</v>
      </c>
      <c r="J38" s="156">
        <f t="shared" si="2"/>
        <v>0</v>
      </c>
      <c r="K38" s="160">
        <f t="shared" si="3"/>
        <v>0</v>
      </c>
      <c r="L38" s="78">
        <v>7860</v>
      </c>
      <c r="M38" s="156">
        <f t="shared" si="4"/>
        <v>7860</v>
      </c>
      <c r="N38" s="160">
        <f t="shared" si="5"/>
        <v>0</v>
      </c>
      <c r="O38" s="78">
        <v>2075</v>
      </c>
      <c r="P38" s="156">
        <f t="shared" si="6"/>
        <v>9935</v>
      </c>
      <c r="Q38" s="160">
        <f t="shared" si="7"/>
        <v>0.26399491094147581</v>
      </c>
      <c r="R38" s="151">
        <f t="shared" si="8"/>
        <v>9935</v>
      </c>
      <c r="S38" s="162">
        <f t="shared" si="9"/>
        <v>0</v>
      </c>
      <c r="U38" s="245"/>
      <c r="V38" s="156">
        <f t="shared" si="10"/>
        <v>9935</v>
      </c>
      <c r="W38" s="160">
        <f t="shared" si="19"/>
        <v>0</v>
      </c>
      <c r="X38" s="78"/>
      <c r="Y38" s="156">
        <f t="shared" si="11"/>
        <v>9935</v>
      </c>
      <c r="Z38" s="160">
        <f t="shared" si="12"/>
        <v>0</v>
      </c>
      <c r="AA38" s="239"/>
      <c r="AB38" s="156">
        <f t="shared" si="13"/>
        <v>9935</v>
      </c>
      <c r="AC38" s="160">
        <f t="shared" si="14"/>
        <v>0</v>
      </c>
      <c r="AD38" s="239"/>
      <c r="AE38" s="156">
        <f t="shared" si="15"/>
        <v>9935</v>
      </c>
      <c r="AF38" s="160">
        <f t="shared" si="16"/>
        <v>0</v>
      </c>
      <c r="AG38" s="240"/>
      <c r="AH38" s="156">
        <f t="shared" si="17"/>
        <v>9935</v>
      </c>
      <c r="AI38" s="160">
        <f t="shared" si="18"/>
        <v>0</v>
      </c>
      <c r="AJ38" s="241">
        <f t="shared" si="20"/>
        <v>0</v>
      </c>
      <c r="AK38" s="162">
        <f t="shared" si="21"/>
        <v>0</v>
      </c>
    </row>
    <row r="39" spans="2:37" outlineLevel="1" x14ac:dyDescent="0.35">
      <c r="B39" s="49" t="s">
        <v>139</v>
      </c>
      <c r="C39" s="54" t="s">
        <v>161</v>
      </c>
      <c r="D39" s="171">
        <f>SUM(D14:D38)</f>
        <v>0</v>
      </c>
      <c r="E39" s="158">
        <f>SUM(E14:E38)</f>
        <v>117434</v>
      </c>
      <c r="F39" s="158">
        <f>SUM(F14:F38)</f>
        <v>0</v>
      </c>
      <c r="G39" s="157">
        <f>SUM(G14:G38)</f>
        <v>117434</v>
      </c>
      <c r="H39" s="161">
        <f>IFERROR((G39-E39)/E39,0)</f>
        <v>0</v>
      </c>
      <c r="I39" s="158">
        <f>SUM(I14:I38)</f>
        <v>0</v>
      </c>
      <c r="J39" s="157">
        <f>SUM(J14:J38)</f>
        <v>117434</v>
      </c>
      <c r="K39" s="161">
        <f t="shared" ref="K39" si="23">IFERROR((J39-G39)/G39,0)</f>
        <v>0</v>
      </c>
      <c r="L39" s="158">
        <f>SUM(L14:L38)</f>
        <v>9860</v>
      </c>
      <c r="M39" s="157">
        <f>SUM(M14:M38)</f>
        <v>127294</v>
      </c>
      <c r="N39" s="161">
        <f t="shared" ref="N39" si="24">IFERROR((M39-J39)/J39,0)</f>
        <v>8.3962055282115908E-2</v>
      </c>
      <c r="O39" s="158">
        <f>SUM(O14:O38)</f>
        <v>2075</v>
      </c>
      <c r="P39" s="157">
        <f>SUM(P14:P38)</f>
        <v>129369</v>
      </c>
      <c r="Q39" s="161">
        <f t="shared" si="7"/>
        <v>1.630084685845366E-2</v>
      </c>
      <c r="R39" s="151">
        <f t="shared" si="8"/>
        <v>11935</v>
      </c>
      <c r="S39" s="162">
        <f t="shared" si="9"/>
        <v>2.4493227488942226E-2</v>
      </c>
      <c r="U39" s="158">
        <f>SUM(U14:U38)</f>
        <v>1345</v>
      </c>
      <c r="V39" s="157">
        <f>SUM(V14:V38)</f>
        <v>130714</v>
      </c>
      <c r="W39" s="161">
        <f>IFERROR((V39-P39)/P39,0)</f>
        <v>1.0396617427668143E-2</v>
      </c>
      <c r="X39" s="158">
        <f>SUM(X14:X38)</f>
        <v>2020</v>
      </c>
      <c r="Y39" s="157">
        <f>SUM(Y14:Y38)</f>
        <v>132734</v>
      </c>
      <c r="Z39" s="161">
        <f t="shared" ref="Z39" si="25">IFERROR((Y39-V39)/V39,0)</f>
        <v>1.5453585690897685E-2</v>
      </c>
      <c r="AA39" s="158">
        <f>SUM(AA14:AA38)</f>
        <v>0</v>
      </c>
      <c r="AB39" s="157">
        <f>SUM(AB14:AB38)</f>
        <v>132734</v>
      </c>
      <c r="AC39" s="161">
        <f t="shared" ref="AC39" si="26">IFERROR((AB39-Y39)/Y39,0)</f>
        <v>0</v>
      </c>
      <c r="AD39" s="158">
        <f>SUM(AD14:AD38)</f>
        <v>0</v>
      </c>
      <c r="AE39" s="157">
        <f>SUM(AE14:AE38)</f>
        <v>132734</v>
      </c>
      <c r="AF39" s="161">
        <f t="shared" ref="AF39" si="27">IFERROR((AE39-AB39)/AB39,0)</f>
        <v>0</v>
      </c>
      <c r="AG39" s="158">
        <f>SUM(AG14:AG38)</f>
        <v>3500</v>
      </c>
      <c r="AH39" s="157">
        <f>SUM(AH14:AH38)</f>
        <v>136234</v>
      </c>
      <c r="AI39" s="161">
        <f>IFERROR((AH39-AE39)/AE39,0)</f>
        <v>2.6368526526737684E-2</v>
      </c>
      <c r="AJ39" s="157">
        <f>SUM(AJ14:AJ38)</f>
        <v>6865</v>
      </c>
      <c r="AK39" s="162">
        <f t="shared" ref="AK39" si="28">IFERROR((AH39/V39)^(1/4)-1,0)</f>
        <v>1.0394214671542779E-2</v>
      </c>
    </row>
    <row r="40" spans="2:37" outlineLevel="1" x14ac:dyDescent="0.35">
      <c r="O40" s="53"/>
    </row>
    <row r="41" spans="2:37" outlineLevel="1" x14ac:dyDescent="0.35"/>
    <row r="42" spans="2:37" ht="17.25" customHeight="1" x14ac:dyDescent="0.35">
      <c r="B42" s="306" t="s">
        <v>162</v>
      </c>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62"/>
    </row>
    <row r="43" spans="2:37" ht="5.5" customHeight="1" outlineLevel="1" x14ac:dyDescent="0.35">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row>
    <row r="44" spans="2:37" ht="15" customHeight="1" outlineLevel="1" x14ac:dyDescent="0.35">
      <c r="B44" s="363"/>
      <c r="C44" s="364" t="s">
        <v>105</v>
      </c>
      <c r="D44" s="317" t="s">
        <v>131</v>
      </c>
      <c r="E44" s="318"/>
      <c r="F44" s="318"/>
      <c r="G44" s="318"/>
      <c r="H44" s="318"/>
      <c r="I44" s="318"/>
      <c r="J44" s="318"/>
      <c r="K44" s="318"/>
      <c r="L44" s="318"/>
      <c r="M44" s="318"/>
      <c r="N44" s="318"/>
      <c r="O44" s="318"/>
      <c r="P44" s="318"/>
      <c r="Q44" s="319"/>
      <c r="R44" s="322" t="str">
        <f xml:space="preserve"> D45&amp;" - "&amp;O45</f>
        <v>2019 - 2023</v>
      </c>
      <c r="S44" s="369"/>
      <c r="U44" s="317" t="s">
        <v>132</v>
      </c>
      <c r="V44" s="318"/>
      <c r="W44" s="318"/>
      <c r="X44" s="318"/>
      <c r="Y44" s="318"/>
      <c r="Z44" s="318"/>
      <c r="AA44" s="318"/>
      <c r="AB44" s="318"/>
      <c r="AC44" s="318"/>
      <c r="AD44" s="318"/>
      <c r="AE44" s="318"/>
      <c r="AF44" s="318"/>
      <c r="AG44" s="318"/>
      <c r="AH44" s="318"/>
      <c r="AI44" s="318"/>
      <c r="AJ44" s="318"/>
      <c r="AK44" s="367"/>
    </row>
    <row r="45" spans="2:37" ht="15" customHeight="1" outlineLevel="1" x14ac:dyDescent="0.35">
      <c r="B45" s="363"/>
      <c r="C45" s="365"/>
      <c r="D45" s="317">
        <f>$C$3-5</f>
        <v>2019</v>
      </c>
      <c r="E45" s="319"/>
      <c r="F45" s="317">
        <f>$C$3-4</f>
        <v>2020</v>
      </c>
      <c r="G45" s="318"/>
      <c r="H45" s="319"/>
      <c r="I45" s="317">
        <f>$C$3-3</f>
        <v>2021</v>
      </c>
      <c r="J45" s="318"/>
      <c r="K45" s="319"/>
      <c r="L45" s="317">
        <f>$C$3-2</f>
        <v>2022</v>
      </c>
      <c r="M45" s="318"/>
      <c r="N45" s="319"/>
      <c r="O45" s="317">
        <f>$C$3-1</f>
        <v>2023</v>
      </c>
      <c r="P45" s="318"/>
      <c r="Q45" s="319"/>
      <c r="R45" s="324"/>
      <c r="S45" s="370"/>
      <c r="U45" s="317">
        <f>$C$3</f>
        <v>2024</v>
      </c>
      <c r="V45" s="318"/>
      <c r="W45" s="319"/>
      <c r="X45" s="317">
        <f>$C$3+1</f>
        <v>2025</v>
      </c>
      <c r="Y45" s="318"/>
      <c r="Z45" s="319"/>
      <c r="AA45" s="317">
        <f>$C$3+2</f>
        <v>2026</v>
      </c>
      <c r="AB45" s="318"/>
      <c r="AC45" s="319"/>
      <c r="AD45" s="317">
        <f>$C$3+3</f>
        <v>2027</v>
      </c>
      <c r="AE45" s="318"/>
      <c r="AF45" s="319"/>
      <c r="AG45" s="317">
        <f>$C$3+4</f>
        <v>2028</v>
      </c>
      <c r="AH45" s="318"/>
      <c r="AI45" s="319"/>
      <c r="AJ45" s="320" t="str">
        <f>U45&amp;" - "&amp;AG45</f>
        <v>2024 - 2028</v>
      </c>
      <c r="AK45" s="368"/>
    </row>
    <row r="46" spans="2:37" ht="29" outlineLevel="1" x14ac:dyDescent="0.35">
      <c r="B46" s="363"/>
      <c r="C46" s="366"/>
      <c r="D46" s="64" t="s">
        <v>159</v>
      </c>
      <c r="E46" s="65" t="s">
        <v>160</v>
      </c>
      <c r="F46" s="64" t="s">
        <v>159</v>
      </c>
      <c r="G46" s="9" t="s">
        <v>160</v>
      </c>
      <c r="H46" s="65" t="s">
        <v>135</v>
      </c>
      <c r="I46" s="64" t="s">
        <v>159</v>
      </c>
      <c r="J46" s="9" t="s">
        <v>160</v>
      </c>
      <c r="K46" s="65" t="s">
        <v>135</v>
      </c>
      <c r="L46" s="64" t="s">
        <v>159</v>
      </c>
      <c r="M46" s="9" t="s">
        <v>160</v>
      </c>
      <c r="N46" s="65" t="s">
        <v>135</v>
      </c>
      <c r="O46" s="64" t="s">
        <v>159</v>
      </c>
      <c r="P46" s="9" t="s">
        <v>160</v>
      </c>
      <c r="Q46" s="65" t="s">
        <v>135</v>
      </c>
      <c r="R46" s="9" t="s">
        <v>127</v>
      </c>
      <c r="S46" s="58" t="s">
        <v>136</v>
      </c>
      <c r="U46" s="64" t="s">
        <v>159</v>
      </c>
      <c r="V46" s="9" t="s">
        <v>160</v>
      </c>
      <c r="W46" s="65" t="s">
        <v>135</v>
      </c>
      <c r="X46" s="64" t="s">
        <v>159</v>
      </c>
      <c r="Y46" s="9" t="s">
        <v>160</v>
      </c>
      <c r="Z46" s="65" t="s">
        <v>135</v>
      </c>
      <c r="AA46" s="64" t="s">
        <v>159</v>
      </c>
      <c r="AB46" s="9" t="s">
        <v>160</v>
      </c>
      <c r="AC46" s="65" t="s">
        <v>135</v>
      </c>
      <c r="AD46" s="64" t="s">
        <v>159</v>
      </c>
      <c r="AE46" s="9" t="s">
        <v>160</v>
      </c>
      <c r="AF46" s="65" t="s">
        <v>135</v>
      </c>
      <c r="AG46" s="64" t="s">
        <v>159</v>
      </c>
      <c r="AH46" s="9" t="s">
        <v>160</v>
      </c>
      <c r="AI46" s="65" t="s">
        <v>135</v>
      </c>
      <c r="AJ46" s="9" t="s">
        <v>127</v>
      </c>
      <c r="AK46" s="58" t="s">
        <v>136</v>
      </c>
    </row>
    <row r="47" spans="2:37" ht="14.25" customHeight="1" outlineLevel="1" x14ac:dyDescent="0.35">
      <c r="B47" s="237" t="s">
        <v>75</v>
      </c>
      <c r="C47" s="62" t="s">
        <v>161</v>
      </c>
      <c r="D47" s="78"/>
      <c r="E47" s="79">
        <v>0</v>
      </c>
      <c r="F47" s="78">
        <v>0</v>
      </c>
      <c r="G47" s="156">
        <f t="shared" ref="G47:G71" si="29">E47+F47</f>
        <v>0</v>
      </c>
      <c r="H47" s="160">
        <f t="shared" ref="H47:H71" si="30">IFERROR((G47-E47)/E47,0)</f>
        <v>0</v>
      </c>
      <c r="I47" s="78">
        <v>0</v>
      </c>
      <c r="J47" s="156">
        <f t="shared" si="2"/>
        <v>0</v>
      </c>
      <c r="K47" s="160">
        <f t="shared" si="3"/>
        <v>0</v>
      </c>
      <c r="L47" s="78">
        <v>0</v>
      </c>
      <c r="M47" s="156">
        <f t="shared" ref="M47:M239" si="31">J47+L47</f>
        <v>0</v>
      </c>
      <c r="N47" s="160">
        <f>IFERROR((M47-J47)/J47,0)</f>
        <v>0</v>
      </c>
      <c r="O47" s="78"/>
      <c r="P47" s="156">
        <f t="shared" ref="P47:P71" si="32">M47+O47</f>
        <v>0</v>
      </c>
      <c r="Q47" s="160">
        <f t="shared" ref="Q47:Q72" si="33">IFERROR((P47-M47)/M47,0)</f>
        <v>0</v>
      </c>
      <c r="R47" s="234">
        <f t="shared" ref="R47:R72" si="34">D47+F47+I47+L47+O47</f>
        <v>0</v>
      </c>
      <c r="S47" s="235">
        <f t="shared" ref="S47:S72" si="35">IFERROR((P47/E47)^(1/4)-1,0)</f>
        <v>0</v>
      </c>
      <c r="T47" s="236"/>
      <c r="U47" s="78"/>
      <c r="V47" s="156">
        <f t="shared" ref="V47:V71" si="36">P47+U47</f>
        <v>0</v>
      </c>
      <c r="W47" s="160">
        <f t="shared" ref="W47:W71" si="37">IFERROR((V47-P47)/P47,0)</f>
        <v>0</v>
      </c>
      <c r="X47" s="78"/>
      <c r="Y47" s="156">
        <f t="shared" ref="Y47:Y71" si="38">V47+X47</f>
        <v>0</v>
      </c>
      <c r="Z47" s="160">
        <f t="shared" ref="Z47:Z72" si="39">IFERROR((Y47-V47)/V47,0)</f>
        <v>0</v>
      </c>
      <c r="AA47" s="78"/>
      <c r="AB47" s="156">
        <f t="shared" ref="AB47:AB71" si="40">Y47+AA47</f>
        <v>0</v>
      </c>
      <c r="AC47" s="160">
        <f t="shared" ref="AC47:AC71" si="41">IFERROR((AB47-Y47)/Y47,0)</f>
        <v>0</v>
      </c>
      <c r="AD47" s="78"/>
      <c r="AE47" s="156">
        <f t="shared" ref="AE47:AE71" si="42">AB47+AD47</f>
        <v>0</v>
      </c>
      <c r="AF47" s="160">
        <f t="shared" ref="AF47:AF71" si="43">IFERROR((AE47-AB47)/AB47,0)</f>
        <v>0</v>
      </c>
      <c r="AG47" s="78"/>
      <c r="AH47" s="156">
        <f t="shared" ref="AH47:AH71" si="44">AE47+AG47</f>
        <v>0</v>
      </c>
      <c r="AI47" s="160">
        <f t="shared" ref="AI47:AI71" si="45">IFERROR((AH47-AE47)/AE47,0)</f>
        <v>0</v>
      </c>
      <c r="AJ47" s="234">
        <f>U47+X47+AA47+AD47+AG47</f>
        <v>0</v>
      </c>
      <c r="AK47" s="235">
        <f>IFERROR((AH47/V47)^(1/4)-1,0)</f>
        <v>0</v>
      </c>
    </row>
    <row r="48" spans="2:37" ht="14.25" customHeight="1" outlineLevel="1" x14ac:dyDescent="0.35">
      <c r="B48" s="238" t="s">
        <v>76</v>
      </c>
      <c r="C48" s="62" t="s">
        <v>161</v>
      </c>
      <c r="D48" s="78"/>
      <c r="E48" s="79">
        <v>2601</v>
      </c>
      <c r="F48" s="78">
        <v>0</v>
      </c>
      <c r="G48" s="156">
        <f t="shared" si="29"/>
        <v>2601</v>
      </c>
      <c r="H48" s="160">
        <f t="shared" si="30"/>
        <v>0</v>
      </c>
      <c r="I48" s="78">
        <v>0</v>
      </c>
      <c r="J48" s="156">
        <f t="shared" si="2"/>
        <v>2601</v>
      </c>
      <c r="K48" s="160">
        <f t="shared" si="3"/>
        <v>0</v>
      </c>
      <c r="L48" s="78">
        <v>0</v>
      </c>
      <c r="M48" s="156">
        <f t="shared" si="31"/>
        <v>2601</v>
      </c>
      <c r="N48" s="160">
        <f t="shared" ref="N48:N71" si="46">IFERROR((M48-J48)/J48,0)</f>
        <v>0</v>
      </c>
      <c r="O48" s="78"/>
      <c r="P48" s="156">
        <f t="shared" si="32"/>
        <v>2601</v>
      </c>
      <c r="Q48" s="160">
        <f t="shared" si="33"/>
        <v>0</v>
      </c>
      <c r="R48" s="234">
        <f t="shared" si="34"/>
        <v>0</v>
      </c>
      <c r="S48" s="235">
        <f t="shared" si="35"/>
        <v>0</v>
      </c>
      <c r="T48" s="236"/>
      <c r="U48" s="78"/>
      <c r="V48" s="156">
        <f t="shared" si="36"/>
        <v>2601</v>
      </c>
      <c r="W48" s="160">
        <f t="shared" si="37"/>
        <v>0</v>
      </c>
      <c r="X48" s="78"/>
      <c r="Y48" s="156">
        <f t="shared" si="38"/>
        <v>2601</v>
      </c>
      <c r="Z48" s="160">
        <f t="shared" si="39"/>
        <v>0</v>
      </c>
      <c r="AA48" s="78"/>
      <c r="AB48" s="156">
        <f t="shared" si="40"/>
        <v>2601</v>
      </c>
      <c r="AC48" s="160">
        <f t="shared" si="41"/>
        <v>0</v>
      </c>
      <c r="AD48" s="78"/>
      <c r="AE48" s="156">
        <f t="shared" si="42"/>
        <v>2601</v>
      </c>
      <c r="AF48" s="160">
        <f t="shared" si="43"/>
        <v>0</v>
      </c>
      <c r="AG48" s="78"/>
      <c r="AH48" s="156">
        <f t="shared" si="44"/>
        <v>2601</v>
      </c>
      <c r="AI48" s="160">
        <f t="shared" si="45"/>
        <v>0</v>
      </c>
      <c r="AJ48" s="234">
        <f t="shared" ref="AJ48:AJ71" si="47">U48+X48+AA48+AD48+AG48</f>
        <v>0</v>
      </c>
      <c r="AK48" s="235">
        <f t="shared" ref="AK48:AK71" si="48">IFERROR((AH48/V48)^(1/4)-1,0)</f>
        <v>0</v>
      </c>
    </row>
    <row r="49" spans="2:37" s="231" customFormat="1" ht="14.25" customHeight="1" outlineLevel="1" x14ac:dyDescent="0.35">
      <c r="B49" s="237" t="s">
        <v>77</v>
      </c>
      <c r="C49" s="62" t="s">
        <v>161</v>
      </c>
      <c r="D49" s="78"/>
      <c r="E49" s="79">
        <v>0</v>
      </c>
      <c r="F49" s="78">
        <v>0</v>
      </c>
      <c r="G49" s="156">
        <f t="shared" si="29"/>
        <v>0</v>
      </c>
      <c r="H49" s="160">
        <f t="shared" si="30"/>
        <v>0</v>
      </c>
      <c r="I49" s="78">
        <v>0</v>
      </c>
      <c r="J49" s="156">
        <f t="shared" si="2"/>
        <v>0</v>
      </c>
      <c r="K49" s="160">
        <f t="shared" si="3"/>
        <v>0</v>
      </c>
      <c r="L49" s="78">
        <v>0</v>
      </c>
      <c r="M49" s="156">
        <f t="shared" si="31"/>
        <v>0</v>
      </c>
      <c r="N49" s="160">
        <f t="shared" si="46"/>
        <v>0</v>
      </c>
      <c r="O49" s="78"/>
      <c r="P49" s="156">
        <f t="shared" si="32"/>
        <v>0</v>
      </c>
      <c r="Q49" s="160">
        <f t="shared" si="33"/>
        <v>0</v>
      </c>
      <c r="R49" s="234">
        <f t="shared" si="34"/>
        <v>0</v>
      </c>
      <c r="S49" s="235">
        <f t="shared" si="35"/>
        <v>0</v>
      </c>
      <c r="T49" s="236"/>
      <c r="U49" s="78"/>
      <c r="V49" s="156">
        <f t="shared" si="36"/>
        <v>0</v>
      </c>
      <c r="W49" s="160">
        <f t="shared" si="37"/>
        <v>0</v>
      </c>
      <c r="X49" s="78"/>
      <c r="Y49" s="156">
        <f t="shared" si="38"/>
        <v>0</v>
      </c>
      <c r="Z49" s="160">
        <f t="shared" si="39"/>
        <v>0</v>
      </c>
      <c r="AA49" s="78"/>
      <c r="AB49" s="156">
        <f t="shared" si="40"/>
        <v>0</v>
      </c>
      <c r="AC49" s="160">
        <f t="shared" si="41"/>
        <v>0</v>
      </c>
      <c r="AD49" s="78"/>
      <c r="AE49" s="156">
        <f t="shared" si="42"/>
        <v>0</v>
      </c>
      <c r="AF49" s="160">
        <f t="shared" si="43"/>
        <v>0</v>
      </c>
      <c r="AG49" s="78"/>
      <c r="AH49" s="156">
        <f t="shared" si="44"/>
        <v>0</v>
      </c>
      <c r="AI49" s="160">
        <f t="shared" si="45"/>
        <v>0</v>
      </c>
      <c r="AJ49" s="234">
        <f t="shared" si="47"/>
        <v>0</v>
      </c>
      <c r="AK49" s="235">
        <f t="shared" si="48"/>
        <v>0</v>
      </c>
    </row>
    <row r="50" spans="2:37" s="231" customFormat="1" ht="14.25" customHeight="1" outlineLevel="1" x14ac:dyDescent="0.35">
      <c r="B50" s="238" t="s">
        <v>78</v>
      </c>
      <c r="C50" s="62" t="s">
        <v>161</v>
      </c>
      <c r="D50" s="78"/>
      <c r="E50" s="79">
        <v>3621</v>
      </c>
      <c r="F50" s="78">
        <v>0</v>
      </c>
      <c r="G50" s="156">
        <f t="shared" si="29"/>
        <v>3621</v>
      </c>
      <c r="H50" s="160">
        <f t="shared" si="30"/>
        <v>0</v>
      </c>
      <c r="I50" s="78">
        <v>2299</v>
      </c>
      <c r="J50" s="156">
        <f t="shared" si="2"/>
        <v>5920</v>
      </c>
      <c r="K50" s="160">
        <f t="shared" si="3"/>
        <v>0.63490748412040876</v>
      </c>
      <c r="L50" s="78">
        <v>12890</v>
      </c>
      <c r="M50" s="156">
        <f t="shared" si="31"/>
        <v>18810</v>
      </c>
      <c r="N50" s="160">
        <f t="shared" si="46"/>
        <v>2.1773648648648649</v>
      </c>
      <c r="O50" s="78">
        <v>15891</v>
      </c>
      <c r="P50" s="156">
        <f t="shared" si="32"/>
        <v>34701</v>
      </c>
      <c r="Q50" s="160">
        <f t="shared" si="33"/>
        <v>0.84481658692185013</v>
      </c>
      <c r="R50" s="234">
        <f t="shared" si="34"/>
        <v>31080</v>
      </c>
      <c r="S50" s="235">
        <f t="shared" si="35"/>
        <v>0.75945582086440711</v>
      </c>
      <c r="T50" s="236"/>
      <c r="U50" s="78">
        <v>36410</v>
      </c>
      <c r="V50" s="156">
        <f t="shared" si="36"/>
        <v>71111</v>
      </c>
      <c r="W50" s="160">
        <f t="shared" si="37"/>
        <v>1.049249301172877</v>
      </c>
      <c r="X50" s="78">
        <v>20000</v>
      </c>
      <c r="Y50" s="156">
        <f t="shared" si="38"/>
        <v>91111</v>
      </c>
      <c r="Z50" s="160">
        <f t="shared" si="39"/>
        <v>0.28125043945381167</v>
      </c>
      <c r="AA50" s="78">
        <v>5000</v>
      </c>
      <c r="AB50" s="156">
        <f t="shared" si="40"/>
        <v>96111</v>
      </c>
      <c r="AC50" s="160">
        <f t="shared" si="41"/>
        <v>5.4878115705019152E-2</v>
      </c>
      <c r="AD50" s="78"/>
      <c r="AE50" s="156">
        <f t="shared" si="42"/>
        <v>96111</v>
      </c>
      <c r="AF50" s="160">
        <f t="shared" si="43"/>
        <v>0</v>
      </c>
      <c r="AG50" s="78"/>
      <c r="AH50" s="156">
        <f t="shared" si="44"/>
        <v>96111</v>
      </c>
      <c r="AI50" s="160">
        <f t="shared" si="45"/>
        <v>0</v>
      </c>
      <c r="AJ50" s="234">
        <f t="shared" si="47"/>
        <v>61410</v>
      </c>
      <c r="AK50" s="235">
        <f t="shared" si="48"/>
        <v>7.8224206095583337E-2</v>
      </c>
    </row>
    <row r="51" spans="2:37" ht="14.25" customHeight="1" outlineLevel="1" x14ac:dyDescent="0.35">
      <c r="B51" s="237" t="s">
        <v>79</v>
      </c>
      <c r="C51" s="62" t="s">
        <v>161</v>
      </c>
      <c r="D51" s="78"/>
      <c r="E51" s="79">
        <v>0</v>
      </c>
      <c r="F51" s="78">
        <v>0</v>
      </c>
      <c r="G51" s="156">
        <f t="shared" si="29"/>
        <v>0</v>
      </c>
      <c r="H51" s="160">
        <f t="shared" si="30"/>
        <v>0</v>
      </c>
      <c r="I51" s="78">
        <v>0</v>
      </c>
      <c r="J51" s="156">
        <f t="shared" si="2"/>
        <v>0</v>
      </c>
      <c r="K51" s="160">
        <f t="shared" si="3"/>
        <v>0</v>
      </c>
      <c r="L51" s="78"/>
      <c r="M51" s="156">
        <f t="shared" si="31"/>
        <v>0</v>
      </c>
      <c r="N51" s="160">
        <f t="shared" si="46"/>
        <v>0</v>
      </c>
      <c r="O51" s="78"/>
      <c r="P51" s="156">
        <f t="shared" si="32"/>
        <v>0</v>
      </c>
      <c r="Q51" s="160">
        <f t="shared" si="33"/>
        <v>0</v>
      </c>
      <c r="R51" s="234">
        <f t="shared" si="34"/>
        <v>0</v>
      </c>
      <c r="S51" s="235">
        <f t="shared" si="35"/>
        <v>0</v>
      </c>
      <c r="T51" s="236"/>
      <c r="U51" s="78"/>
      <c r="V51" s="156">
        <f t="shared" si="36"/>
        <v>0</v>
      </c>
      <c r="W51" s="160">
        <f t="shared" si="37"/>
        <v>0</v>
      </c>
      <c r="X51" s="78"/>
      <c r="Y51" s="156">
        <f t="shared" si="38"/>
        <v>0</v>
      </c>
      <c r="Z51" s="160">
        <f t="shared" si="39"/>
        <v>0</v>
      </c>
      <c r="AA51" s="78"/>
      <c r="AB51" s="156">
        <f t="shared" si="40"/>
        <v>0</v>
      </c>
      <c r="AC51" s="160">
        <f t="shared" si="41"/>
        <v>0</v>
      </c>
      <c r="AD51" s="78"/>
      <c r="AE51" s="156">
        <f t="shared" si="42"/>
        <v>0</v>
      </c>
      <c r="AF51" s="160">
        <f t="shared" si="43"/>
        <v>0</v>
      </c>
      <c r="AG51" s="78"/>
      <c r="AH51" s="156">
        <f t="shared" si="44"/>
        <v>0</v>
      </c>
      <c r="AI51" s="160">
        <f t="shared" si="45"/>
        <v>0</v>
      </c>
      <c r="AJ51" s="234">
        <f t="shared" si="47"/>
        <v>0</v>
      </c>
      <c r="AK51" s="235">
        <f t="shared" si="48"/>
        <v>0</v>
      </c>
    </row>
    <row r="52" spans="2:37" ht="14.25" customHeight="1" outlineLevel="1" x14ac:dyDescent="0.35">
      <c r="B52" s="238" t="s">
        <v>80</v>
      </c>
      <c r="C52" s="62" t="s">
        <v>161</v>
      </c>
      <c r="D52" s="78"/>
      <c r="E52" s="79">
        <v>4850</v>
      </c>
      <c r="F52" s="78">
        <v>14</v>
      </c>
      <c r="G52" s="156">
        <f t="shared" si="29"/>
        <v>4864</v>
      </c>
      <c r="H52" s="160">
        <f t="shared" si="30"/>
        <v>2.8865979381443299E-3</v>
      </c>
      <c r="I52" s="78">
        <v>2793</v>
      </c>
      <c r="J52" s="156">
        <f t="shared" si="2"/>
        <v>7657</v>
      </c>
      <c r="K52" s="160">
        <f t="shared" si="3"/>
        <v>0.57421875</v>
      </c>
      <c r="L52" s="78">
        <v>12890</v>
      </c>
      <c r="M52" s="156">
        <f t="shared" si="31"/>
        <v>20547</v>
      </c>
      <c r="N52" s="160">
        <f t="shared" si="46"/>
        <v>1.6834269296068956</v>
      </c>
      <c r="O52" s="78">
        <v>11080</v>
      </c>
      <c r="P52" s="156">
        <f t="shared" si="32"/>
        <v>31627</v>
      </c>
      <c r="Q52" s="160">
        <f t="shared" si="33"/>
        <v>0.53925147223438941</v>
      </c>
      <c r="R52" s="234">
        <f t="shared" si="34"/>
        <v>26777</v>
      </c>
      <c r="S52" s="235">
        <f t="shared" si="35"/>
        <v>0.59800842620791927</v>
      </c>
      <c r="T52" s="236"/>
      <c r="U52" s="78">
        <f>57100+1240</f>
        <v>58340</v>
      </c>
      <c r="V52" s="156">
        <f t="shared" si="36"/>
        <v>89967</v>
      </c>
      <c r="W52" s="160">
        <f t="shared" si="37"/>
        <v>1.8446264267872388</v>
      </c>
      <c r="X52" s="78">
        <v>25500</v>
      </c>
      <c r="Y52" s="156">
        <f t="shared" si="38"/>
        <v>115467</v>
      </c>
      <c r="Z52" s="160">
        <f t="shared" si="39"/>
        <v>0.28343726032878724</v>
      </c>
      <c r="AA52" s="78">
        <v>7300</v>
      </c>
      <c r="AB52" s="156">
        <f t="shared" si="40"/>
        <v>122767</v>
      </c>
      <c r="AC52" s="160">
        <f t="shared" si="41"/>
        <v>6.322152649674799E-2</v>
      </c>
      <c r="AD52" s="78"/>
      <c r="AE52" s="156">
        <f t="shared" si="42"/>
        <v>122767</v>
      </c>
      <c r="AF52" s="160">
        <f t="shared" si="43"/>
        <v>0</v>
      </c>
      <c r="AG52" s="78"/>
      <c r="AH52" s="156">
        <f t="shared" si="44"/>
        <v>122767</v>
      </c>
      <c r="AI52" s="160">
        <f t="shared" si="45"/>
        <v>0</v>
      </c>
      <c r="AJ52" s="234">
        <f t="shared" si="47"/>
        <v>91140</v>
      </c>
      <c r="AK52" s="235">
        <f t="shared" si="48"/>
        <v>8.0810614285409699E-2</v>
      </c>
    </row>
    <row r="53" spans="2:37" ht="14.25" customHeight="1" outlineLevel="1" x14ac:dyDescent="0.35">
      <c r="B53" s="237" t="s">
        <v>81</v>
      </c>
      <c r="C53" s="62" t="s">
        <v>161</v>
      </c>
      <c r="D53" s="78"/>
      <c r="E53" s="79">
        <v>0</v>
      </c>
      <c r="F53" s="78">
        <v>0</v>
      </c>
      <c r="G53" s="156">
        <f t="shared" si="29"/>
        <v>0</v>
      </c>
      <c r="H53" s="160">
        <f t="shared" si="30"/>
        <v>0</v>
      </c>
      <c r="I53" s="78">
        <v>0</v>
      </c>
      <c r="J53" s="156">
        <f t="shared" si="2"/>
        <v>0</v>
      </c>
      <c r="K53" s="160">
        <f t="shared" si="3"/>
        <v>0</v>
      </c>
      <c r="L53" s="78">
        <v>0</v>
      </c>
      <c r="M53" s="156">
        <f t="shared" si="31"/>
        <v>0</v>
      </c>
      <c r="N53" s="160">
        <f t="shared" si="46"/>
        <v>0</v>
      </c>
      <c r="O53" s="78"/>
      <c r="P53" s="156">
        <f t="shared" si="32"/>
        <v>0</v>
      </c>
      <c r="Q53" s="160">
        <f t="shared" si="33"/>
        <v>0</v>
      </c>
      <c r="R53" s="234">
        <f t="shared" si="34"/>
        <v>0</v>
      </c>
      <c r="S53" s="235">
        <f t="shared" si="35"/>
        <v>0</v>
      </c>
      <c r="T53" s="236"/>
      <c r="U53" s="78"/>
      <c r="V53" s="156">
        <f t="shared" si="36"/>
        <v>0</v>
      </c>
      <c r="W53" s="160">
        <f t="shared" si="37"/>
        <v>0</v>
      </c>
      <c r="X53" s="78"/>
      <c r="Y53" s="156">
        <f t="shared" si="38"/>
        <v>0</v>
      </c>
      <c r="Z53" s="160">
        <f t="shared" si="39"/>
        <v>0</v>
      </c>
      <c r="AA53" s="78"/>
      <c r="AB53" s="156">
        <f t="shared" si="40"/>
        <v>0</v>
      </c>
      <c r="AC53" s="160">
        <f t="shared" si="41"/>
        <v>0</v>
      </c>
      <c r="AD53" s="78"/>
      <c r="AE53" s="156">
        <f t="shared" si="42"/>
        <v>0</v>
      </c>
      <c r="AF53" s="160">
        <f t="shared" si="43"/>
        <v>0</v>
      </c>
      <c r="AG53" s="78"/>
      <c r="AH53" s="156">
        <f t="shared" si="44"/>
        <v>0</v>
      </c>
      <c r="AI53" s="160">
        <f t="shared" si="45"/>
        <v>0</v>
      </c>
      <c r="AJ53" s="234">
        <f t="shared" si="47"/>
        <v>0</v>
      </c>
      <c r="AK53" s="235">
        <f t="shared" si="48"/>
        <v>0</v>
      </c>
    </row>
    <row r="54" spans="2:37" ht="14.25" customHeight="1" outlineLevel="1" x14ac:dyDescent="0.35">
      <c r="B54" s="238" t="s">
        <v>82</v>
      </c>
      <c r="C54" s="62" t="s">
        <v>161</v>
      </c>
      <c r="D54" s="78"/>
      <c r="E54" s="79">
        <v>5734</v>
      </c>
      <c r="F54" s="78">
        <v>0</v>
      </c>
      <c r="G54" s="156">
        <f t="shared" si="29"/>
        <v>5734</v>
      </c>
      <c r="H54" s="160">
        <f t="shared" si="30"/>
        <v>0</v>
      </c>
      <c r="I54" s="78">
        <v>5096</v>
      </c>
      <c r="J54" s="156">
        <f t="shared" si="2"/>
        <v>10830</v>
      </c>
      <c r="K54" s="160">
        <f t="shared" si="3"/>
        <v>0.88873386815486566</v>
      </c>
      <c r="L54" s="78">
        <v>9760</v>
      </c>
      <c r="M54" s="156">
        <f t="shared" si="31"/>
        <v>20590</v>
      </c>
      <c r="N54" s="160">
        <f t="shared" si="46"/>
        <v>0.90120036934441372</v>
      </c>
      <c r="O54" s="78">
        <v>13215</v>
      </c>
      <c r="P54" s="156">
        <f t="shared" si="32"/>
        <v>33805</v>
      </c>
      <c r="Q54" s="160">
        <f t="shared" si="33"/>
        <v>0.64181641573579407</v>
      </c>
      <c r="R54" s="234">
        <f t="shared" si="34"/>
        <v>28071</v>
      </c>
      <c r="S54" s="235">
        <f t="shared" si="35"/>
        <v>0.55822731448152396</v>
      </c>
      <c r="T54" s="236"/>
      <c r="U54" s="78">
        <f>31000+700</f>
        <v>31700</v>
      </c>
      <c r="V54" s="156">
        <f t="shared" si="36"/>
        <v>65505</v>
      </c>
      <c r="W54" s="160">
        <f t="shared" si="37"/>
        <v>0.93773110486614408</v>
      </c>
      <c r="X54" s="78">
        <v>15540</v>
      </c>
      <c r="Y54" s="156">
        <f t="shared" si="38"/>
        <v>81045</v>
      </c>
      <c r="Z54" s="160">
        <f t="shared" si="39"/>
        <v>0.23723379894664529</v>
      </c>
      <c r="AA54" s="78">
        <v>5000</v>
      </c>
      <c r="AB54" s="156">
        <f t="shared" si="40"/>
        <v>86045</v>
      </c>
      <c r="AC54" s="160">
        <f t="shared" si="41"/>
        <v>6.1694120550311558E-2</v>
      </c>
      <c r="AD54" s="78"/>
      <c r="AE54" s="156">
        <f t="shared" si="42"/>
        <v>86045</v>
      </c>
      <c r="AF54" s="160">
        <f t="shared" si="43"/>
        <v>0</v>
      </c>
      <c r="AG54" s="78"/>
      <c r="AH54" s="156">
        <f t="shared" si="44"/>
        <v>86045</v>
      </c>
      <c r="AI54" s="160">
        <f t="shared" si="45"/>
        <v>0</v>
      </c>
      <c r="AJ54" s="234">
        <f t="shared" si="47"/>
        <v>52240</v>
      </c>
      <c r="AK54" s="235">
        <f t="shared" si="48"/>
        <v>7.0564398779964455E-2</v>
      </c>
    </row>
    <row r="55" spans="2:37" ht="14.25" customHeight="1" outlineLevel="1" x14ac:dyDescent="0.35">
      <c r="B55" s="237" t="s">
        <v>83</v>
      </c>
      <c r="C55" s="62" t="s">
        <v>161</v>
      </c>
      <c r="D55" s="78"/>
      <c r="E55" s="79">
        <v>0</v>
      </c>
      <c r="F55" s="78">
        <v>0</v>
      </c>
      <c r="G55" s="156">
        <f t="shared" si="29"/>
        <v>0</v>
      </c>
      <c r="H55" s="160">
        <f t="shared" si="30"/>
        <v>0</v>
      </c>
      <c r="I55" s="78">
        <v>0</v>
      </c>
      <c r="J55" s="156">
        <f t="shared" si="2"/>
        <v>0</v>
      </c>
      <c r="K55" s="160">
        <f t="shared" si="3"/>
        <v>0</v>
      </c>
      <c r="L55" s="78">
        <v>0</v>
      </c>
      <c r="M55" s="156">
        <f t="shared" si="31"/>
        <v>0</v>
      </c>
      <c r="N55" s="160">
        <f t="shared" si="46"/>
        <v>0</v>
      </c>
      <c r="O55" s="78"/>
      <c r="P55" s="156">
        <f t="shared" si="32"/>
        <v>0</v>
      </c>
      <c r="Q55" s="160">
        <f t="shared" si="33"/>
        <v>0</v>
      </c>
      <c r="R55" s="234">
        <f t="shared" si="34"/>
        <v>0</v>
      </c>
      <c r="S55" s="235">
        <f t="shared" si="35"/>
        <v>0</v>
      </c>
      <c r="T55" s="236"/>
      <c r="U55" s="78"/>
      <c r="V55" s="156">
        <f t="shared" si="36"/>
        <v>0</v>
      </c>
      <c r="W55" s="160">
        <f t="shared" si="37"/>
        <v>0</v>
      </c>
      <c r="X55" s="78"/>
      <c r="Y55" s="156">
        <f t="shared" si="38"/>
        <v>0</v>
      </c>
      <c r="Z55" s="160">
        <f t="shared" si="39"/>
        <v>0</v>
      </c>
      <c r="AA55" s="78"/>
      <c r="AB55" s="156">
        <f t="shared" si="40"/>
        <v>0</v>
      </c>
      <c r="AC55" s="160">
        <f t="shared" si="41"/>
        <v>0</v>
      </c>
      <c r="AD55" s="78"/>
      <c r="AE55" s="156">
        <f t="shared" si="42"/>
        <v>0</v>
      </c>
      <c r="AF55" s="160">
        <f t="shared" si="43"/>
        <v>0</v>
      </c>
      <c r="AG55" s="78"/>
      <c r="AH55" s="156">
        <f t="shared" si="44"/>
        <v>0</v>
      </c>
      <c r="AI55" s="160">
        <f t="shared" si="45"/>
        <v>0</v>
      </c>
      <c r="AJ55" s="234">
        <f t="shared" si="47"/>
        <v>0</v>
      </c>
      <c r="AK55" s="235">
        <f t="shared" si="48"/>
        <v>0</v>
      </c>
    </row>
    <row r="56" spans="2:37" ht="14.25" customHeight="1" outlineLevel="1" x14ac:dyDescent="0.35">
      <c r="B56" s="238" t="s">
        <v>84</v>
      </c>
      <c r="C56" s="62" t="s">
        <v>161</v>
      </c>
      <c r="D56" s="78"/>
      <c r="E56" s="79">
        <v>5169</v>
      </c>
      <c r="F56" s="78">
        <v>0</v>
      </c>
      <c r="G56" s="156">
        <f t="shared" si="29"/>
        <v>5169</v>
      </c>
      <c r="H56" s="160">
        <f t="shared" si="30"/>
        <v>0</v>
      </c>
      <c r="I56" s="78">
        <v>0</v>
      </c>
      <c r="J56" s="156">
        <f t="shared" si="2"/>
        <v>5169</v>
      </c>
      <c r="K56" s="160">
        <f t="shared" si="3"/>
        <v>0</v>
      </c>
      <c r="L56" s="78">
        <v>0</v>
      </c>
      <c r="M56" s="156">
        <f t="shared" si="31"/>
        <v>5169</v>
      </c>
      <c r="N56" s="160">
        <f t="shared" si="46"/>
        <v>0</v>
      </c>
      <c r="O56" s="78"/>
      <c r="P56" s="156">
        <f t="shared" si="32"/>
        <v>5169</v>
      </c>
      <c r="Q56" s="160">
        <f t="shared" si="33"/>
        <v>0</v>
      </c>
      <c r="R56" s="234">
        <f t="shared" si="34"/>
        <v>0</v>
      </c>
      <c r="S56" s="235">
        <f t="shared" si="35"/>
        <v>0</v>
      </c>
      <c r="T56" s="236"/>
      <c r="U56" s="78"/>
      <c r="V56" s="156">
        <f t="shared" si="36"/>
        <v>5169</v>
      </c>
      <c r="W56" s="160">
        <f t="shared" si="37"/>
        <v>0</v>
      </c>
      <c r="X56" s="78"/>
      <c r="Y56" s="156">
        <f t="shared" si="38"/>
        <v>5169</v>
      </c>
      <c r="Z56" s="160">
        <f t="shared" si="39"/>
        <v>0</v>
      </c>
      <c r="AA56" s="78"/>
      <c r="AB56" s="156">
        <f t="shared" si="40"/>
        <v>5169</v>
      </c>
      <c r="AC56" s="160">
        <f t="shared" si="41"/>
        <v>0</v>
      </c>
      <c r="AD56" s="78"/>
      <c r="AE56" s="156">
        <f t="shared" si="42"/>
        <v>5169</v>
      </c>
      <c r="AF56" s="160">
        <f t="shared" si="43"/>
        <v>0</v>
      </c>
      <c r="AG56" s="78"/>
      <c r="AH56" s="156">
        <f t="shared" si="44"/>
        <v>5169</v>
      </c>
      <c r="AI56" s="160">
        <f t="shared" si="45"/>
        <v>0</v>
      </c>
      <c r="AJ56" s="234">
        <f t="shared" si="47"/>
        <v>0</v>
      </c>
      <c r="AK56" s="235">
        <f t="shared" si="48"/>
        <v>0</v>
      </c>
    </row>
    <row r="57" spans="2:37" ht="14.25" customHeight="1" outlineLevel="1" x14ac:dyDescent="0.35">
      <c r="B57" s="237" t="s">
        <v>85</v>
      </c>
      <c r="C57" s="62" t="s">
        <v>161</v>
      </c>
      <c r="D57" s="78"/>
      <c r="E57" s="79">
        <v>0</v>
      </c>
      <c r="F57" s="78">
        <v>0</v>
      </c>
      <c r="G57" s="156">
        <f t="shared" si="29"/>
        <v>0</v>
      </c>
      <c r="H57" s="160">
        <f t="shared" si="30"/>
        <v>0</v>
      </c>
      <c r="I57" s="78">
        <v>0</v>
      </c>
      <c r="J57" s="156">
        <f t="shared" si="2"/>
        <v>0</v>
      </c>
      <c r="K57" s="160">
        <f t="shared" si="3"/>
        <v>0</v>
      </c>
      <c r="L57" s="78">
        <v>0</v>
      </c>
      <c r="M57" s="156">
        <f t="shared" si="31"/>
        <v>0</v>
      </c>
      <c r="N57" s="160">
        <f t="shared" si="46"/>
        <v>0</v>
      </c>
      <c r="O57" s="78"/>
      <c r="P57" s="156">
        <f t="shared" si="32"/>
        <v>0</v>
      </c>
      <c r="Q57" s="160">
        <f t="shared" si="33"/>
        <v>0</v>
      </c>
      <c r="R57" s="234">
        <f t="shared" si="34"/>
        <v>0</v>
      </c>
      <c r="S57" s="235">
        <f t="shared" si="35"/>
        <v>0</v>
      </c>
      <c r="T57" s="236"/>
      <c r="U57" s="78"/>
      <c r="V57" s="156">
        <f t="shared" si="36"/>
        <v>0</v>
      </c>
      <c r="W57" s="160">
        <f t="shared" si="37"/>
        <v>0</v>
      </c>
      <c r="X57" s="78"/>
      <c r="Y57" s="156">
        <f t="shared" si="38"/>
        <v>0</v>
      </c>
      <c r="Z57" s="160">
        <f t="shared" si="39"/>
        <v>0</v>
      </c>
      <c r="AA57" s="78"/>
      <c r="AB57" s="156">
        <f t="shared" si="40"/>
        <v>0</v>
      </c>
      <c r="AC57" s="160">
        <f t="shared" si="41"/>
        <v>0</v>
      </c>
      <c r="AD57" s="78"/>
      <c r="AE57" s="156">
        <f t="shared" si="42"/>
        <v>0</v>
      </c>
      <c r="AF57" s="160">
        <f t="shared" si="43"/>
        <v>0</v>
      </c>
      <c r="AG57" s="78"/>
      <c r="AH57" s="156">
        <f t="shared" si="44"/>
        <v>0</v>
      </c>
      <c r="AI57" s="160">
        <f t="shared" si="45"/>
        <v>0</v>
      </c>
      <c r="AJ57" s="234">
        <f t="shared" si="47"/>
        <v>0</v>
      </c>
      <c r="AK57" s="235">
        <f t="shared" si="48"/>
        <v>0</v>
      </c>
    </row>
    <row r="58" spans="2:37" ht="14.25" customHeight="1" outlineLevel="1" x14ac:dyDescent="0.35">
      <c r="B58" s="238" t="s">
        <v>86</v>
      </c>
      <c r="C58" s="62" t="s">
        <v>161</v>
      </c>
      <c r="D58" s="78"/>
      <c r="E58" s="79">
        <v>1705</v>
      </c>
      <c r="F58" s="78">
        <v>0</v>
      </c>
      <c r="G58" s="156">
        <f t="shared" si="29"/>
        <v>1705</v>
      </c>
      <c r="H58" s="160">
        <f t="shared" si="30"/>
        <v>0</v>
      </c>
      <c r="I58" s="78">
        <v>0</v>
      </c>
      <c r="J58" s="156">
        <f t="shared" si="2"/>
        <v>1705</v>
      </c>
      <c r="K58" s="160">
        <f t="shared" si="3"/>
        <v>0</v>
      </c>
      <c r="L58" s="78">
        <v>0</v>
      </c>
      <c r="M58" s="156">
        <f t="shared" si="31"/>
        <v>1705</v>
      </c>
      <c r="N58" s="160">
        <f t="shared" si="46"/>
        <v>0</v>
      </c>
      <c r="O58" s="78"/>
      <c r="P58" s="156">
        <f t="shared" si="32"/>
        <v>1705</v>
      </c>
      <c r="Q58" s="160">
        <f t="shared" si="33"/>
        <v>0</v>
      </c>
      <c r="R58" s="234">
        <f t="shared" si="34"/>
        <v>0</v>
      </c>
      <c r="S58" s="235">
        <f t="shared" si="35"/>
        <v>0</v>
      </c>
      <c r="T58" s="236"/>
      <c r="U58" s="78"/>
      <c r="V58" s="156">
        <f t="shared" si="36"/>
        <v>1705</v>
      </c>
      <c r="W58" s="160">
        <f t="shared" si="37"/>
        <v>0</v>
      </c>
      <c r="X58" s="78"/>
      <c r="Y58" s="156">
        <f t="shared" si="38"/>
        <v>1705</v>
      </c>
      <c r="Z58" s="160">
        <f t="shared" si="39"/>
        <v>0</v>
      </c>
      <c r="AA58" s="78"/>
      <c r="AB58" s="156">
        <f t="shared" si="40"/>
        <v>1705</v>
      </c>
      <c r="AC58" s="160">
        <f t="shared" si="41"/>
        <v>0</v>
      </c>
      <c r="AD58" s="78"/>
      <c r="AE58" s="156">
        <f t="shared" si="42"/>
        <v>1705</v>
      </c>
      <c r="AF58" s="160">
        <f t="shared" si="43"/>
        <v>0</v>
      </c>
      <c r="AG58" s="78"/>
      <c r="AH58" s="156">
        <f t="shared" si="44"/>
        <v>1705</v>
      </c>
      <c r="AI58" s="160">
        <f t="shared" si="45"/>
        <v>0</v>
      </c>
      <c r="AJ58" s="234">
        <f t="shared" si="47"/>
        <v>0</v>
      </c>
      <c r="AK58" s="235">
        <f t="shared" si="48"/>
        <v>0</v>
      </c>
    </row>
    <row r="59" spans="2:37" ht="14.25" customHeight="1" outlineLevel="1" x14ac:dyDescent="0.35">
      <c r="B59" s="237" t="s">
        <v>87</v>
      </c>
      <c r="C59" s="62" t="s">
        <v>161</v>
      </c>
      <c r="D59" s="78"/>
      <c r="E59" s="79">
        <v>0</v>
      </c>
      <c r="F59" s="78">
        <v>0</v>
      </c>
      <c r="G59" s="156">
        <f t="shared" si="29"/>
        <v>0</v>
      </c>
      <c r="H59" s="160">
        <f t="shared" si="30"/>
        <v>0</v>
      </c>
      <c r="I59" s="78">
        <v>0</v>
      </c>
      <c r="J59" s="156">
        <f t="shared" si="2"/>
        <v>0</v>
      </c>
      <c r="K59" s="160">
        <f t="shared" si="3"/>
        <v>0</v>
      </c>
      <c r="L59" s="78">
        <v>0</v>
      </c>
      <c r="M59" s="156">
        <f t="shared" si="31"/>
        <v>0</v>
      </c>
      <c r="N59" s="160">
        <f t="shared" si="46"/>
        <v>0</v>
      </c>
      <c r="O59" s="78"/>
      <c r="P59" s="156">
        <f t="shared" si="32"/>
        <v>0</v>
      </c>
      <c r="Q59" s="160">
        <f t="shared" si="33"/>
        <v>0</v>
      </c>
      <c r="R59" s="234">
        <f t="shared" si="34"/>
        <v>0</v>
      </c>
      <c r="S59" s="235">
        <f t="shared" si="35"/>
        <v>0</v>
      </c>
      <c r="T59" s="236"/>
      <c r="U59" s="78"/>
      <c r="V59" s="156">
        <f t="shared" si="36"/>
        <v>0</v>
      </c>
      <c r="W59" s="160">
        <f t="shared" si="37"/>
        <v>0</v>
      </c>
      <c r="X59" s="78"/>
      <c r="Y59" s="156">
        <f t="shared" si="38"/>
        <v>0</v>
      </c>
      <c r="Z59" s="160">
        <f t="shared" si="39"/>
        <v>0</v>
      </c>
      <c r="AA59" s="78"/>
      <c r="AB59" s="156">
        <f t="shared" si="40"/>
        <v>0</v>
      </c>
      <c r="AC59" s="160">
        <f t="shared" si="41"/>
        <v>0</v>
      </c>
      <c r="AD59" s="78"/>
      <c r="AE59" s="156">
        <f t="shared" si="42"/>
        <v>0</v>
      </c>
      <c r="AF59" s="160">
        <f t="shared" si="43"/>
        <v>0</v>
      </c>
      <c r="AG59" s="78"/>
      <c r="AH59" s="156">
        <f t="shared" si="44"/>
        <v>0</v>
      </c>
      <c r="AI59" s="160">
        <f t="shared" si="45"/>
        <v>0</v>
      </c>
      <c r="AJ59" s="234">
        <f t="shared" si="47"/>
        <v>0</v>
      </c>
      <c r="AK59" s="235">
        <f t="shared" si="48"/>
        <v>0</v>
      </c>
    </row>
    <row r="60" spans="2:37" ht="14.25" customHeight="1" outlineLevel="1" x14ac:dyDescent="0.35">
      <c r="B60" s="238" t="s">
        <v>88</v>
      </c>
      <c r="C60" s="62" t="s">
        <v>161</v>
      </c>
      <c r="D60" s="78"/>
      <c r="E60" s="79">
        <v>3829</v>
      </c>
      <c r="F60" s="78">
        <v>0</v>
      </c>
      <c r="G60" s="156">
        <f t="shared" si="29"/>
        <v>3829</v>
      </c>
      <c r="H60" s="160">
        <f t="shared" si="30"/>
        <v>0</v>
      </c>
      <c r="I60" s="78">
        <v>6846</v>
      </c>
      <c r="J60" s="156">
        <f t="shared" si="2"/>
        <v>10675</v>
      </c>
      <c r="K60" s="160">
        <f t="shared" si="3"/>
        <v>1.7879341864716636</v>
      </c>
      <c r="L60" s="78">
        <v>18250</v>
      </c>
      <c r="M60" s="156">
        <f t="shared" si="31"/>
        <v>28925</v>
      </c>
      <c r="N60" s="160">
        <f t="shared" si="46"/>
        <v>1.7096018735362997</v>
      </c>
      <c r="O60" s="78">
        <v>8636</v>
      </c>
      <c r="P60" s="156">
        <f t="shared" si="32"/>
        <v>37561</v>
      </c>
      <c r="Q60" s="160">
        <f t="shared" si="33"/>
        <v>0.29856525496974934</v>
      </c>
      <c r="R60" s="234">
        <f t="shared" si="34"/>
        <v>33732</v>
      </c>
      <c r="S60" s="235">
        <f t="shared" si="35"/>
        <v>0.7697541725754653</v>
      </c>
      <c r="T60" s="236"/>
      <c r="U60" s="78">
        <v>41330</v>
      </c>
      <c r="V60" s="156">
        <f t="shared" si="36"/>
        <v>78891</v>
      </c>
      <c r="W60" s="160">
        <f t="shared" si="37"/>
        <v>1.1003434413354276</v>
      </c>
      <c r="X60" s="78">
        <v>10000</v>
      </c>
      <c r="Y60" s="156">
        <f t="shared" si="38"/>
        <v>88891</v>
      </c>
      <c r="Z60" s="160">
        <f t="shared" si="39"/>
        <v>0.12675717128696556</v>
      </c>
      <c r="AA60" s="78"/>
      <c r="AB60" s="156">
        <f t="shared" si="40"/>
        <v>88891</v>
      </c>
      <c r="AC60" s="160">
        <f t="shared" si="41"/>
        <v>0</v>
      </c>
      <c r="AD60" s="78"/>
      <c r="AE60" s="156">
        <f t="shared" si="42"/>
        <v>88891</v>
      </c>
      <c r="AF60" s="160">
        <f t="shared" si="43"/>
        <v>0</v>
      </c>
      <c r="AG60" s="78"/>
      <c r="AH60" s="156">
        <f t="shared" si="44"/>
        <v>88891</v>
      </c>
      <c r="AI60" s="160">
        <f t="shared" si="45"/>
        <v>0</v>
      </c>
      <c r="AJ60" s="234">
        <f t="shared" si="47"/>
        <v>51330</v>
      </c>
      <c r="AK60" s="235">
        <f t="shared" si="48"/>
        <v>3.028548813858789E-2</v>
      </c>
    </row>
    <row r="61" spans="2:37" ht="14.25" customHeight="1" outlineLevel="1" x14ac:dyDescent="0.35">
      <c r="B61" s="237" t="s">
        <v>89</v>
      </c>
      <c r="C61" s="62" t="s">
        <v>161</v>
      </c>
      <c r="D61" s="78"/>
      <c r="E61" s="79">
        <v>0</v>
      </c>
      <c r="F61" s="78">
        <v>0</v>
      </c>
      <c r="G61" s="156">
        <f t="shared" si="29"/>
        <v>0</v>
      </c>
      <c r="H61" s="160">
        <f t="shared" si="30"/>
        <v>0</v>
      </c>
      <c r="I61" s="78">
        <v>0</v>
      </c>
      <c r="J61" s="156">
        <f t="shared" si="2"/>
        <v>0</v>
      </c>
      <c r="K61" s="160">
        <f t="shared" si="3"/>
        <v>0</v>
      </c>
      <c r="L61" s="78">
        <v>0</v>
      </c>
      <c r="M61" s="156">
        <f t="shared" si="31"/>
        <v>0</v>
      </c>
      <c r="N61" s="160">
        <f t="shared" si="46"/>
        <v>0</v>
      </c>
      <c r="O61" s="78"/>
      <c r="P61" s="156">
        <f t="shared" si="32"/>
        <v>0</v>
      </c>
      <c r="Q61" s="160">
        <f t="shared" si="33"/>
        <v>0</v>
      </c>
      <c r="R61" s="234">
        <f t="shared" si="34"/>
        <v>0</v>
      </c>
      <c r="S61" s="235">
        <f t="shared" si="35"/>
        <v>0</v>
      </c>
      <c r="T61" s="236"/>
      <c r="U61" s="78"/>
      <c r="V61" s="156">
        <f t="shared" si="36"/>
        <v>0</v>
      </c>
      <c r="W61" s="160">
        <f t="shared" si="37"/>
        <v>0</v>
      </c>
      <c r="X61" s="78"/>
      <c r="Y61" s="156">
        <f t="shared" si="38"/>
        <v>0</v>
      </c>
      <c r="Z61" s="160">
        <f t="shared" si="39"/>
        <v>0</v>
      </c>
      <c r="AA61" s="78"/>
      <c r="AB61" s="156">
        <f t="shared" si="40"/>
        <v>0</v>
      </c>
      <c r="AC61" s="160">
        <f t="shared" si="41"/>
        <v>0</v>
      </c>
      <c r="AD61" s="78"/>
      <c r="AE61" s="156">
        <f t="shared" si="42"/>
        <v>0</v>
      </c>
      <c r="AF61" s="160">
        <f t="shared" si="43"/>
        <v>0</v>
      </c>
      <c r="AG61" s="78"/>
      <c r="AH61" s="156">
        <f t="shared" si="44"/>
        <v>0</v>
      </c>
      <c r="AI61" s="160">
        <f t="shared" si="45"/>
        <v>0</v>
      </c>
      <c r="AJ61" s="234">
        <f t="shared" si="47"/>
        <v>0</v>
      </c>
      <c r="AK61" s="235">
        <f t="shared" si="48"/>
        <v>0</v>
      </c>
    </row>
    <row r="62" spans="2:37" ht="14.25" customHeight="1" outlineLevel="1" x14ac:dyDescent="0.35">
      <c r="B62" s="238" t="s">
        <v>90</v>
      </c>
      <c r="C62" s="62" t="s">
        <v>161</v>
      </c>
      <c r="D62" s="78"/>
      <c r="E62" s="79">
        <v>2105</v>
      </c>
      <c r="F62" s="78">
        <v>0</v>
      </c>
      <c r="G62" s="156">
        <f t="shared" si="29"/>
        <v>2105</v>
      </c>
      <c r="H62" s="160">
        <f t="shared" si="30"/>
        <v>0</v>
      </c>
      <c r="I62" s="78">
        <v>0</v>
      </c>
      <c r="J62" s="156">
        <f t="shared" si="2"/>
        <v>2105</v>
      </c>
      <c r="K62" s="160">
        <f t="shared" si="3"/>
        <v>0</v>
      </c>
      <c r="L62" s="78">
        <v>0</v>
      </c>
      <c r="M62" s="156">
        <f t="shared" si="31"/>
        <v>2105</v>
      </c>
      <c r="N62" s="160">
        <f t="shared" si="46"/>
        <v>0</v>
      </c>
      <c r="O62" s="78"/>
      <c r="P62" s="156">
        <f t="shared" si="32"/>
        <v>2105</v>
      </c>
      <c r="Q62" s="160">
        <f t="shared" si="33"/>
        <v>0</v>
      </c>
      <c r="R62" s="234">
        <f t="shared" si="34"/>
        <v>0</v>
      </c>
      <c r="S62" s="235">
        <f t="shared" si="35"/>
        <v>0</v>
      </c>
      <c r="T62" s="236"/>
      <c r="U62" s="78"/>
      <c r="V62" s="156">
        <f t="shared" si="36"/>
        <v>2105</v>
      </c>
      <c r="W62" s="160">
        <f t="shared" si="37"/>
        <v>0</v>
      </c>
      <c r="X62" s="78"/>
      <c r="Y62" s="156">
        <f t="shared" si="38"/>
        <v>2105</v>
      </c>
      <c r="Z62" s="160">
        <f t="shared" si="39"/>
        <v>0</v>
      </c>
      <c r="AA62" s="78"/>
      <c r="AB62" s="156">
        <f t="shared" si="40"/>
        <v>2105</v>
      </c>
      <c r="AC62" s="160">
        <f t="shared" si="41"/>
        <v>0</v>
      </c>
      <c r="AD62" s="78">
        <v>5000</v>
      </c>
      <c r="AE62" s="156">
        <f t="shared" si="42"/>
        <v>7105</v>
      </c>
      <c r="AF62" s="160">
        <f t="shared" si="43"/>
        <v>2.3752969121140142</v>
      </c>
      <c r="AG62" s="78">
        <v>5000</v>
      </c>
      <c r="AH62" s="156">
        <f t="shared" si="44"/>
        <v>12105</v>
      </c>
      <c r="AI62" s="160">
        <f t="shared" si="45"/>
        <v>0.70372976776917662</v>
      </c>
      <c r="AJ62" s="234">
        <f t="shared" si="47"/>
        <v>10000</v>
      </c>
      <c r="AK62" s="235">
        <f t="shared" si="48"/>
        <v>0.54856048618406295</v>
      </c>
    </row>
    <row r="63" spans="2:37" ht="14.25" customHeight="1" outlineLevel="1" x14ac:dyDescent="0.35">
      <c r="B63" s="238" t="s">
        <v>91</v>
      </c>
      <c r="C63" s="62" t="s">
        <v>161</v>
      </c>
      <c r="D63" s="78"/>
      <c r="E63" s="79">
        <v>0</v>
      </c>
      <c r="F63" s="78">
        <v>0</v>
      </c>
      <c r="G63" s="156">
        <f t="shared" si="29"/>
        <v>0</v>
      </c>
      <c r="H63" s="160">
        <f t="shared" si="30"/>
        <v>0</v>
      </c>
      <c r="I63" s="78">
        <v>0</v>
      </c>
      <c r="J63" s="156">
        <f t="shared" si="2"/>
        <v>0</v>
      </c>
      <c r="K63" s="160">
        <f t="shared" si="3"/>
        <v>0</v>
      </c>
      <c r="L63" s="78">
        <v>0</v>
      </c>
      <c r="M63" s="156">
        <f t="shared" si="31"/>
        <v>0</v>
      </c>
      <c r="N63" s="160">
        <f t="shared" si="46"/>
        <v>0</v>
      </c>
      <c r="O63" s="78"/>
      <c r="P63" s="156">
        <f t="shared" si="32"/>
        <v>0</v>
      </c>
      <c r="Q63" s="160">
        <f t="shared" si="33"/>
        <v>0</v>
      </c>
      <c r="R63" s="234">
        <f t="shared" si="34"/>
        <v>0</v>
      </c>
      <c r="S63" s="235">
        <f t="shared" si="35"/>
        <v>0</v>
      </c>
      <c r="T63" s="236"/>
      <c r="U63" s="78"/>
      <c r="V63" s="156">
        <f t="shared" si="36"/>
        <v>0</v>
      </c>
      <c r="W63" s="160">
        <f t="shared" si="37"/>
        <v>0</v>
      </c>
      <c r="X63" s="78"/>
      <c r="Y63" s="156">
        <f t="shared" si="38"/>
        <v>0</v>
      </c>
      <c r="Z63" s="160">
        <f t="shared" si="39"/>
        <v>0</v>
      </c>
      <c r="AA63" s="78"/>
      <c r="AB63" s="156">
        <f t="shared" si="40"/>
        <v>0</v>
      </c>
      <c r="AC63" s="160">
        <f t="shared" si="41"/>
        <v>0</v>
      </c>
      <c r="AD63" s="78"/>
      <c r="AE63" s="156">
        <f t="shared" si="42"/>
        <v>0</v>
      </c>
      <c r="AF63" s="160">
        <f t="shared" si="43"/>
        <v>0</v>
      </c>
      <c r="AG63" s="78"/>
      <c r="AH63" s="156">
        <f t="shared" si="44"/>
        <v>0</v>
      </c>
      <c r="AI63" s="160">
        <f t="shared" si="45"/>
        <v>0</v>
      </c>
      <c r="AJ63" s="234">
        <f t="shared" si="47"/>
        <v>0</v>
      </c>
      <c r="AK63" s="235">
        <f t="shared" si="48"/>
        <v>0</v>
      </c>
    </row>
    <row r="64" spans="2:37" ht="14.25" customHeight="1" outlineLevel="1" x14ac:dyDescent="0.35">
      <c r="B64" s="237" t="s">
        <v>92</v>
      </c>
      <c r="C64" s="62" t="s">
        <v>161</v>
      </c>
      <c r="D64" s="78"/>
      <c r="E64" s="79">
        <v>0</v>
      </c>
      <c r="F64" s="78">
        <v>0</v>
      </c>
      <c r="G64" s="156">
        <f t="shared" si="29"/>
        <v>0</v>
      </c>
      <c r="H64" s="160">
        <f t="shared" si="30"/>
        <v>0</v>
      </c>
      <c r="I64" s="78">
        <v>0</v>
      </c>
      <c r="J64" s="156">
        <f t="shared" si="2"/>
        <v>0</v>
      </c>
      <c r="K64" s="160">
        <f t="shared" si="3"/>
        <v>0</v>
      </c>
      <c r="L64" s="78">
        <v>0</v>
      </c>
      <c r="M64" s="156">
        <f t="shared" si="31"/>
        <v>0</v>
      </c>
      <c r="N64" s="160">
        <f t="shared" si="46"/>
        <v>0</v>
      </c>
      <c r="O64" s="78"/>
      <c r="P64" s="156">
        <f t="shared" si="32"/>
        <v>0</v>
      </c>
      <c r="Q64" s="160">
        <f t="shared" si="33"/>
        <v>0</v>
      </c>
      <c r="R64" s="234">
        <f t="shared" si="34"/>
        <v>0</v>
      </c>
      <c r="S64" s="235">
        <f t="shared" si="35"/>
        <v>0</v>
      </c>
      <c r="T64" s="236"/>
      <c r="U64" s="78"/>
      <c r="V64" s="156">
        <f t="shared" si="36"/>
        <v>0</v>
      </c>
      <c r="W64" s="160">
        <f t="shared" si="37"/>
        <v>0</v>
      </c>
      <c r="X64" s="78"/>
      <c r="Y64" s="156">
        <f t="shared" si="38"/>
        <v>0</v>
      </c>
      <c r="Z64" s="160">
        <f t="shared" si="39"/>
        <v>0</v>
      </c>
      <c r="AA64" s="78"/>
      <c r="AB64" s="156">
        <f t="shared" si="40"/>
        <v>0</v>
      </c>
      <c r="AC64" s="160">
        <f t="shared" si="41"/>
        <v>0</v>
      </c>
      <c r="AD64" s="78"/>
      <c r="AE64" s="156">
        <f t="shared" si="42"/>
        <v>0</v>
      </c>
      <c r="AF64" s="160">
        <f t="shared" si="43"/>
        <v>0</v>
      </c>
      <c r="AG64" s="78"/>
      <c r="AH64" s="156">
        <f t="shared" si="44"/>
        <v>0</v>
      </c>
      <c r="AI64" s="160">
        <f t="shared" si="45"/>
        <v>0</v>
      </c>
      <c r="AJ64" s="234">
        <f t="shared" si="47"/>
        <v>0</v>
      </c>
      <c r="AK64" s="235">
        <f t="shared" si="48"/>
        <v>0</v>
      </c>
    </row>
    <row r="65" spans="2:37" ht="14.25" customHeight="1" outlineLevel="1" x14ac:dyDescent="0.35">
      <c r="B65" s="238" t="s">
        <v>93</v>
      </c>
      <c r="C65" s="62" t="s">
        <v>161</v>
      </c>
      <c r="D65" s="78"/>
      <c r="E65" s="79">
        <v>0</v>
      </c>
      <c r="F65" s="78">
        <v>0</v>
      </c>
      <c r="G65" s="156">
        <f t="shared" si="29"/>
        <v>0</v>
      </c>
      <c r="H65" s="160">
        <f t="shared" si="30"/>
        <v>0</v>
      </c>
      <c r="I65" s="78">
        <v>0</v>
      </c>
      <c r="J65" s="156">
        <f t="shared" si="2"/>
        <v>0</v>
      </c>
      <c r="K65" s="160">
        <f t="shared" si="3"/>
        <v>0</v>
      </c>
      <c r="L65" s="78">
        <v>0</v>
      </c>
      <c r="M65" s="156">
        <f t="shared" si="31"/>
        <v>0</v>
      </c>
      <c r="N65" s="160">
        <f t="shared" si="46"/>
        <v>0</v>
      </c>
      <c r="O65" s="78"/>
      <c r="P65" s="156">
        <f t="shared" si="32"/>
        <v>0</v>
      </c>
      <c r="Q65" s="160">
        <f t="shared" si="33"/>
        <v>0</v>
      </c>
      <c r="R65" s="234">
        <f t="shared" si="34"/>
        <v>0</v>
      </c>
      <c r="S65" s="235">
        <f t="shared" si="35"/>
        <v>0</v>
      </c>
      <c r="T65" s="236"/>
      <c r="U65" s="78"/>
      <c r="V65" s="156">
        <f t="shared" si="36"/>
        <v>0</v>
      </c>
      <c r="W65" s="160">
        <f t="shared" si="37"/>
        <v>0</v>
      </c>
      <c r="X65" s="78"/>
      <c r="Y65" s="156">
        <f t="shared" si="38"/>
        <v>0</v>
      </c>
      <c r="Z65" s="160">
        <f t="shared" si="39"/>
        <v>0</v>
      </c>
      <c r="AA65" s="78"/>
      <c r="AB65" s="156">
        <f t="shared" si="40"/>
        <v>0</v>
      </c>
      <c r="AC65" s="160">
        <f t="shared" si="41"/>
        <v>0</v>
      </c>
      <c r="AD65" s="78"/>
      <c r="AE65" s="156">
        <f t="shared" si="42"/>
        <v>0</v>
      </c>
      <c r="AF65" s="160">
        <f t="shared" si="43"/>
        <v>0</v>
      </c>
      <c r="AG65" s="78"/>
      <c r="AH65" s="156">
        <f t="shared" si="44"/>
        <v>0</v>
      </c>
      <c r="AI65" s="160">
        <f t="shared" si="45"/>
        <v>0</v>
      </c>
      <c r="AJ65" s="234">
        <f t="shared" si="47"/>
        <v>0</v>
      </c>
      <c r="AK65" s="235">
        <f t="shared" si="48"/>
        <v>0</v>
      </c>
    </row>
    <row r="66" spans="2:37" ht="14.25" customHeight="1" outlineLevel="1" x14ac:dyDescent="0.35">
      <c r="B66" s="237" t="s">
        <v>94</v>
      </c>
      <c r="C66" s="62" t="s">
        <v>161</v>
      </c>
      <c r="D66" s="78"/>
      <c r="E66" s="79">
        <v>0</v>
      </c>
      <c r="F66" s="78">
        <v>0</v>
      </c>
      <c r="G66" s="156">
        <f t="shared" si="29"/>
        <v>0</v>
      </c>
      <c r="H66" s="160">
        <f t="shared" si="30"/>
        <v>0</v>
      </c>
      <c r="I66" s="78">
        <v>0</v>
      </c>
      <c r="J66" s="156">
        <f t="shared" si="2"/>
        <v>0</v>
      </c>
      <c r="K66" s="160">
        <f t="shared" si="3"/>
        <v>0</v>
      </c>
      <c r="L66" s="78">
        <v>0</v>
      </c>
      <c r="M66" s="156">
        <f t="shared" si="31"/>
        <v>0</v>
      </c>
      <c r="N66" s="160">
        <f t="shared" si="46"/>
        <v>0</v>
      </c>
      <c r="O66" s="78"/>
      <c r="P66" s="156">
        <f t="shared" si="32"/>
        <v>0</v>
      </c>
      <c r="Q66" s="160">
        <f t="shared" si="33"/>
        <v>0</v>
      </c>
      <c r="R66" s="234">
        <f t="shared" si="34"/>
        <v>0</v>
      </c>
      <c r="S66" s="235">
        <f t="shared" si="35"/>
        <v>0</v>
      </c>
      <c r="T66" s="236"/>
      <c r="U66" s="78"/>
      <c r="V66" s="156">
        <f t="shared" si="36"/>
        <v>0</v>
      </c>
      <c r="W66" s="160">
        <f t="shared" si="37"/>
        <v>0</v>
      </c>
      <c r="X66" s="78"/>
      <c r="Y66" s="156">
        <f t="shared" si="38"/>
        <v>0</v>
      </c>
      <c r="Z66" s="160">
        <f t="shared" si="39"/>
        <v>0</v>
      </c>
      <c r="AA66" s="78"/>
      <c r="AB66" s="156">
        <f t="shared" si="40"/>
        <v>0</v>
      </c>
      <c r="AC66" s="160">
        <f t="shared" si="41"/>
        <v>0</v>
      </c>
      <c r="AD66" s="78"/>
      <c r="AE66" s="156">
        <f t="shared" si="42"/>
        <v>0</v>
      </c>
      <c r="AF66" s="160">
        <f t="shared" si="43"/>
        <v>0</v>
      </c>
      <c r="AG66" s="78"/>
      <c r="AH66" s="156">
        <f t="shared" si="44"/>
        <v>0</v>
      </c>
      <c r="AI66" s="160">
        <f t="shared" si="45"/>
        <v>0</v>
      </c>
      <c r="AJ66" s="234">
        <f t="shared" si="47"/>
        <v>0</v>
      </c>
      <c r="AK66" s="235">
        <f t="shared" si="48"/>
        <v>0</v>
      </c>
    </row>
    <row r="67" spans="2:37" s="231" customFormat="1" ht="14.25" customHeight="1" outlineLevel="1" x14ac:dyDescent="0.35">
      <c r="B67" s="238" t="s">
        <v>95</v>
      </c>
      <c r="C67" s="62" t="s">
        <v>161</v>
      </c>
      <c r="D67" s="78"/>
      <c r="E67" s="79">
        <v>0</v>
      </c>
      <c r="F67" s="78">
        <v>0</v>
      </c>
      <c r="G67" s="156">
        <f t="shared" si="29"/>
        <v>0</v>
      </c>
      <c r="H67" s="160">
        <f t="shared" si="30"/>
        <v>0</v>
      </c>
      <c r="I67" s="78">
        <v>0</v>
      </c>
      <c r="J67" s="156">
        <f t="shared" si="2"/>
        <v>0</v>
      </c>
      <c r="K67" s="160">
        <f t="shared" si="3"/>
        <v>0</v>
      </c>
      <c r="L67" s="78">
        <v>0</v>
      </c>
      <c r="M67" s="156">
        <f t="shared" si="31"/>
        <v>0</v>
      </c>
      <c r="N67" s="160">
        <f t="shared" si="46"/>
        <v>0</v>
      </c>
      <c r="O67" s="78"/>
      <c r="P67" s="156">
        <f t="shared" si="32"/>
        <v>0</v>
      </c>
      <c r="Q67" s="160">
        <f t="shared" si="33"/>
        <v>0</v>
      </c>
      <c r="R67" s="234">
        <f t="shared" si="34"/>
        <v>0</v>
      </c>
      <c r="S67" s="235">
        <f t="shared" si="35"/>
        <v>0</v>
      </c>
      <c r="T67" s="236"/>
      <c r="U67" s="78"/>
      <c r="V67" s="156">
        <f t="shared" si="36"/>
        <v>0</v>
      </c>
      <c r="W67" s="160">
        <f t="shared" si="37"/>
        <v>0</v>
      </c>
      <c r="X67" s="78">
        <v>2380</v>
      </c>
      <c r="Y67" s="156">
        <f t="shared" si="38"/>
        <v>2380</v>
      </c>
      <c r="Z67" s="160">
        <f t="shared" si="39"/>
        <v>0</v>
      </c>
      <c r="AA67" s="78"/>
      <c r="AB67" s="156">
        <f t="shared" si="40"/>
        <v>2380</v>
      </c>
      <c r="AC67" s="160">
        <f t="shared" si="41"/>
        <v>0</v>
      </c>
      <c r="AD67" s="78"/>
      <c r="AE67" s="156">
        <f t="shared" si="42"/>
        <v>2380</v>
      </c>
      <c r="AF67" s="160">
        <f t="shared" si="43"/>
        <v>0</v>
      </c>
      <c r="AG67" s="78"/>
      <c r="AH67" s="156">
        <f t="shared" si="44"/>
        <v>2380</v>
      </c>
      <c r="AI67" s="160">
        <f t="shared" si="45"/>
        <v>0</v>
      </c>
      <c r="AJ67" s="234">
        <f t="shared" si="47"/>
        <v>2380</v>
      </c>
      <c r="AK67" s="235">
        <f t="shared" si="48"/>
        <v>0</v>
      </c>
    </row>
    <row r="68" spans="2:37" s="231" customFormat="1" ht="14.25" customHeight="1" outlineLevel="1" x14ac:dyDescent="0.35">
      <c r="B68" s="237" t="s">
        <v>96</v>
      </c>
      <c r="C68" s="62" t="s">
        <v>161</v>
      </c>
      <c r="D68" s="78"/>
      <c r="E68" s="79">
        <v>0</v>
      </c>
      <c r="F68" s="78">
        <v>0</v>
      </c>
      <c r="G68" s="156">
        <f t="shared" si="29"/>
        <v>0</v>
      </c>
      <c r="H68" s="160">
        <f t="shared" si="30"/>
        <v>0</v>
      </c>
      <c r="I68" s="78">
        <v>0</v>
      </c>
      <c r="J68" s="156">
        <f t="shared" si="2"/>
        <v>0</v>
      </c>
      <c r="K68" s="160">
        <f t="shared" si="3"/>
        <v>0</v>
      </c>
      <c r="L68" s="78">
        <v>0</v>
      </c>
      <c r="M68" s="156">
        <f t="shared" si="31"/>
        <v>0</v>
      </c>
      <c r="N68" s="160">
        <f t="shared" si="46"/>
        <v>0</v>
      </c>
      <c r="O68" s="78"/>
      <c r="P68" s="156">
        <f t="shared" si="32"/>
        <v>0</v>
      </c>
      <c r="Q68" s="160">
        <f t="shared" si="33"/>
        <v>0</v>
      </c>
      <c r="R68" s="234">
        <f t="shared" si="34"/>
        <v>0</v>
      </c>
      <c r="S68" s="235">
        <f t="shared" si="35"/>
        <v>0</v>
      </c>
      <c r="T68" s="236"/>
      <c r="U68" s="78"/>
      <c r="V68" s="156">
        <f t="shared" si="36"/>
        <v>0</v>
      </c>
      <c r="W68" s="160">
        <f t="shared" si="37"/>
        <v>0</v>
      </c>
      <c r="X68" s="78"/>
      <c r="Y68" s="156">
        <f t="shared" si="38"/>
        <v>0</v>
      </c>
      <c r="Z68" s="160">
        <f t="shared" si="39"/>
        <v>0</v>
      </c>
      <c r="AA68" s="78"/>
      <c r="AB68" s="156">
        <f t="shared" si="40"/>
        <v>0</v>
      </c>
      <c r="AC68" s="160">
        <f t="shared" si="41"/>
        <v>0</v>
      </c>
      <c r="AD68" s="78"/>
      <c r="AE68" s="156">
        <f t="shared" si="42"/>
        <v>0</v>
      </c>
      <c r="AF68" s="160">
        <f t="shared" si="43"/>
        <v>0</v>
      </c>
      <c r="AG68" s="78"/>
      <c r="AH68" s="156">
        <f t="shared" si="44"/>
        <v>0</v>
      </c>
      <c r="AI68" s="160">
        <f t="shared" si="45"/>
        <v>0</v>
      </c>
      <c r="AJ68" s="234">
        <f t="shared" si="47"/>
        <v>0</v>
      </c>
      <c r="AK68" s="235">
        <f t="shared" si="48"/>
        <v>0</v>
      </c>
    </row>
    <row r="69" spans="2:37" s="231" customFormat="1" ht="14.25" customHeight="1" outlineLevel="1" x14ac:dyDescent="0.35">
      <c r="B69" s="238" t="s">
        <v>97</v>
      </c>
      <c r="C69" s="62" t="s">
        <v>161</v>
      </c>
      <c r="D69" s="78"/>
      <c r="E69" s="79">
        <v>0</v>
      </c>
      <c r="F69" s="78">
        <v>0</v>
      </c>
      <c r="G69" s="156">
        <f t="shared" si="29"/>
        <v>0</v>
      </c>
      <c r="H69" s="160">
        <f t="shared" si="30"/>
        <v>0</v>
      </c>
      <c r="I69" s="78">
        <v>0</v>
      </c>
      <c r="J69" s="156">
        <f t="shared" si="2"/>
        <v>0</v>
      </c>
      <c r="K69" s="160">
        <f t="shared" si="3"/>
        <v>0</v>
      </c>
      <c r="L69" s="78">
        <v>30110</v>
      </c>
      <c r="M69" s="156">
        <f t="shared" si="31"/>
        <v>30110</v>
      </c>
      <c r="N69" s="160">
        <f t="shared" si="46"/>
        <v>0</v>
      </c>
      <c r="O69" s="78">
        <v>17200</v>
      </c>
      <c r="P69" s="156">
        <f t="shared" si="32"/>
        <v>47310</v>
      </c>
      <c r="Q69" s="160">
        <f t="shared" si="33"/>
        <v>0.57123879109930253</v>
      </c>
      <c r="R69" s="234">
        <f t="shared" si="34"/>
        <v>47310</v>
      </c>
      <c r="S69" s="235">
        <f t="shared" si="35"/>
        <v>0</v>
      </c>
      <c r="T69" s="236"/>
      <c r="U69" s="78">
        <v>10450</v>
      </c>
      <c r="V69" s="156">
        <f t="shared" si="36"/>
        <v>57760</v>
      </c>
      <c r="W69" s="160">
        <f t="shared" si="37"/>
        <v>0.22088353413654618</v>
      </c>
      <c r="X69" s="78"/>
      <c r="Y69" s="156">
        <f t="shared" si="38"/>
        <v>57760</v>
      </c>
      <c r="Z69" s="160">
        <f t="shared" si="39"/>
        <v>0</v>
      </c>
      <c r="AA69" s="78"/>
      <c r="AB69" s="156">
        <f t="shared" si="40"/>
        <v>57760</v>
      </c>
      <c r="AC69" s="160">
        <f t="shared" si="41"/>
        <v>0</v>
      </c>
      <c r="AD69" s="78"/>
      <c r="AE69" s="156">
        <f t="shared" si="42"/>
        <v>57760</v>
      </c>
      <c r="AF69" s="160">
        <f t="shared" si="43"/>
        <v>0</v>
      </c>
      <c r="AG69" s="78"/>
      <c r="AH69" s="156">
        <f t="shared" si="44"/>
        <v>57760</v>
      </c>
      <c r="AI69" s="160">
        <f t="shared" si="45"/>
        <v>0</v>
      </c>
      <c r="AJ69" s="234">
        <f t="shared" si="47"/>
        <v>10450</v>
      </c>
      <c r="AK69" s="235">
        <f t="shared" si="48"/>
        <v>0</v>
      </c>
    </row>
    <row r="70" spans="2:37" ht="14.25" customHeight="1" outlineLevel="1" x14ac:dyDescent="0.35">
      <c r="B70" s="237" t="s">
        <v>98</v>
      </c>
      <c r="C70" s="62" t="s">
        <v>161</v>
      </c>
      <c r="D70" s="78"/>
      <c r="E70" s="79">
        <v>0</v>
      </c>
      <c r="F70" s="78">
        <v>0</v>
      </c>
      <c r="G70" s="156">
        <f t="shared" si="29"/>
        <v>0</v>
      </c>
      <c r="H70" s="160">
        <f t="shared" si="30"/>
        <v>0</v>
      </c>
      <c r="I70" s="78">
        <v>0</v>
      </c>
      <c r="J70" s="156">
        <f t="shared" si="2"/>
        <v>0</v>
      </c>
      <c r="K70" s="160">
        <f t="shared" si="3"/>
        <v>0</v>
      </c>
      <c r="L70" s="78">
        <v>0</v>
      </c>
      <c r="M70" s="156">
        <f t="shared" si="31"/>
        <v>0</v>
      </c>
      <c r="N70" s="160">
        <f t="shared" si="46"/>
        <v>0</v>
      </c>
      <c r="O70" s="78"/>
      <c r="P70" s="156">
        <f t="shared" si="32"/>
        <v>0</v>
      </c>
      <c r="Q70" s="160">
        <f t="shared" si="33"/>
        <v>0</v>
      </c>
      <c r="R70" s="234">
        <f t="shared" si="34"/>
        <v>0</v>
      </c>
      <c r="S70" s="235">
        <f t="shared" si="35"/>
        <v>0</v>
      </c>
      <c r="T70" s="236"/>
      <c r="U70" s="78"/>
      <c r="V70" s="156">
        <f t="shared" si="36"/>
        <v>0</v>
      </c>
      <c r="W70" s="160">
        <f t="shared" si="37"/>
        <v>0</v>
      </c>
      <c r="X70" s="78"/>
      <c r="Y70" s="156">
        <f t="shared" si="38"/>
        <v>0</v>
      </c>
      <c r="Z70" s="160">
        <f t="shared" si="39"/>
        <v>0</v>
      </c>
      <c r="AA70" s="78"/>
      <c r="AB70" s="156">
        <f t="shared" si="40"/>
        <v>0</v>
      </c>
      <c r="AC70" s="160">
        <f t="shared" si="41"/>
        <v>0</v>
      </c>
      <c r="AD70" s="78"/>
      <c r="AE70" s="156">
        <f t="shared" si="42"/>
        <v>0</v>
      </c>
      <c r="AF70" s="160">
        <f t="shared" si="43"/>
        <v>0</v>
      </c>
      <c r="AG70" s="78"/>
      <c r="AH70" s="156">
        <f t="shared" si="44"/>
        <v>0</v>
      </c>
      <c r="AI70" s="160">
        <f t="shared" si="45"/>
        <v>0</v>
      </c>
      <c r="AJ70" s="234">
        <f t="shared" si="47"/>
        <v>0</v>
      </c>
      <c r="AK70" s="235">
        <f t="shared" si="48"/>
        <v>0</v>
      </c>
    </row>
    <row r="71" spans="2:37" ht="14.25" customHeight="1" outlineLevel="1" x14ac:dyDescent="0.35">
      <c r="B71" s="238" t="s">
        <v>99</v>
      </c>
      <c r="C71" s="62" t="s">
        <v>161</v>
      </c>
      <c r="D71" s="78"/>
      <c r="E71" s="79">
        <v>0</v>
      </c>
      <c r="F71" s="78">
        <v>0</v>
      </c>
      <c r="G71" s="156">
        <f t="shared" si="29"/>
        <v>0</v>
      </c>
      <c r="H71" s="160">
        <f t="shared" si="30"/>
        <v>0</v>
      </c>
      <c r="I71" s="78">
        <v>0</v>
      </c>
      <c r="J71" s="156">
        <f t="shared" si="2"/>
        <v>0</v>
      </c>
      <c r="K71" s="160">
        <f t="shared" si="3"/>
        <v>0</v>
      </c>
      <c r="L71" s="78">
        <v>5920</v>
      </c>
      <c r="M71" s="156">
        <f t="shared" si="31"/>
        <v>5920</v>
      </c>
      <c r="N71" s="160">
        <f t="shared" si="46"/>
        <v>0</v>
      </c>
      <c r="O71" s="78">
        <v>8699</v>
      </c>
      <c r="P71" s="156">
        <f t="shared" si="32"/>
        <v>14619</v>
      </c>
      <c r="Q71" s="160">
        <f t="shared" si="33"/>
        <v>1.4694256756756756</v>
      </c>
      <c r="R71" s="234">
        <f t="shared" si="34"/>
        <v>14619</v>
      </c>
      <c r="S71" s="235">
        <f t="shared" si="35"/>
        <v>0</v>
      </c>
      <c r="U71" s="78">
        <v>39295.5</v>
      </c>
      <c r="V71" s="156">
        <f t="shared" si="36"/>
        <v>53914.5</v>
      </c>
      <c r="W71" s="172">
        <f t="shared" si="37"/>
        <v>2.6879745536630413</v>
      </c>
      <c r="X71" s="78">
        <v>7000</v>
      </c>
      <c r="Y71" s="156">
        <f t="shared" si="38"/>
        <v>60914.5</v>
      </c>
      <c r="Z71" s="160">
        <f t="shared" si="39"/>
        <v>0.12983520203284832</v>
      </c>
      <c r="AA71" s="232"/>
      <c r="AB71" s="156">
        <f t="shared" si="40"/>
        <v>60914.5</v>
      </c>
      <c r="AC71" s="172">
        <f t="shared" si="41"/>
        <v>0</v>
      </c>
      <c r="AD71" s="240"/>
      <c r="AE71" s="156">
        <f t="shared" si="42"/>
        <v>60914.5</v>
      </c>
      <c r="AF71" s="172">
        <f t="shared" si="43"/>
        <v>0</v>
      </c>
      <c r="AG71" s="240"/>
      <c r="AH71" s="156">
        <f t="shared" si="44"/>
        <v>60914.5</v>
      </c>
      <c r="AI71" s="160">
        <f t="shared" si="45"/>
        <v>0</v>
      </c>
      <c r="AJ71" s="234">
        <f t="shared" si="47"/>
        <v>46295.5</v>
      </c>
      <c r="AK71" s="235">
        <f t="shared" si="48"/>
        <v>3.0988391789025016E-2</v>
      </c>
    </row>
    <row r="72" spans="2:37" outlineLevel="1" x14ac:dyDescent="0.35">
      <c r="B72" s="49" t="s">
        <v>139</v>
      </c>
      <c r="C72" s="46" t="s">
        <v>161</v>
      </c>
      <c r="D72" s="158">
        <f>SUM(D47:D71)</f>
        <v>0</v>
      </c>
      <c r="E72" s="157">
        <f>SUM(E47:E71)</f>
        <v>29614</v>
      </c>
      <c r="F72" s="158">
        <f>SUM(F47:F71)</f>
        <v>14</v>
      </c>
      <c r="G72" s="157">
        <f>SUM(G47:G71)</f>
        <v>29628</v>
      </c>
      <c r="H72" s="161">
        <f>IFERROR((G72-E72)/E72,0)</f>
        <v>4.7274937529546838E-4</v>
      </c>
      <c r="I72" s="158">
        <f>SUM(I47:I71)</f>
        <v>17034</v>
      </c>
      <c r="J72" s="157">
        <f>SUM(J47:J71)</f>
        <v>46662</v>
      </c>
      <c r="K72" s="161">
        <f t="shared" si="3"/>
        <v>0.57492912110166061</v>
      </c>
      <c r="L72" s="158">
        <f>SUM(L47:L71)</f>
        <v>89820</v>
      </c>
      <c r="M72" s="157">
        <f>SUM(M47:M71)</f>
        <v>136482</v>
      </c>
      <c r="N72" s="161">
        <f t="shared" ref="N72:N239" si="49">IFERROR((M72-J72)/J72,0)</f>
        <v>1.924906776391925</v>
      </c>
      <c r="O72" s="158">
        <f>SUM(O47:O71)</f>
        <v>74721</v>
      </c>
      <c r="P72" s="157">
        <f>SUM(P47:P71)</f>
        <v>211203</v>
      </c>
      <c r="Q72" s="161">
        <f t="shared" si="33"/>
        <v>0.54747878841165865</v>
      </c>
      <c r="R72" s="151">
        <f t="shared" si="34"/>
        <v>181589</v>
      </c>
      <c r="S72" s="162">
        <f t="shared" si="35"/>
        <v>0.63418324214781419</v>
      </c>
      <c r="U72" s="158">
        <f>SUM(U47:U71)</f>
        <v>217525.5</v>
      </c>
      <c r="V72" s="157">
        <f>SUM(V47:V71)</f>
        <v>428728.5</v>
      </c>
      <c r="W72" s="161">
        <f>IFERROR((V72-P72)/P72,0)</f>
        <v>1.029935654323092</v>
      </c>
      <c r="X72" s="158">
        <f>SUM(X47:X71)</f>
        <v>80420</v>
      </c>
      <c r="Y72" s="157">
        <f>SUM(Y47:Y71)</f>
        <v>509148.5</v>
      </c>
      <c r="Z72" s="161">
        <f t="shared" si="39"/>
        <v>0.18757791935922152</v>
      </c>
      <c r="AA72" s="158">
        <f>SUM(AA47:AA71)</f>
        <v>17300</v>
      </c>
      <c r="AB72" s="157">
        <f>SUM(AB47:AB71)</f>
        <v>526448.5</v>
      </c>
      <c r="AC72" s="161">
        <f t="shared" ref="AC72" si="50">IFERROR((AB72-Y72)/Y72,0)</f>
        <v>3.3978299062061464E-2</v>
      </c>
      <c r="AD72" s="158">
        <f>SUM(AD47:AD71)</f>
        <v>5000</v>
      </c>
      <c r="AE72" s="157">
        <f>SUM(AE47:AE71)</f>
        <v>531448.5</v>
      </c>
      <c r="AF72" s="161">
        <f t="shared" ref="AF72" si="51">IFERROR((AE72-AB72)/AB72,0)</f>
        <v>9.4976051788541512E-3</v>
      </c>
      <c r="AG72" s="158">
        <f>SUM(AG47:AG71)</f>
        <v>5000</v>
      </c>
      <c r="AH72" s="157">
        <f>SUM(AH47:AH71)</f>
        <v>536448.5</v>
      </c>
      <c r="AI72" s="161">
        <f>IFERROR((AH72-AE72)/AE72,0)</f>
        <v>9.4082493411873393E-3</v>
      </c>
      <c r="AJ72" s="157">
        <f>SUM(AJ47:AJ71)</f>
        <v>325245.5</v>
      </c>
      <c r="AK72" s="162">
        <f t="shared" ref="AK72" si="52">IFERROR((AH72/V72)^(1/4)-1,0)</f>
        <v>5.7636475404179821E-2</v>
      </c>
    </row>
    <row r="74" spans="2:37" ht="17.25" customHeight="1" x14ac:dyDescent="0.35">
      <c r="B74" s="306" t="s">
        <v>163</v>
      </c>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62"/>
    </row>
    <row r="75" spans="2:37" ht="5.5" customHeight="1" outlineLevel="1" x14ac:dyDescent="0.35">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row>
    <row r="76" spans="2:37" ht="15" customHeight="1" outlineLevel="1" x14ac:dyDescent="0.35">
      <c r="B76" s="363"/>
      <c r="C76" s="364" t="s">
        <v>105</v>
      </c>
      <c r="D76" s="317" t="s">
        <v>131</v>
      </c>
      <c r="E76" s="318"/>
      <c r="F76" s="318"/>
      <c r="G76" s="318"/>
      <c r="H76" s="318"/>
      <c r="I76" s="318"/>
      <c r="J76" s="318"/>
      <c r="K76" s="318"/>
      <c r="L76" s="318"/>
      <c r="M76" s="318"/>
      <c r="N76" s="318"/>
      <c r="O76" s="318"/>
      <c r="P76" s="318"/>
      <c r="Q76" s="319"/>
      <c r="R76" s="322" t="str">
        <f xml:space="preserve"> D77&amp;" - "&amp;O77</f>
        <v>2019 - 2023</v>
      </c>
      <c r="S76" s="369"/>
      <c r="U76" s="317" t="s">
        <v>132</v>
      </c>
      <c r="V76" s="318"/>
      <c r="W76" s="318"/>
      <c r="X76" s="318"/>
      <c r="Y76" s="318"/>
      <c r="Z76" s="318"/>
      <c r="AA76" s="318"/>
      <c r="AB76" s="318"/>
      <c r="AC76" s="318"/>
      <c r="AD76" s="318"/>
      <c r="AE76" s="318"/>
      <c r="AF76" s="318"/>
      <c r="AG76" s="318"/>
      <c r="AH76" s="318"/>
      <c r="AI76" s="318"/>
      <c r="AJ76" s="318"/>
      <c r="AK76" s="367"/>
    </row>
    <row r="77" spans="2:37" ht="15" customHeight="1" outlineLevel="1" x14ac:dyDescent="0.35">
      <c r="B77" s="363"/>
      <c r="C77" s="365"/>
      <c r="D77" s="317">
        <f>$C$3-5</f>
        <v>2019</v>
      </c>
      <c r="E77" s="319"/>
      <c r="F77" s="317">
        <f>$C$3-4</f>
        <v>2020</v>
      </c>
      <c r="G77" s="318"/>
      <c r="H77" s="319"/>
      <c r="I77" s="317">
        <f>$C$3-3</f>
        <v>2021</v>
      </c>
      <c r="J77" s="318"/>
      <c r="K77" s="319"/>
      <c r="L77" s="317">
        <f>$C$3-2</f>
        <v>2022</v>
      </c>
      <c r="M77" s="318"/>
      <c r="N77" s="319"/>
      <c r="O77" s="317">
        <f>$C$3-1</f>
        <v>2023</v>
      </c>
      <c r="P77" s="318"/>
      <c r="Q77" s="319"/>
      <c r="R77" s="324"/>
      <c r="S77" s="370"/>
      <c r="U77" s="317">
        <f>$C$3</f>
        <v>2024</v>
      </c>
      <c r="V77" s="318"/>
      <c r="W77" s="319"/>
      <c r="X77" s="317">
        <f>$C$3+1</f>
        <v>2025</v>
      </c>
      <c r="Y77" s="318"/>
      <c r="Z77" s="319"/>
      <c r="AA77" s="317">
        <f>$C$3+2</f>
        <v>2026</v>
      </c>
      <c r="AB77" s="318"/>
      <c r="AC77" s="319"/>
      <c r="AD77" s="317">
        <f>$C$3+3</f>
        <v>2027</v>
      </c>
      <c r="AE77" s="318"/>
      <c r="AF77" s="319"/>
      <c r="AG77" s="317">
        <f>$C$3+4</f>
        <v>2028</v>
      </c>
      <c r="AH77" s="318"/>
      <c r="AI77" s="319"/>
      <c r="AJ77" s="320" t="str">
        <f>U77&amp;" - "&amp;AG77</f>
        <v>2024 - 2028</v>
      </c>
      <c r="AK77" s="368"/>
    </row>
    <row r="78" spans="2:37" ht="29" outlineLevel="1" x14ac:dyDescent="0.35">
      <c r="B78" s="363"/>
      <c r="C78" s="366"/>
      <c r="D78" s="64" t="s">
        <v>164</v>
      </c>
      <c r="E78" s="65" t="s">
        <v>165</v>
      </c>
      <c r="F78" s="64" t="s">
        <v>164</v>
      </c>
      <c r="G78" s="9" t="s">
        <v>165</v>
      </c>
      <c r="H78" s="65" t="s">
        <v>135</v>
      </c>
      <c r="I78" s="64" t="s">
        <v>164</v>
      </c>
      <c r="J78" s="9" t="s">
        <v>165</v>
      </c>
      <c r="K78" s="65" t="s">
        <v>135</v>
      </c>
      <c r="L78" s="64" t="s">
        <v>164</v>
      </c>
      <c r="M78" s="9" t="s">
        <v>165</v>
      </c>
      <c r="N78" s="65" t="s">
        <v>135</v>
      </c>
      <c r="O78" s="64" t="s">
        <v>159</v>
      </c>
      <c r="P78" s="9" t="s">
        <v>160</v>
      </c>
      <c r="Q78" s="65" t="s">
        <v>135</v>
      </c>
      <c r="R78" s="9" t="s">
        <v>127</v>
      </c>
      <c r="S78" s="58" t="s">
        <v>136</v>
      </c>
      <c r="U78" s="64" t="s">
        <v>164</v>
      </c>
      <c r="V78" s="9" t="s">
        <v>165</v>
      </c>
      <c r="W78" s="65" t="s">
        <v>135</v>
      </c>
      <c r="X78" s="64" t="s">
        <v>164</v>
      </c>
      <c r="Y78" s="9" t="s">
        <v>165</v>
      </c>
      <c r="Z78" s="65" t="s">
        <v>135</v>
      </c>
      <c r="AA78" s="64" t="s">
        <v>164</v>
      </c>
      <c r="AB78" s="9" t="s">
        <v>165</v>
      </c>
      <c r="AC78" s="65" t="s">
        <v>135</v>
      </c>
      <c r="AD78" s="64" t="s">
        <v>164</v>
      </c>
      <c r="AE78" s="9" t="s">
        <v>165</v>
      </c>
      <c r="AF78" s="65" t="s">
        <v>135</v>
      </c>
      <c r="AG78" s="64" t="s">
        <v>164</v>
      </c>
      <c r="AH78" s="9" t="s">
        <v>165</v>
      </c>
      <c r="AI78" s="65" t="s">
        <v>135</v>
      </c>
      <c r="AJ78" s="9" t="s">
        <v>127</v>
      </c>
      <c r="AK78" s="58" t="s">
        <v>136</v>
      </c>
    </row>
    <row r="79" spans="2:37" outlineLevel="1" x14ac:dyDescent="0.35">
      <c r="B79" s="237" t="s">
        <v>75</v>
      </c>
      <c r="C79" s="62" t="s">
        <v>106</v>
      </c>
      <c r="D79" s="78"/>
      <c r="E79" s="79">
        <v>0</v>
      </c>
      <c r="F79" s="78"/>
      <c r="G79" s="156">
        <f t="shared" ref="G79:G103" si="53">E79+F79</f>
        <v>0</v>
      </c>
      <c r="H79" s="160">
        <f t="shared" ref="H79:H103" si="54">IFERROR((G79-E79)/E79,0)</f>
        <v>0</v>
      </c>
      <c r="I79" s="78"/>
      <c r="J79" s="156">
        <f t="shared" si="2"/>
        <v>0</v>
      </c>
      <c r="K79" s="160">
        <f t="shared" si="3"/>
        <v>0</v>
      </c>
      <c r="L79" s="78"/>
      <c r="M79" s="156">
        <f t="shared" si="31"/>
        <v>0</v>
      </c>
      <c r="N79" s="160">
        <f t="shared" si="49"/>
        <v>0</v>
      </c>
      <c r="O79" s="78">
        <v>0</v>
      </c>
      <c r="P79" s="156">
        <f t="shared" ref="P79:P103" si="55">M79+O79</f>
        <v>0</v>
      </c>
      <c r="Q79" s="160">
        <f t="shared" ref="Q79:Q104" si="56">IFERROR((P79-M79)/M79,0)</f>
        <v>0</v>
      </c>
      <c r="R79" s="151">
        <f t="shared" ref="R79:R104" si="57">D79+F79+I79+L79+O79</f>
        <v>0</v>
      </c>
      <c r="S79" s="162">
        <f t="shared" ref="S79:S104" si="58">IFERROR((P79/E79)^(1/4)-1,0)</f>
        <v>0</v>
      </c>
      <c r="U79" s="78"/>
      <c r="V79" s="156">
        <f t="shared" ref="V79:V103" si="59">P79+U79</f>
        <v>0</v>
      </c>
      <c r="W79" s="160">
        <f t="shared" ref="W79:W103" si="60">IFERROR((V79-P79)/P79,0)</f>
        <v>0</v>
      </c>
      <c r="X79" s="78"/>
      <c r="Y79" s="156">
        <f t="shared" ref="Y79:Y103" si="61">V79+X79</f>
        <v>0</v>
      </c>
      <c r="Z79" s="160">
        <f>IFERROR((Y79-V79)/V79,0)</f>
        <v>0</v>
      </c>
      <c r="AA79" s="78"/>
      <c r="AB79" s="156">
        <f t="shared" ref="AB79:AB103" si="62">Y79+AA79</f>
        <v>0</v>
      </c>
      <c r="AC79" s="160">
        <f t="shared" ref="AC79:AC103" si="63">IFERROR((AB79-Y79)/Y79,0)</f>
        <v>0</v>
      </c>
      <c r="AD79" s="78"/>
      <c r="AE79" s="156">
        <f t="shared" ref="AE79:AE103" si="64">AB79+AD79</f>
        <v>0</v>
      </c>
      <c r="AF79" s="160">
        <f t="shared" ref="AF79:AF103" si="65">IFERROR((AE79-AB79)/AB79,0)</f>
        <v>0</v>
      </c>
      <c r="AG79" s="78"/>
      <c r="AH79" s="156">
        <f t="shared" ref="AH79:AH103" si="66">AE79+AG79</f>
        <v>0</v>
      </c>
      <c r="AI79" s="160">
        <f t="shared" ref="AI79:AI103" si="67">IFERROR((AH79-AE79)/AE79,0)</f>
        <v>0</v>
      </c>
      <c r="AJ79" s="151">
        <f>U79+X79+AA79+AD79+AG79</f>
        <v>0</v>
      </c>
      <c r="AK79" s="162">
        <f>IFERROR((AH79/V79)^(1/4)-1,0)</f>
        <v>0</v>
      </c>
    </row>
    <row r="80" spans="2:37" outlineLevel="1" x14ac:dyDescent="0.35">
      <c r="B80" s="238" t="s">
        <v>76</v>
      </c>
      <c r="C80" s="62" t="s">
        <v>106</v>
      </c>
      <c r="D80" s="78"/>
      <c r="E80" s="79">
        <v>5</v>
      </c>
      <c r="F80" s="78">
        <v>-1</v>
      </c>
      <c r="G80" s="156">
        <f t="shared" si="53"/>
        <v>4</v>
      </c>
      <c r="H80" s="160">
        <f t="shared" si="54"/>
        <v>-0.2</v>
      </c>
      <c r="I80" s="78"/>
      <c r="J80" s="156">
        <f t="shared" si="2"/>
        <v>4</v>
      </c>
      <c r="K80" s="160">
        <f t="shared" si="3"/>
        <v>0</v>
      </c>
      <c r="L80" s="78"/>
      <c r="M80" s="156">
        <f t="shared" si="31"/>
        <v>4</v>
      </c>
      <c r="N80" s="160">
        <f t="shared" si="49"/>
        <v>0</v>
      </c>
      <c r="O80" s="78">
        <v>0</v>
      </c>
      <c r="P80" s="156">
        <f t="shared" si="55"/>
        <v>4</v>
      </c>
      <c r="Q80" s="160">
        <f t="shared" si="56"/>
        <v>0</v>
      </c>
      <c r="R80" s="151">
        <f t="shared" si="57"/>
        <v>-1</v>
      </c>
      <c r="S80" s="162">
        <f t="shared" si="58"/>
        <v>-5.4258390996824168E-2</v>
      </c>
      <c r="U80" s="78"/>
      <c r="V80" s="156">
        <f t="shared" si="59"/>
        <v>4</v>
      </c>
      <c r="W80" s="160">
        <f t="shared" si="60"/>
        <v>0</v>
      </c>
      <c r="X80" s="78"/>
      <c r="Y80" s="156">
        <f t="shared" si="61"/>
        <v>4</v>
      </c>
      <c r="Z80" s="160">
        <f t="shared" ref="Z80:Z103" si="68">IFERROR((Y80-V80)/V80,0)</f>
        <v>0</v>
      </c>
      <c r="AA80" s="78"/>
      <c r="AB80" s="156">
        <f t="shared" si="62"/>
        <v>4</v>
      </c>
      <c r="AC80" s="160">
        <f t="shared" si="63"/>
        <v>0</v>
      </c>
      <c r="AD80" s="78"/>
      <c r="AE80" s="156">
        <f t="shared" si="64"/>
        <v>4</v>
      </c>
      <c r="AF80" s="160">
        <f t="shared" si="65"/>
        <v>0</v>
      </c>
      <c r="AG80" s="78"/>
      <c r="AH80" s="156">
        <f t="shared" si="66"/>
        <v>4</v>
      </c>
      <c r="AI80" s="160">
        <f t="shared" si="67"/>
        <v>0</v>
      </c>
      <c r="AJ80" s="151">
        <f t="shared" ref="AJ80:AJ103" si="69">U80+X80+AA80+AD80+AG80</f>
        <v>0</v>
      </c>
      <c r="AK80" s="162">
        <f t="shared" ref="AK80:AK103" si="70">IFERROR((AH80/V80)^(1/4)-1,0)</f>
        <v>0</v>
      </c>
    </row>
    <row r="81" spans="2:37" outlineLevel="1" x14ac:dyDescent="0.35">
      <c r="B81" s="237" t="s">
        <v>77</v>
      </c>
      <c r="C81" s="62" t="s">
        <v>106</v>
      </c>
      <c r="D81" s="78"/>
      <c r="E81" s="79">
        <v>0</v>
      </c>
      <c r="F81" s="78"/>
      <c r="G81" s="156">
        <f t="shared" si="53"/>
        <v>0</v>
      </c>
      <c r="H81" s="160">
        <f t="shared" si="54"/>
        <v>0</v>
      </c>
      <c r="I81" s="78"/>
      <c r="J81" s="156">
        <f t="shared" si="2"/>
        <v>0</v>
      </c>
      <c r="K81" s="160">
        <f t="shared" si="3"/>
        <v>0</v>
      </c>
      <c r="L81" s="78"/>
      <c r="M81" s="156">
        <f t="shared" si="31"/>
        <v>0</v>
      </c>
      <c r="N81" s="160">
        <f t="shared" si="49"/>
        <v>0</v>
      </c>
      <c r="O81" s="78">
        <v>0</v>
      </c>
      <c r="P81" s="156">
        <f t="shared" si="55"/>
        <v>0</v>
      </c>
      <c r="Q81" s="160">
        <f t="shared" si="56"/>
        <v>0</v>
      </c>
      <c r="R81" s="151">
        <f t="shared" si="57"/>
        <v>0</v>
      </c>
      <c r="S81" s="162">
        <f t="shared" si="58"/>
        <v>0</v>
      </c>
      <c r="U81" s="78"/>
      <c r="V81" s="156">
        <f t="shared" si="59"/>
        <v>0</v>
      </c>
      <c r="W81" s="160">
        <f t="shared" si="60"/>
        <v>0</v>
      </c>
      <c r="X81" s="78"/>
      <c r="Y81" s="156">
        <f t="shared" si="61"/>
        <v>0</v>
      </c>
      <c r="Z81" s="160">
        <f t="shared" si="68"/>
        <v>0</v>
      </c>
      <c r="AA81" s="78"/>
      <c r="AB81" s="156">
        <f t="shared" si="62"/>
        <v>0</v>
      </c>
      <c r="AC81" s="160">
        <f t="shared" si="63"/>
        <v>0</v>
      </c>
      <c r="AD81" s="78"/>
      <c r="AE81" s="156">
        <f t="shared" si="64"/>
        <v>0</v>
      </c>
      <c r="AF81" s="160">
        <f t="shared" si="65"/>
        <v>0</v>
      </c>
      <c r="AG81" s="78"/>
      <c r="AH81" s="156">
        <f t="shared" si="66"/>
        <v>0</v>
      </c>
      <c r="AI81" s="160">
        <f t="shared" si="67"/>
        <v>0</v>
      </c>
      <c r="AJ81" s="151">
        <f t="shared" si="69"/>
        <v>0</v>
      </c>
      <c r="AK81" s="162">
        <f t="shared" si="70"/>
        <v>0</v>
      </c>
    </row>
    <row r="82" spans="2:37" outlineLevel="1" x14ac:dyDescent="0.35">
      <c r="B82" s="238" t="s">
        <v>78</v>
      </c>
      <c r="C82" s="62" t="s">
        <v>106</v>
      </c>
      <c r="D82" s="78"/>
      <c r="E82" s="79">
        <v>6</v>
      </c>
      <c r="F82" s="78">
        <v>1</v>
      </c>
      <c r="G82" s="156">
        <f t="shared" si="53"/>
        <v>7</v>
      </c>
      <c r="H82" s="160">
        <f t="shared" si="54"/>
        <v>0.16666666666666666</v>
      </c>
      <c r="I82" s="78"/>
      <c r="J82" s="156">
        <f t="shared" si="2"/>
        <v>7</v>
      </c>
      <c r="K82" s="160">
        <f t="shared" si="3"/>
        <v>0</v>
      </c>
      <c r="L82" s="78">
        <v>93</v>
      </c>
      <c r="M82" s="156">
        <f t="shared" si="31"/>
        <v>100</v>
      </c>
      <c r="N82" s="160">
        <f t="shared" si="49"/>
        <v>13.285714285714286</v>
      </c>
      <c r="O82" s="78">
        <v>77</v>
      </c>
      <c r="P82" s="156">
        <f t="shared" si="55"/>
        <v>177</v>
      </c>
      <c r="Q82" s="160">
        <f t="shared" si="56"/>
        <v>0.77</v>
      </c>
      <c r="R82" s="151">
        <f t="shared" si="57"/>
        <v>171</v>
      </c>
      <c r="S82" s="162">
        <f t="shared" si="58"/>
        <v>1.3305343262007767</v>
      </c>
      <c r="U82" s="78">
        <v>507</v>
      </c>
      <c r="V82" s="156">
        <f t="shared" si="59"/>
        <v>684</v>
      </c>
      <c r="W82" s="160">
        <f t="shared" si="60"/>
        <v>2.8644067796610169</v>
      </c>
      <c r="X82" s="78">
        <v>617</v>
      </c>
      <c r="Y82" s="156">
        <f t="shared" si="61"/>
        <v>1301</v>
      </c>
      <c r="Z82" s="160">
        <f t="shared" si="68"/>
        <v>0.90204678362573099</v>
      </c>
      <c r="AA82" s="78">
        <v>670</v>
      </c>
      <c r="AB82" s="156">
        <f t="shared" si="62"/>
        <v>1971</v>
      </c>
      <c r="AC82" s="160">
        <f t="shared" si="63"/>
        <v>0.51498847040737894</v>
      </c>
      <c r="AD82" s="78">
        <v>651</v>
      </c>
      <c r="AE82" s="156">
        <f t="shared" si="64"/>
        <v>2622</v>
      </c>
      <c r="AF82" s="160">
        <f t="shared" si="65"/>
        <v>0.33028919330289191</v>
      </c>
      <c r="AG82" s="78">
        <v>819</v>
      </c>
      <c r="AH82" s="156">
        <f t="shared" si="66"/>
        <v>3441</v>
      </c>
      <c r="AI82" s="160">
        <f t="shared" si="67"/>
        <v>0.31235697940503432</v>
      </c>
      <c r="AJ82" s="151">
        <f t="shared" si="69"/>
        <v>3264</v>
      </c>
      <c r="AK82" s="162">
        <f t="shared" si="70"/>
        <v>0.49763900595304555</v>
      </c>
    </row>
    <row r="83" spans="2:37" outlineLevel="1" x14ac:dyDescent="0.35">
      <c r="B83" s="237" t="s">
        <v>79</v>
      </c>
      <c r="C83" s="62" t="s">
        <v>106</v>
      </c>
      <c r="D83" s="78"/>
      <c r="E83" s="79">
        <v>0</v>
      </c>
      <c r="F83" s="78"/>
      <c r="G83" s="156">
        <f t="shared" si="53"/>
        <v>0</v>
      </c>
      <c r="H83" s="160">
        <f t="shared" si="54"/>
        <v>0</v>
      </c>
      <c r="I83" s="78"/>
      <c r="J83" s="156">
        <f t="shared" si="2"/>
        <v>0</v>
      </c>
      <c r="K83" s="160">
        <f t="shared" si="3"/>
        <v>0</v>
      </c>
      <c r="L83" s="78"/>
      <c r="M83" s="156">
        <f t="shared" si="31"/>
        <v>0</v>
      </c>
      <c r="N83" s="160">
        <f t="shared" si="49"/>
        <v>0</v>
      </c>
      <c r="O83" s="78">
        <v>0</v>
      </c>
      <c r="P83" s="156">
        <f t="shared" si="55"/>
        <v>0</v>
      </c>
      <c r="Q83" s="160">
        <f t="shared" si="56"/>
        <v>0</v>
      </c>
      <c r="R83" s="151">
        <f t="shared" si="57"/>
        <v>0</v>
      </c>
      <c r="S83" s="162">
        <f t="shared" si="58"/>
        <v>0</v>
      </c>
      <c r="U83" s="78"/>
      <c r="V83" s="156">
        <f t="shared" si="59"/>
        <v>0</v>
      </c>
      <c r="W83" s="160">
        <f t="shared" si="60"/>
        <v>0</v>
      </c>
      <c r="X83" s="78"/>
      <c r="Y83" s="156">
        <f t="shared" si="61"/>
        <v>0</v>
      </c>
      <c r="Z83" s="160">
        <f t="shared" si="68"/>
        <v>0</v>
      </c>
      <c r="AA83" s="78"/>
      <c r="AB83" s="156">
        <f t="shared" si="62"/>
        <v>0</v>
      </c>
      <c r="AC83" s="160">
        <f t="shared" si="63"/>
        <v>0</v>
      </c>
      <c r="AD83" s="78"/>
      <c r="AE83" s="156">
        <f t="shared" si="64"/>
        <v>0</v>
      </c>
      <c r="AF83" s="160">
        <f t="shared" si="65"/>
        <v>0</v>
      </c>
      <c r="AG83" s="78"/>
      <c r="AH83" s="156">
        <f t="shared" si="66"/>
        <v>0</v>
      </c>
      <c r="AI83" s="160">
        <f t="shared" si="67"/>
        <v>0</v>
      </c>
      <c r="AJ83" s="151">
        <f t="shared" si="69"/>
        <v>0</v>
      </c>
      <c r="AK83" s="162">
        <f t="shared" si="70"/>
        <v>0</v>
      </c>
    </row>
    <row r="84" spans="2:37" outlineLevel="1" x14ac:dyDescent="0.35">
      <c r="B84" s="238" t="s">
        <v>80</v>
      </c>
      <c r="C84" s="62" t="s">
        <v>106</v>
      </c>
      <c r="D84" s="78"/>
      <c r="E84" s="79">
        <v>5</v>
      </c>
      <c r="F84" s="78">
        <v>1</v>
      </c>
      <c r="G84" s="156">
        <f t="shared" si="53"/>
        <v>6</v>
      </c>
      <c r="H84" s="160">
        <f t="shared" si="54"/>
        <v>0.2</v>
      </c>
      <c r="I84" s="78">
        <v>1</v>
      </c>
      <c r="J84" s="156">
        <f t="shared" si="2"/>
        <v>7</v>
      </c>
      <c r="K84" s="160">
        <f t="shared" si="3"/>
        <v>0.16666666666666666</v>
      </c>
      <c r="L84" s="78">
        <v>355</v>
      </c>
      <c r="M84" s="156">
        <f t="shared" si="31"/>
        <v>362</v>
      </c>
      <c r="N84" s="160">
        <f t="shared" si="49"/>
        <v>50.714285714285715</v>
      </c>
      <c r="O84" s="78">
        <v>130</v>
      </c>
      <c r="P84" s="156">
        <f t="shared" si="55"/>
        <v>492</v>
      </c>
      <c r="Q84" s="160">
        <f t="shared" si="56"/>
        <v>0.35911602209944754</v>
      </c>
      <c r="R84" s="151">
        <f t="shared" si="57"/>
        <v>487</v>
      </c>
      <c r="S84" s="162">
        <f t="shared" si="58"/>
        <v>2.1495519386271109</v>
      </c>
      <c r="U84" s="78">
        <v>490</v>
      </c>
      <c r="V84" s="156">
        <f t="shared" si="59"/>
        <v>982</v>
      </c>
      <c r="W84" s="160">
        <f t="shared" si="60"/>
        <v>0.99593495934959353</v>
      </c>
      <c r="X84" s="78">
        <v>540</v>
      </c>
      <c r="Y84" s="156">
        <f t="shared" si="61"/>
        <v>1522</v>
      </c>
      <c r="Z84" s="160">
        <f t="shared" si="68"/>
        <v>0.54989816700610994</v>
      </c>
      <c r="AA84" s="78">
        <v>583</v>
      </c>
      <c r="AB84" s="156">
        <f t="shared" si="62"/>
        <v>2105</v>
      </c>
      <c r="AC84" s="160">
        <f t="shared" si="63"/>
        <v>0.38304862023653086</v>
      </c>
      <c r="AD84" s="78">
        <v>527</v>
      </c>
      <c r="AE84" s="156">
        <f t="shared" si="64"/>
        <v>2632</v>
      </c>
      <c r="AF84" s="160">
        <f t="shared" si="65"/>
        <v>0.25035629453681713</v>
      </c>
      <c r="AG84" s="78">
        <v>692</v>
      </c>
      <c r="AH84" s="156">
        <f t="shared" si="66"/>
        <v>3324</v>
      </c>
      <c r="AI84" s="160">
        <f t="shared" si="67"/>
        <v>0.26291793313069911</v>
      </c>
      <c r="AJ84" s="151">
        <f t="shared" si="69"/>
        <v>2832</v>
      </c>
      <c r="AK84" s="162">
        <f t="shared" si="70"/>
        <v>0.35639875297506962</v>
      </c>
    </row>
    <row r="85" spans="2:37" outlineLevel="1" x14ac:dyDescent="0.35">
      <c r="B85" s="237" t="s">
        <v>81</v>
      </c>
      <c r="C85" s="62" t="s">
        <v>106</v>
      </c>
      <c r="D85" s="78"/>
      <c r="E85" s="79">
        <v>0</v>
      </c>
      <c r="F85" s="78"/>
      <c r="G85" s="156">
        <f t="shared" si="53"/>
        <v>0</v>
      </c>
      <c r="H85" s="160">
        <f t="shared" si="54"/>
        <v>0</v>
      </c>
      <c r="I85" s="78"/>
      <c r="J85" s="156">
        <f t="shared" si="2"/>
        <v>0</v>
      </c>
      <c r="K85" s="160">
        <f t="shared" si="3"/>
        <v>0</v>
      </c>
      <c r="L85" s="78"/>
      <c r="M85" s="156">
        <f t="shared" si="31"/>
        <v>0</v>
      </c>
      <c r="N85" s="160">
        <f t="shared" si="49"/>
        <v>0</v>
      </c>
      <c r="O85" s="78">
        <v>0</v>
      </c>
      <c r="P85" s="156">
        <f t="shared" si="55"/>
        <v>0</v>
      </c>
      <c r="Q85" s="160">
        <f t="shared" si="56"/>
        <v>0</v>
      </c>
      <c r="R85" s="151">
        <f t="shared" si="57"/>
        <v>0</v>
      </c>
      <c r="S85" s="162">
        <f t="shared" si="58"/>
        <v>0</v>
      </c>
      <c r="U85" s="78"/>
      <c r="V85" s="156">
        <f t="shared" si="59"/>
        <v>0</v>
      </c>
      <c r="W85" s="160">
        <f t="shared" si="60"/>
        <v>0</v>
      </c>
      <c r="X85" s="78"/>
      <c r="Y85" s="156">
        <f t="shared" si="61"/>
        <v>0</v>
      </c>
      <c r="Z85" s="160">
        <f t="shared" si="68"/>
        <v>0</v>
      </c>
      <c r="AA85" s="78"/>
      <c r="AB85" s="156">
        <f t="shared" si="62"/>
        <v>0</v>
      </c>
      <c r="AC85" s="160">
        <f t="shared" si="63"/>
        <v>0</v>
      </c>
      <c r="AD85" s="78"/>
      <c r="AE85" s="156">
        <f t="shared" si="64"/>
        <v>0</v>
      </c>
      <c r="AF85" s="160">
        <f t="shared" si="65"/>
        <v>0</v>
      </c>
      <c r="AG85" s="78"/>
      <c r="AH85" s="156">
        <f t="shared" si="66"/>
        <v>0</v>
      </c>
      <c r="AI85" s="160">
        <f t="shared" si="67"/>
        <v>0</v>
      </c>
      <c r="AJ85" s="151">
        <f t="shared" si="69"/>
        <v>0</v>
      </c>
      <c r="AK85" s="162">
        <f t="shared" si="70"/>
        <v>0</v>
      </c>
    </row>
    <row r="86" spans="2:37" outlineLevel="1" x14ac:dyDescent="0.35">
      <c r="B86" s="238" t="s">
        <v>82</v>
      </c>
      <c r="C86" s="62" t="s">
        <v>106</v>
      </c>
      <c r="D86" s="78"/>
      <c r="E86" s="79">
        <v>8</v>
      </c>
      <c r="F86" s="78">
        <v>-3</v>
      </c>
      <c r="G86" s="156">
        <f t="shared" si="53"/>
        <v>5</v>
      </c>
      <c r="H86" s="160">
        <f t="shared" si="54"/>
        <v>-0.375</v>
      </c>
      <c r="I86" s="78"/>
      <c r="J86" s="156">
        <f t="shared" si="2"/>
        <v>5</v>
      </c>
      <c r="K86" s="160">
        <f t="shared" si="3"/>
        <v>0</v>
      </c>
      <c r="L86" s="78">
        <v>110</v>
      </c>
      <c r="M86" s="156">
        <f t="shared" si="31"/>
        <v>115</v>
      </c>
      <c r="N86" s="160">
        <f t="shared" si="49"/>
        <v>22</v>
      </c>
      <c r="O86" s="78">
        <v>118</v>
      </c>
      <c r="P86" s="156">
        <f t="shared" si="55"/>
        <v>233</v>
      </c>
      <c r="Q86" s="160">
        <f t="shared" si="56"/>
        <v>1.0260869565217392</v>
      </c>
      <c r="R86" s="151">
        <f t="shared" si="57"/>
        <v>225</v>
      </c>
      <c r="S86" s="162">
        <f t="shared" si="58"/>
        <v>1.3230923972650608</v>
      </c>
      <c r="U86" s="78">
        <v>514</v>
      </c>
      <c r="V86" s="156">
        <f t="shared" si="59"/>
        <v>747</v>
      </c>
      <c r="W86" s="160">
        <f t="shared" si="60"/>
        <v>2.2060085836909873</v>
      </c>
      <c r="X86" s="78">
        <v>666</v>
      </c>
      <c r="Y86" s="156">
        <f t="shared" si="61"/>
        <v>1413</v>
      </c>
      <c r="Z86" s="160">
        <f t="shared" si="68"/>
        <v>0.89156626506024095</v>
      </c>
      <c r="AA86" s="78">
        <v>658</v>
      </c>
      <c r="AB86" s="156">
        <f t="shared" si="62"/>
        <v>2071</v>
      </c>
      <c r="AC86" s="160">
        <f t="shared" si="63"/>
        <v>0.46567586694975233</v>
      </c>
      <c r="AD86" s="78">
        <v>592</v>
      </c>
      <c r="AE86" s="156">
        <f t="shared" si="64"/>
        <v>2663</v>
      </c>
      <c r="AF86" s="160">
        <f t="shared" si="65"/>
        <v>0.28585224529212938</v>
      </c>
      <c r="AG86" s="78">
        <v>704</v>
      </c>
      <c r="AH86" s="156">
        <f t="shared" si="66"/>
        <v>3367</v>
      </c>
      <c r="AI86" s="160">
        <f t="shared" si="67"/>
        <v>0.26436349981224183</v>
      </c>
      <c r="AJ86" s="151">
        <f t="shared" si="69"/>
        <v>3134</v>
      </c>
      <c r="AK86" s="162">
        <f t="shared" si="70"/>
        <v>0.45707071181120695</v>
      </c>
    </row>
    <row r="87" spans="2:37" outlineLevel="1" x14ac:dyDescent="0.35">
      <c r="B87" s="237" t="s">
        <v>83</v>
      </c>
      <c r="C87" s="62" t="s">
        <v>106</v>
      </c>
      <c r="D87" s="78"/>
      <c r="E87" s="79">
        <v>0</v>
      </c>
      <c r="F87" s="78"/>
      <c r="G87" s="156">
        <f t="shared" si="53"/>
        <v>0</v>
      </c>
      <c r="H87" s="160">
        <f t="shared" si="54"/>
        <v>0</v>
      </c>
      <c r="I87" s="78"/>
      <c r="J87" s="156">
        <f t="shared" si="2"/>
        <v>0</v>
      </c>
      <c r="K87" s="160">
        <f t="shared" si="3"/>
        <v>0</v>
      </c>
      <c r="L87" s="78"/>
      <c r="M87" s="156">
        <f t="shared" si="31"/>
        <v>0</v>
      </c>
      <c r="N87" s="160">
        <f t="shared" si="49"/>
        <v>0</v>
      </c>
      <c r="O87" s="78">
        <v>0</v>
      </c>
      <c r="P87" s="156">
        <f t="shared" si="55"/>
        <v>0</v>
      </c>
      <c r="Q87" s="160">
        <f t="shared" si="56"/>
        <v>0</v>
      </c>
      <c r="R87" s="151">
        <f t="shared" si="57"/>
        <v>0</v>
      </c>
      <c r="S87" s="162">
        <f t="shared" si="58"/>
        <v>0</v>
      </c>
      <c r="U87" s="78"/>
      <c r="V87" s="156">
        <f t="shared" si="59"/>
        <v>0</v>
      </c>
      <c r="W87" s="160">
        <f t="shared" si="60"/>
        <v>0</v>
      </c>
      <c r="X87" s="78"/>
      <c r="Y87" s="156">
        <f t="shared" si="61"/>
        <v>0</v>
      </c>
      <c r="Z87" s="160">
        <f t="shared" si="68"/>
        <v>0</v>
      </c>
      <c r="AA87" s="78"/>
      <c r="AB87" s="156">
        <f t="shared" si="62"/>
        <v>0</v>
      </c>
      <c r="AC87" s="160">
        <f t="shared" si="63"/>
        <v>0</v>
      </c>
      <c r="AD87" s="78"/>
      <c r="AE87" s="156">
        <f t="shared" si="64"/>
        <v>0</v>
      </c>
      <c r="AF87" s="160">
        <f t="shared" si="65"/>
        <v>0</v>
      </c>
      <c r="AG87" s="78"/>
      <c r="AH87" s="156">
        <f t="shared" si="66"/>
        <v>0</v>
      </c>
      <c r="AI87" s="160">
        <f t="shared" si="67"/>
        <v>0</v>
      </c>
      <c r="AJ87" s="151">
        <f t="shared" si="69"/>
        <v>0</v>
      </c>
      <c r="AK87" s="162">
        <f t="shared" si="70"/>
        <v>0</v>
      </c>
    </row>
    <row r="88" spans="2:37" outlineLevel="1" x14ac:dyDescent="0.35">
      <c r="B88" s="238" t="s">
        <v>84</v>
      </c>
      <c r="C88" s="62" t="s">
        <v>106</v>
      </c>
      <c r="D88" s="78"/>
      <c r="E88" s="79">
        <v>8</v>
      </c>
      <c r="F88" s="78">
        <v>-4</v>
      </c>
      <c r="G88" s="156">
        <f t="shared" si="53"/>
        <v>4</v>
      </c>
      <c r="H88" s="160">
        <f t="shared" si="54"/>
        <v>-0.5</v>
      </c>
      <c r="I88" s="78"/>
      <c r="J88" s="156">
        <f t="shared" si="2"/>
        <v>4</v>
      </c>
      <c r="K88" s="160">
        <f t="shared" si="3"/>
        <v>0</v>
      </c>
      <c r="L88" s="78"/>
      <c r="M88" s="156">
        <f t="shared" si="31"/>
        <v>4</v>
      </c>
      <c r="N88" s="160">
        <f t="shared" si="49"/>
        <v>0</v>
      </c>
      <c r="O88" s="78">
        <v>0</v>
      </c>
      <c r="P88" s="156">
        <f t="shared" si="55"/>
        <v>4</v>
      </c>
      <c r="Q88" s="160">
        <f t="shared" si="56"/>
        <v>0</v>
      </c>
      <c r="R88" s="151">
        <f t="shared" si="57"/>
        <v>-4</v>
      </c>
      <c r="S88" s="162">
        <f t="shared" si="58"/>
        <v>-0.1591035847462855</v>
      </c>
      <c r="U88" s="78">
        <v>1</v>
      </c>
      <c r="V88" s="156">
        <f t="shared" si="59"/>
        <v>5</v>
      </c>
      <c r="W88" s="160">
        <f t="shared" si="60"/>
        <v>0.25</v>
      </c>
      <c r="X88" s="78"/>
      <c r="Y88" s="156">
        <f t="shared" si="61"/>
        <v>5</v>
      </c>
      <c r="Z88" s="160">
        <f t="shared" si="68"/>
        <v>0</v>
      </c>
      <c r="AA88" s="78"/>
      <c r="AB88" s="156">
        <f t="shared" si="62"/>
        <v>5</v>
      </c>
      <c r="AC88" s="160">
        <f t="shared" si="63"/>
        <v>0</v>
      </c>
      <c r="AD88" s="78"/>
      <c r="AE88" s="156">
        <f t="shared" si="64"/>
        <v>5</v>
      </c>
      <c r="AF88" s="160">
        <f t="shared" si="65"/>
        <v>0</v>
      </c>
      <c r="AG88" s="78"/>
      <c r="AH88" s="156">
        <f t="shared" si="66"/>
        <v>5</v>
      </c>
      <c r="AI88" s="160">
        <f t="shared" si="67"/>
        <v>0</v>
      </c>
      <c r="AJ88" s="151">
        <f t="shared" si="69"/>
        <v>1</v>
      </c>
      <c r="AK88" s="162">
        <f t="shared" si="70"/>
        <v>0</v>
      </c>
    </row>
    <row r="89" spans="2:37" outlineLevel="1" x14ac:dyDescent="0.35">
      <c r="B89" s="237" t="s">
        <v>85</v>
      </c>
      <c r="C89" s="62" t="s">
        <v>106</v>
      </c>
      <c r="D89" s="78"/>
      <c r="E89" s="79">
        <v>0</v>
      </c>
      <c r="F89" s="78"/>
      <c r="G89" s="156">
        <f t="shared" si="53"/>
        <v>0</v>
      </c>
      <c r="H89" s="160">
        <f t="shared" si="54"/>
        <v>0</v>
      </c>
      <c r="I89" s="78"/>
      <c r="J89" s="156">
        <f t="shared" si="2"/>
        <v>0</v>
      </c>
      <c r="K89" s="160">
        <f t="shared" si="3"/>
        <v>0</v>
      </c>
      <c r="L89" s="78"/>
      <c r="M89" s="156">
        <f t="shared" si="31"/>
        <v>0</v>
      </c>
      <c r="N89" s="160">
        <f t="shared" si="49"/>
        <v>0</v>
      </c>
      <c r="O89" s="78">
        <v>0</v>
      </c>
      <c r="P89" s="156">
        <f t="shared" si="55"/>
        <v>0</v>
      </c>
      <c r="Q89" s="160">
        <f t="shared" si="56"/>
        <v>0</v>
      </c>
      <c r="R89" s="151">
        <f t="shared" si="57"/>
        <v>0</v>
      </c>
      <c r="S89" s="162">
        <f t="shared" si="58"/>
        <v>0</v>
      </c>
      <c r="U89" s="78"/>
      <c r="V89" s="156">
        <f t="shared" si="59"/>
        <v>0</v>
      </c>
      <c r="W89" s="160">
        <f t="shared" si="60"/>
        <v>0</v>
      </c>
      <c r="X89" s="78"/>
      <c r="Y89" s="156">
        <f t="shared" si="61"/>
        <v>0</v>
      </c>
      <c r="Z89" s="160">
        <f t="shared" si="68"/>
        <v>0</v>
      </c>
      <c r="AA89" s="78"/>
      <c r="AB89" s="156">
        <f t="shared" si="62"/>
        <v>0</v>
      </c>
      <c r="AC89" s="160">
        <f t="shared" si="63"/>
        <v>0</v>
      </c>
      <c r="AD89" s="78"/>
      <c r="AE89" s="156">
        <f t="shared" si="64"/>
        <v>0</v>
      </c>
      <c r="AF89" s="160">
        <f t="shared" si="65"/>
        <v>0</v>
      </c>
      <c r="AG89" s="78"/>
      <c r="AH89" s="156">
        <f t="shared" si="66"/>
        <v>0</v>
      </c>
      <c r="AI89" s="160">
        <f t="shared" si="67"/>
        <v>0</v>
      </c>
      <c r="AJ89" s="151">
        <f t="shared" si="69"/>
        <v>0</v>
      </c>
      <c r="AK89" s="162">
        <f t="shared" si="70"/>
        <v>0</v>
      </c>
    </row>
    <row r="90" spans="2:37" outlineLevel="1" x14ac:dyDescent="0.35">
      <c r="B90" s="238" t="s">
        <v>86</v>
      </c>
      <c r="C90" s="62" t="s">
        <v>106</v>
      </c>
      <c r="D90" s="78"/>
      <c r="E90" s="79">
        <v>4</v>
      </c>
      <c r="F90" s="78">
        <v>-3</v>
      </c>
      <c r="G90" s="156">
        <f t="shared" si="53"/>
        <v>1</v>
      </c>
      <c r="H90" s="160">
        <f t="shared" si="54"/>
        <v>-0.75</v>
      </c>
      <c r="I90" s="78"/>
      <c r="J90" s="156">
        <f t="shared" si="2"/>
        <v>1</v>
      </c>
      <c r="K90" s="160">
        <f t="shared" si="3"/>
        <v>0</v>
      </c>
      <c r="L90" s="78"/>
      <c r="M90" s="156">
        <f t="shared" si="31"/>
        <v>1</v>
      </c>
      <c r="N90" s="160">
        <f t="shared" si="49"/>
        <v>0</v>
      </c>
      <c r="O90" s="78">
        <v>0</v>
      </c>
      <c r="P90" s="156">
        <f t="shared" si="55"/>
        <v>1</v>
      </c>
      <c r="Q90" s="160">
        <f t="shared" si="56"/>
        <v>0</v>
      </c>
      <c r="R90" s="151">
        <f t="shared" si="57"/>
        <v>-3</v>
      </c>
      <c r="S90" s="162">
        <f t="shared" si="58"/>
        <v>-0.29289321881345243</v>
      </c>
      <c r="U90" s="78"/>
      <c r="V90" s="156">
        <f t="shared" si="59"/>
        <v>1</v>
      </c>
      <c r="W90" s="160">
        <f t="shared" si="60"/>
        <v>0</v>
      </c>
      <c r="X90" s="78"/>
      <c r="Y90" s="156">
        <f t="shared" si="61"/>
        <v>1</v>
      </c>
      <c r="Z90" s="160">
        <f t="shared" si="68"/>
        <v>0</v>
      </c>
      <c r="AA90" s="78"/>
      <c r="AB90" s="156">
        <f t="shared" si="62"/>
        <v>1</v>
      </c>
      <c r="AC90" s="160">
        <f t="shared" si="63"/>
        <v>0</v>
      </c>
      <c r="AD90" s="78"/>
      <c r="AE90" s="156">
        <f t="shared" si="64"/>
        <v>1</v>
      </c>
      <c r="AF90" s="160">
        <f t="shared" si="65"/>
        <v>0</v>
      </c>
      <c r="AG90" s="78"/>
      <c r="AH90" s="156">
        <f t="shared" si="66"/>
        <v>1</v>
      </c>
      <c r="AI90" s="160">
        <f t="shared" si="67"/>
        <v>0</v>
      </c>
      <c r="AJ90" s="151">
        <f t="shared" si="69"/>
        <v>0</v>
      </c>
      <c r="AK90" s="162">
        <f t="shared" si="70"/>
        <v>0</v>
      </c>
    </row>
    <row r="91" spans="2:37" outlineLevel="1" x14ac:dyDescent="0.35">
      <c r="B91" s="237" t="s">
        <v>87</v>
      </c>
      <c r="C91" s="62" t="s">
        <v>106</v>
      </c>
      <c r="D91" s="78"/>
      <c r="E91" s="79">
        <v>0</v>
      </c>
      <c r="F91" s="78"/>
      <c r="G91" s="156">
        <f t="shared" si="53"/>
        <v>0</v>
      </c>
      <c r="H91" s="160">
        <f t="shared" si="54"/>
        <v>0</v>
      </c>
      <c r="I91" s="78"/>
      <c r="J91" s="156">
        <f t="shared" si="2"/>
        <v>0</v>
      </c>
      <c r="K91" s="160">
        <f t="shared" si="3"/>
        <v>0</v>
      </c>
      <c r="L91" s="78"/>
      <c r="M91" s="156">
        <f t="shared" si="31"/>
        <v>0</v>
      </c>
      <c r="N91" s="160">
        <f t="shared" si="49"/>
        <v>0</v>
      </c>
      <c r="O91" s="78">
        <v>0</v>
      </c>
      <c r="P91" s="156">
        <f t="shared" si="55"/>
        <v>0</v>
      </c>
      <c r="Q91" s="160">
        <f t="shared" si="56"/>
        <v>0</v>
      </c>
      <c r="R91" s="151">
        <f t="shared" si="57"/>
        <v>0</v>
      </c>
      <c r="S91" s="162">
        <f t="shared" si="58"/>
        <v>0</v>
      </c>
      <c r="U91" s="78"/>
      <c r="V91" s="156">
        <f t="shared" si="59"/>
        <v>0</v>
      </c>
      <c r="W91" s="160">
        <f t="shared" si="60"/>
        <v>0</v>
      </c>
      <c r="X91" s="78"/>
      <c r="Y91" s="156">
        <f t="shared" si="61"/>
        <v>0</v>
      </c>
      <c r="Z91" s="160">
        <f t="shared" si="68"/>
        <v>0</v>
      </c>
      <c r="AA91" s="78"/>
      <c r="AB91" s="156">
        <f t="shared" si="62"/>
        <v>0</v>
      </c>
      <c r="AC91" s="160">
        <f t="shared" si="63"/>
        <v>0</v>
      </c>
      <c r="AD91" s="78"/>
      <c r="AE91" s="156">
        <f t="shared" si="64"/>
        <v>0</v>
      </c>
      <c r="AF91" s="160">
        <f t="shared" si="65"/>
        <v>0</v>
      </c>
      <c r="AG91" s="78"/>
      <c r="AH91" s="156">
        <f t="shared" si="66"/>
        <v>0</v>
      </c>
      <c r="AI91" s="160">
        <f t="shared" si="67"/>
        <v>0</v>
      </c>
      <c r="AJ91" s="151">
        <f t="shared" si="69"/>
        <v>0</v>
      </c>
      <c r="AK91" s="162">
        <f t="shared" si="70"/>
        <v>0</v>
      </c>
    </row>
    <row r="92" spans="2:37" outlineLevel="1" x14ac:dyDescent="0.35">
      <c r="B92" s="238" t="s">
        <v>88</v>
      </c>
      <c r="C92" s="62" t="s">
        <v>106</v>
      </c>
      <c r="D92" s="78"/>
      <c r="E92" s="79">
        <v>7</v>
      </c>
      <c r="F92" s="78">
        <v>-1</v>
      </c>
      <c r="G92" s="156">
        <f t="shared" si="53"/>
        <v>6</v>
      </c>
      <c r="H92" s="160">
        <f t="shared" si="54"/>
        <v>-0.14285714285714285</v>
      </c>
      <c r="I92" s="78"/>
      <c r="J92" s="156">
        <f t="shared" si="2"/>
        <v>6</v>
      </c>
      <c r="K92" s="160">
        <f t="shared" si="3"/>
        <v>0</v>
      </c>
      <c r="L92" s="78">
        <v>160</v>
      </c>
      <c r="M92" s="156">
        <f t="shared" si="31"/>
        <v>166</v>
      </c>
      <c r="N92" s="160">
        <f t="shared" si="49"/>
        <v>26.666666666666668</v>
      </c>
      <c r="O92" s="78">
        <v>139</v>
      </c>
      <c r="P92" s="156">
        <f t="shared" si="55"/>
        <v>305</v>
      </c>
      <c r="Q92" s="160">
        <f t="shared" si="56"/>
        <v>0.83734939759036142</v>
      </c>
      <c r="R92" s="151">
        <f t="shared" si="57"/>
        <v>298</v>
      </c>
      <c r="S92" s="162">
        <f t="shared" si="58"/>
        <v>1.5692150054217975</v>
      </c>
      <c r="U92" s="78">
        <v>355</v>
      </c>
      <c r="V92" s="156">
        <f t="shared" si="59"/>
        <v>660</v>
      </c>
      <c r="W92" s="160">
        <f t="shared" si="60"/>
        <v>1.1639344262295082</v>
      </c>
      <c r="X92" s="78">
        <v>496</v>
      </c>
      <c r="Y92" s="156">
        <f t="shared" si="61"/>
        <v>1156</v>
      </c>
      <c r="Z92" s="160">
        <f t="shared" si="68"/>
        <v>0.75151515151515147</v>
      </c>
      <c r="AA92" s="78">
        <v>630</v>
      </c>
      <c r="AB92" s="156">
        <f t="shared" si="62"/>
        <v>1786</v>
      </c>
      <c r="AC92" s="160">
        <f t="shared" si="63"/>
        <v>0.54498269896193774</v>
      </c>
      <c r="AD92" s="78">
        <v>567</v>
      </c>
      <c r="AE92" s="156">
        <f t="shared" si="64"/>
        <v>2353</v>
      </c>
      <c r="AF92" s="160">
        <f t="shared" si="65"/>
        <v>0.31746920492721165</v>
      </c>
      <c r="AG92" s="78">
        <v>882</v>
      </c>
      <c r="AH92" s="156">
        <f t="shared" si="66"/>
        <v>3235</v>
      </c>
      <c r="AI92" s="160">
        <f t="shared" si="67"/>
        <v>0.37484062898427539</v>
      </c>
      <c r="AJ92" s="151">
        <f t="shared" si="69"/>
        <v>2930</v>
      </c>
      <c r="AK92" s="162">
        <f t="shared" si="70"/>
        <v>0.48793029860532466</v>
      </c>
    </row>
    <row r="93" spans="2:37" outlineLevel="1" x14ac:dyDescent="0.35">
      <c r="B93" s="237" t="s">
        <v>89</v>
      </c>
      <c r="C93" s="62" t="s">
        <v>106</v>
      </c>
      <c r="D93" s="78"/>
      <c r="E93" s="79">
        <v>0</v>
      </c>
      <c r="F93" s="78"/>
      <c r="G93" s="156">
        <f t="shared" si="53"/>
        <v>0</v>
      </c>
      <c r="H93" s="160">
        <f t="shared" si="54"/>
        <v>0</v>
      </c>
      <c r="I93" s="78"/>
      <c r="J93" s="156">
        <f t="shared" si="2"/>
        <v>0</v>
      </c>
      <c r="K93" s="160">
        <f t="shared" si="3"/>
        <v>0</v>
      </c>
      <c r="L93" s="78"/>
      <c r="M93" s="156">
        <f t="shared" si="31"/>
        <v>0</v>
      </c>
      <c r="N93" s="160">
        <f t="shared" si="49"/>
        <v>0</v>
      </c>
      <c r="O93" s="78">
        <v>0</v>
      </c>
      <c r="P93" s="156">
        <f t="shared" si="55"/>
        <v>0</v>
      </c>
      <c r="Q93" s="160">
        <f t="shared" si="56"/>
        <v>0</v>
      </c>
      <c r="R93" s="151">
        <f t="shared" si="57"/>
        <v>0</v>
      </c>
      <c r="S93" s="162">
        <f t="shared" si="58"/>
        <v>0</v>
      </c>
      <c r="U93" s="78"/>
      <c r="V93" s="156">
        <f t="shared" si="59"/>
        <v>0</v>
      </c>
      <c r="W93" s="160">
        <f t="shared" si="60"/>
        <v>0</v>
      </c>
      <c r="X93" s="78"/>
      <c r="Y93" s="156">
        <f t="shared" si="61"/>
        <v>0</v>
      </c>
      <c r="Z93" s="160">
        <f t="shared" si="68"/>
        <v>0</v>
      </c>
      <c r="AA93" s="78"/>
      <c r="AB93" s="156">
        <f t="shared" si="62"/>
        <v>0</v>
      </c>
      <c r="AC93" s="160">
        <f t="shared" si="63"/>
        <v>0</v>
      </c>
      <c r="AD93" s="78"/>
      <c r="AE93" s="156">
        <f t="shared" si="64"/>
        <v>0</v>
      </c>
      <c r="AF93" s="160">
        <f t="shared" si="65"/>
        <v>0</v>
      </c>
      <c r="AG93" s="78"/>
      <c r="AH93" s="156">
        <f t="shared" si="66"/>
        <v>0</v>
      </c>
      <c r="AI93" s="160">
        <f t="shared" si="67"/>
        <v>0</v>
      </c>
      <c r="AJ93" s="151">
        <f t="shared" si="69"/>
        <v>0</v>
      </c>
      <c r="AK93" s="162">
        <f t="shared" si="70"/>
        <v>0</v>
      </c>
    </row>
    <row r="94" spans="2:37" outlineLevel="1" x14ac:dyDescent="0.35">
      <c r="B94" s="238" t="s">
        <v>90</v>
      </c>
      <c r="C94" s="62" t="s">
        <v>106</v>
      </c>
      <c r="D94" s="78"/>
      <c r="E94" s="79">
        <v>7</v>
      </c>
      <c r="F94" s="78">
        <v>1</v>
      </c>
      <c r="G94" s="156">
        <f t="shared" si="53"/>
        <v>8</v>
      </c>
      <c r="H94" s="160">
        <f t="shared" si="54"/>
        <v>0.14285714285714285</v>
      </c>
      <c r="I94" s="78"/>
      <c r="J94" s="156">
        <f t="shared" si="2"/>
        <v>8</v>
      </c>
      <c r="K94" s="160">
        <f t="shared" si="3"/>
        <v>0</v>
      </c>
      <c r="L94" s="78"/>
      <c r="M94" s="156">
        <f t="shared" si="31"/>
        <v>8</v>
      </c>
      <c r="N94" s="160">
        <f t="shared" si="49"/>
        <v>0</v>
      </c>
      <c r="O94" s="78">
        <v>0</v>
      </c>
      <c r="P94" s="156">
        <f t="shared" si="55"/>
        <v>8</v>
      </c>
      <c r="Q94" s="160">
        <f t="shared" si="56"/>
        <v>0</v>
      </c>
      <c r="R94" s="151">
        <f t="shared" si="57"/>
        <v>1</v>
      </c>
      <c r="S94" s="162">
        <f t="shared" si="58"/>
        <v>3.3946307914341167E-2</v>
      </c>
      <c r="U94" s="78"/>
      <c r="V94" s="156">
        <f t="shared" si="59"/>
        <v>8</v>
      </c>
      <c r="W94" s="160">
        <f t="shared" si="60"/>
        <v>0</v>
      </c>
      <c r="X94" s="78">
        <v>1</v>
      </c>
      <c r="Y94" s="156">
        <f t="shared" si="61"/>
        <v>9</v>
      </c>
      <c r="Z94" s="160">
        <f t="shared" si="68"/>
        <v>0.125</v>
      </c>
      <c r="AA94" s="78">
        <v>88</v>
      </c>
      <c r="AB94" s="156">
        <f t="shared" si="62"/>
        <v>97</v>
      </c>
      <c r="AC94" s="160">
        <f t="shared" si="63"/>
        <v>9.7777777777777786</v>
      </c>
      <c r="AD94" s="78">
        <v>118</v>
      </c>
      <c r="AE94" s="156">
        <f t="shared" si="64"/>
        <v>215</v>
      </c>
      <c r="AF94" s="160">
        <f t="shared" si="65"/>
        <v>1.2164948453608246</v>
      </c>
      <c r="AG94" s="78">
        <v>1</v>
      </c>
      <c r="AH94" s="156">
        <f t="shared" si="66"/>
        <v>216</v>
      </c>
      <c r="AI94" s="160">
        <f t="shared" si="67"/>
        <v>4.6511627906976744E-3</v>
      </c>
      <c r="AJ94" s="151">
        <f t="shared" si="69"/>
        <v>208</v>
      </c>
      <c r="AK94" s="162">
        <f t="shared" si="70"/>
        <v>1.2795070569547775</v>
      </c>
    </row>
    <row r="95" spans="2:37" outlineLevel="1" x14ac:dyDescent="0.35">
      <c r="B95" s="238" t="s">
        <v>91</v>
      </c>
      <c r="C95" s="62" t="s">
        <v>106</v>
      </c>
      <c r="D95" s="78"/>
      <c r="E95" s="79">
        <v>0</v>
      </c>
      <c r="F95" s="78"/>
      <c r="G95" s="156">
        <f t="shared" si="53"/>
        <v>0</v>
      </c>
      <c r="H95" s="160">
        <f t="shared" si="54"/>
        <v>0</v>
      </c>
      <c r="I95" s="78"/>
      <c r="J95" s="156">
        <f t="shared" si="2"/>
        <v>0</v>
      </c>
      <c r="K95" s="160">
        <f t="shared" si="3"/>
        <v>0</v>
      </c>
      <c r="L95" s="78"/>
      <c r="M95" s="156">
        <f t="shared" si="31"/>
        <v>0</v>
      </c>
      <c r="N95" s="160">
        <f t="shared" si="49"/>
        <v>0</v>
      </c>
      <c r="O95" s="78">
        <v>0</v>
      </c>
      <c r="P95" s="156">
        <f t="shared" si="55"/>
        <v>0</v>
      </c>
      <c r="Q95" s="160">
        <f t="shared" si="56"/>
        <v>0</v>
      </c>
      <c r="R95" s="151">
        <f t="shared" si="57"/>
        <v>0</v>
      </c>
      <c r="S95" s="162">
        <f t="shared" si="58"/>
        <v>0</v>
      </c>
      <c r="U95" s="78"/>
      <c r="V95" s="156">
        <f t="shared" si="59"/>
        <v>0</v>
      </c>
      <c r="W95" s="160">
        <f t="shared" si="60"/>
        <v>0</v>
      </c>
      <c r="X95" s="78"/>
      <c r="Y95" s="156">
        <f t="shared" si="61"/>
        <v>0</v>
      </c>
      <c r="Z95" s="160">
        <f t="shared" si="68"/>
        <v>0</v>
      </c>
      <c r="AA95" s="78"/>
      <c r="AB95" s="156">
        <f t="shared" si="62"/>
        <v>0</v>
      </c>
      <c r="AC95" s="160">
        <f t="shared" si="63"/>
        <v>0</v>
      </c>
      <c r="AD95" s="78"/>
      <c r="AE95" s="156">
        <f t="shared" si="64"/>
        <v>0</v>
      </c>
      <c r="AF95" s="160">
        <f t="shared" si="65"/>
        <v>0</v>
      </c>
      <c r="AG95" s="78"/>
      <c r="AH95" s="156">
        <f t="shared" si="66"/>
        <v>0</v>
      </c>
      <c r="AI95" s="160">
        <f t="shared" si="67"/>
        <v>0</v>
      </c>
      <c r="AJ95" s="151">
        <f t="shared" si="69"/>
        <v>0</v>
      </c>
      <c r="AK95" s="162">
        <f t="shared" si="70"/>
        <v>0</v>
      </c>
    </row>
    <row r="96" spans="2:37" outlineLevel="1" x14ac:dyDescent="0.35">
      <c r="B96" s="237" t="s">
        <v>92</v>
      </c>
      <c r="C96" s="62" t="s">
        <v>106</v>
      </c>
      <c r="D96" s="78"/>
      <c r="E96" s="79">
        <v>0</v>
      </c>
      <c r="F96" s="78"/>
      <c r="G96" s="156">
        <f t="shared" si="53"/>
        <v>0</v>
      </c>
      <c r="H96" s="160">
        <f t="shared" si="54"/>
        <v>0</v>
      </c>
      <c r="I96" s="78"/>
      <c r="J96" s="156">
        <f t="shared" si="2"/>
        <v>0</v>
      </c>
      <c r="K96" s="160">
        <f t="shared" si="3"/>
        <v>0</v>
      </c>
      <c r="L96" s="78"/>
      <c r="M96" s="156">
        <f t="shared" si="31"/>
        <v>0</v>
      </c>
      <c r="N96" s="160">
        <f t="shared" si="49"/>
        <v>0</v>
      </c>
      <c r="O96" s="78">
        <v>0</v>
      </c>
      <c r="P96" s="156">
        <f t="shared" si="55"/>
        <v>0</v>
      </c>
      <c r="Q96" s="160">
        <f t="shared" si="56"/>
        <v>0</v>
      </c>
      <c r="R96" s="151">
        <f t="shared" si="57"/>
        <v>0</v>
      </c>
      <c r="S96" s="162">
        <f t="shared" si="58"/>
        <v>0</v>
      </c>
      <c r="U96" s="78"/>
      <c r="V96" s="156">
        <f t="shared" si="59"/>
        <v>0</v>
      </c>
      <c r="W96" s="160">
        <f t="shared" si="60"/>
        <v>0</v>
      </c>
      <c r="X96" s="78"/>
      <c r="Y96" s="156">
        <f t="shared" si="61"/>
        <v>0</v>
      </c>
      <c r="Z96" s="160">
        <f t="shared" si="68"/>
        <v>0</v>
      </c>
      <c r="AA96" s="78"/>
      <c r="AB96" s="156">
        <f t="shared" si="62"/>
        <v>0</v>
      </c>
      <c r="AC96" s="160">
        <f t="shared" si="63"/>
        <v>0</v>
      </c>
      <c r="AD96" s="78"/>
      <c r="AE96" s="156">
        <f t="shared" si="64"/>
        <v>0</v>
      </c>
      <c r="AF96" s="160">
        <f t="shared" si="65"/>
        <v>0</v>
      </c>
      <c r="AG96" s="78"/>
      <c r="AH96" s="156">
        <f t="shared" si="66"/>
        <v>0</v>
      </c>
      <c r="AI96" s="160">
        <f t="shared" si="67"/>
        <v>0</v>
      </c>
      <c r="AJ96" s="151">
        <f t="shared" si="69"/>
        <v>0</v>
      </c>
      <c r="AK96" s="162">
        <f t="shared" si="70"/>
        <v>0</v>
      </c>
    </row>
    <row r="97" spans="2:37" outlineLevel="1" x14ac:dyDescent="0.35">
      <c r="B97" s="238" t="s">
        <v>93</v>
      </c>
      <c r="C97" s="62" t="s">
        <v>106</v>
      </c>
      <c r="D97" s="78"/>
      <c r="E97" s="79">
        <v>0</v>
      </c>
      <c r="F97" s="78"/>
      <c r="G97" s="156">
        <f t="shared" si="53"/>
        <v>0</v>
      </c>
      <c r="H97" s="160">
        <f t="shared" si="54"/>
        <v>0</v>
      </c>
      <c r="I97" s="78"/>
      <c r="J97" s="156">
        <f t="shared" si="2"/>
        <v>0</v>
      </c>
      <c r="K97" s="160">
        <f t="shared" si="3"/>
        <v>0</v>
      </c>
      <c r="L97" s="78"/>
      <c r="M97" s="156">
        <f t="shared" si="31"/>
        <v>0</v>
      </c>
      <c r="N97" s="160">
        <f t="shared" si="49"/>
        <v>0</v>
      </c>
      <c r="O97" s="78">
        <v>0</v>
      </c>
      <c r="P97" s="156">
        <f t="shared" si="55"/>
        <v>0</v>
      </c>
      <c r="Q97" s="160">
        <f t="shared" si="56"/>
        <v>0</v>
      </c>
      <c r="R97" s="151">
        <f t="shared" si="57"/>
        <v>0</v>
      </c>
      <c r="S97" s="162">
        <f t="shared" si="58"/>
        <v>0</v>
      </c>
      <c r="U97" s="78"/>
      <c r="V97" s="156">
        <f t="shared" si="59"/>
        <v>0</v>
      </c>
      <c r="W97" s="160">
        <f t="shared" si="60"/>
        <v>0</v>
      </c>
      <c r="X97" s="78"/>
      <c r="Y97" s="156">
        <f t="shared" si="61"/>
        <v>0</v>
      </c>
      <c r="Z97" s="160">
        <f t="shared" si="68"/>
        <v>0</v>
      </c>
      <c r="AA97" s="78"/>
      <c r="AB97" s="156">
        <f t="shared" si="62"/>
        <v>0</v>
      </c>
      <c r="AC97" s="160">
        <f t="shared" si="63"/>
        <v>0</v>
      </c>
      <c r="AD97" s="78"/>
      <c r="AE97" s="156">
        <f t="shared" si="64"/>
        <v>0</v>
      </c>
      <c r="AF97" s="160">
        <f t="shared" si="65"/>
        <v>0</v>
      </c>
      <c r="AG97" s="78"/>
      <c r="AH97" s="156">
        <f t="shared" si="66"/>
        <v>0</v>
      </c>
      <c r="AI97" s="160">
        <f t="shared" si="67"/>
        <v>0</v>
      </c>
      <c r="AJ97" s="151">
        <f t="shared" si="69"/>
        <v>0</v>
      </c>
      <c r="AK97" s="162">
        <f t="shared" si="70"/>
        <v>0</v>
      </c>
    </row>
    <row r="98" spans="2:37" outlineLevel="1" x14ac:dyDescent="0.35">
      <c r="B98" s="237" t="s">
        <v>94</v>
      </c>
      <c r="C98" s="62" t="s">
        <v>106</v>
      </c>
      <c r="D98" s="78"/>
      <c r="E98" s="79">
        <v>0</v>
      </c>
      <c r="F98" s="78"/>
      <c r="G98" s="156">
        <f t="shared" si="53"/>
        <v>0</v>
      </c>
      <c r="H98" s="160">
        <f t="shared" si="54"/>
        <v>0</v>
      </c>
      <c r="I98" s="78"/>
      <c r="J98" s="156">
        <f t="shared" si="2"/>
        <v>0</v>
      </c>
      <c r="K98" s="160">
        <f t="shared" si="3"/>
        <v>0</v>
      </c>
      <c r="L98" s="78"/>
      <c r="M98" s="156">
        <f t="shared" si="31"/>
        <v>0</v>
      </c>
      <c r="N98" s="160">
        <f t="shared" si="49"/>
        <v>0</v>
      </c>
      <c r="O98" s="78">
        <v>0</v>
      </c>
      <c r="P98" s="156">
        <f t="shared" si="55"/>
        <v>0</v>
      </c>
      <c r="Q98" s="160">
        <f t="shared" si="56"/>
        <v>0</v>
      </c>
      <c r="R98" s="151">
        <f t="shared" si="57"/>
        <v>0</v>
      </c>
      <c r="S98" s="162">
        <f t="shared" si="58"/>
        <v>0</v>
      </c>
      <c r="U98" s="78"/>
      <c r="V98" s="156">
        <f t="shared" si="59"/>
        <v>0</v>
      </c>
      <c r="W98" s="160">
        <f t="shared" si="60"/>
        <v>0</v>
      </c>
      <c r="X98" s="78"/>
      <c r="Y98" s="156">
        <f t="shared" si="61"/>
        <v>0</v>
      </c>
      <c r="Z98" s="160">
        <f t="shared" si="68"/>
        <v>0</v>
      </c>
      <c r="AA98" s="78"/>
      <c r="AB98" s="156">
        <f t="shared" si="62"/>
        <v>0</v>
      </c>
      <c r="AC98" s="160">
        <f t="shared" si="63"/>
        <v>0</v>
      </c>
      <c r="AD98" s="78"/>
      <c r="AE98" s="156">
        <f t="shared" si="64"/>
        <v>0</v>
      </c>
      <c r="AF98" s="160">
        <f t="shared" si="65"/>
        <v>0</v>
      </c>
      <c r="AG98" s="78"/>
      <c r="AH98" s="156">
        <f t="shared" si="66"/>
        <v>0</v>
      </c>
      <c r="AI98" s="160">
        <f t="shared" si="67"/>
        <v>0</v>
      </c>
      <c r="AJ98" s="151">
        <f t="shared" si="69"/>
        <v>0</v>
      </c>
      <c r="AK98" s="162">
        <f t="shared" si="70"/>
        <v>0</v>
      </c>
    </row>
    <row r="99" spans="2:37" outlineLevel="1" x14ac:dyDescent="0.35">
      <c r="B99" s="238" t="s">
        <v>95</v>
      </c>
      <c r="C99" s="62" t="s">
        <v>106</v>
      </c>
      <c r="D99" s="78"/>
      <c r="E99" s="79">
        <v>0</v>
      </c>
      <c r="F99" s="78"/>
      <c r="G99" s="156">
        <f t="shared" si="53"/>
        <v>0</v>
      </c>
      <c r="H99" s="160">
        <f t="shared" si="54"/>
        <v>0</v>
      </c>
      <c r="I99" s="78"/>
      <c r="J99" s="156">
        <f t="shared" si="2"/>
        <v>0</v>
      </c>
      <c r="K99" s="160">
        <f t="shared" si="3"/>
        <v>0</v>
      </c>
      <c r="L99" s="78"/>
      <c r="M99" s="156">
        <f t="shared" si="31"/>
        <v>0</v>
      </c>
      <c r="N99" s="160">
        <f t="shared" si="49"/>
        <v>0</v>
      </c>
      <c r="O99" s="78">
        <v>0</v>
      </c>
      <c r="P99" s="156">
        <f t="shared" si="55"/>
        <v>0</v>
      </c>
      <c r="Q99" s="160">
        <f t="shared" si="56"/>
        <v>0</v>
      </c>
      <c r="R99" s="151">
        <f t="shared" si="57"/>
        <v>0</v>
      </c>
      <c r="S99" s="162">
        <f t="shared" si="58"/>
        <v>0</v>
      </c>
      <c r="U99" s="78"/>
      <c r="V99" s="156">
        <f t="shared" si="59"/>
        <v>0</v>
      </c>
      <c r="W99" s="160">
        <f t="shared" si="60"/>
        <v>0</v>
      </c>
      <c r="X99" s="78">
        <v>1</v>
      </c>
      <c r="Y99" s="156">
        <f t="shared" si="61"/>
        <v>1</v>
      </c>
      <c r="Z99" s="160">
        <f t="shared" si="68"/>
        <v>0</v>
      </c>
      <c r="AA99" s="78"/>
      <c r="AB99" s="156">
        <f t="shared" si="62"/>
        <v>1</v>
      </c>
      <c r="AC99" s="160">
        <f t="shared" si="63"/>
        <v>0</v>
      </c>
      <c r="AD99" s="78"/>
      <c r="AE99" s="156">
        <f t="shared" si="64"/>
        <v>1</v>
      </c>
      <c r="AF99" s="160">
        <f t="shared" si="65"/>
        <v>0</v>
      </c>
      <c r="AG99" s="78"/>
      <c r="AH99" s="156">
        <f t="shared" si="66"/>
        <v>1</v>
      </c>
      <c r="AI99" s="160">
        <f t="shared" si="67"/>
        <v>0</v>
      </c>
      <c r="AJ99" s="151">
        <f t="shared" si="69"/>
        <v>1</v>
      </c>
      <c r="AK99" s="162">
        <f t="shared" si="70"/>
        <v>0</v>
      </c>
    </row>
    <row r="100" spans="2:37" outlineLevel="1" x14ac:dyDescent="0.35">
      <c r="B100" s="237" t="s">
        <v>96</v>
      </c>
      <c r="C100" s="62" t="s">
        <v>106</v>
      </c>
      <c r="D100" s="78"/>
      <c r="E100" s="79">
        <v>0</v>
      </c>
      <c r="F100" s="78"/>
      <c r="G100" s="156">
        <f t="shared" si="53"/>
        <v>0</v>
      </c>
      <c r="H100" s="160">
        <f t="shared" si="54"/>
        <v>0</v>
      </c>
      <c r="I100" s="78"/>
      <c r="J100" s="156">
        <f t="shared" si="2"/>
        <v>0</v>
      </c>
      <c r="K100" s="160">
        <f t="shared" si="3"/>
        <v>0</v>
      </c>
      <c r="L100" s="78"/>
      <c r="M100" s="156">
        <f t="shared" si="31"/>
        <v>0</v>
      </c>
      <c r="N100" s="160">
        <f t="shared" si="49"/>
        <v>0</v>
      </c>
      <c r="O100" s="78">
        <v>0</v>
      </c>
      <c r="P100" s="156">
        <f t="shared" si="55"/>
        <v>0</v>
      </c>
      <c r="Q100" s="160">
        <f t="shared" si="56"/>
        <v>0</v>
      </c>
      <c r="R100" s="151">
        <f t="shared" si="57"/>
        <v>0</v>
      </c>
      <c r="S100" s="162">
        <f t="shared" si="58"/>
        <v>0</v>
      </c>
      <c r="U100" s="78"/>
      <c r="V100" s="156">
        <f t="shared" si="59"/>
        <v>0</v>
      </c>
      <c r="W100" s="160">
        <f t="shared" si="60"/>
        <v>0</v>
      </c>
      <c r="X100" s="78"/>
      <c r="Y100" s="156">
        <f t="shared" si="61"/>
        <v>0</v>
      </c>
      <c r="Z100" s="160">
        <f t="shared" si="68"/>
        <v>0</v>
      </c>
      <c r="AA100" s="78"/>
      <c r="AB100" s="156">
        <f t="shared" si="62"/>
        <v>0</v>
      </c>
      <c r="AC100" s="160">
        <f t="shared" si="63"/>
        <v>0</v>
      </c>
      <c r="AD100" s="78"/>
      <c r="AE100" s="156">
        <f t="shared" si="64"/>
        <v>0</v>
      </c>
      <c r="AF100" s="160">
        <f t="shared" si="65"/>
        <v>0</v>
      </c>
      <c r="AG100" s="78"/>
      <c r="AH100" s="156">
        <f t="shared" si="66"/>
        <v>0</v>
      </c>
      <c r="AI100" s="160">
        <f t="shared" si="67"/>
        <v>0</v>
      </c>
      <c r="AJ100" s="151">
        <f t="shared" si="69"/>
        <v>0</v>
      </c>
      <c r="AK100" s="162">
        <f t="shared" si="70"/>
        <v>0</v>
      </c>
    </row>
    <row r="101" spans="2:37" outlineLevel="1" x14ac:dyDescent="0.35">
      <c r="B101" s="238" t="s">
        <v>97</v>
      </c>
      <c r="C101" s="62" t="s">
        <v>106</v>
      </c>
      <c r="D101" s="78"/>
      <c r="E101" s="79">
        <v>0</v>
      </c>
      <c r="F101" s="78"/>
      <c r="G101" s="156">
        <f t="shared" si="53"/>
        <v>0</v>
      </c>
      <c r="H101" s="160">
        <f t="shared" si="54"/>
        <v>0</v>
      </c>
      <c r="I101" s="78"/>
      <c r="J101" s="156">
        <f t="shared" si="2"/>
        <v>0</v>
      </c>
      <c r="K101" s="160">
        <f t="shared" si="3"/>
        <v>0</v>
      </c>
      <c r="L101" s="78">
        <v>65</v>
      </c>
      <c r="M101" s="156">
        <f t="shared" si="31"/>
        <v>65</v>
      </c>
      <c r="N101" s="160">
        <f t="shared" si="49"/>
        <v>0</v>
      </c>
      <c r="O101" s="78">
        <v>0</v>
      </c>
      <c r="P101" s="156">
        <f t="shared" si="55"/>
        <v>65</v>
      </c>
      <c r="Q101" s="160">
        <f t="shared" si="56"/>
        <v>0</v>
      </c>
      <c r="R101" s="151">
        <f t="shared" si="57"/>
        <v>65</v>
      </c>
      <c r="S101" s="162">
        <f t="shared" si="58"/>
        <v>0</v>
      </c>
      <c r="U101" s="78">
        <v>298</v>
      </c>
      <c r="V101" s="156">
        <f t="shared" si="59"/>
        <v>363</v>
      </c>
      <c r="W101" s="160">
        <f t="shared" si="60"/>
        <v>4.5846153846153843</v>
      </c>
      <c r="X101" s="78">
        <v>358</v>
      </c>
      <c r="Y101" s="156">
        <f t="shared" si="61"/>
        <v>721</v>
      </c>
      <c r="Z101" s="160">
        <f t="shared" si="68"/>
        <v>0.98622589531680438</v>
      </c>
      <c r="AA101" s="78">
        <v>295</v>
      </c>
      <c r="AB101" s="156">
        <f t="shared" si="62"/>
        <v>1016</v>
      </c>
      <c r="AC101" s="160">
        <f t="shared" si="63"/>
        <v>0.40915395284327322</v>
      </c>
      <c r="AD101" s="78">
        <v>235</v>
      </c>
      <c r="AE101" s="156">
        <f t="shared" si="64"/>
        <v>1251</v>
      </c>
      <c r="AF101" s="160">
        <f t="shared" si="65"/>
        <v>0.2312992125984252</v>
      </c>
      <c r="AG101" s="78">
        <v>375</v>
      </c>
      <c r="AH101" s="156">
        <f t="shared" si="66"/>
        <v>1626</v>
      </c>
      <c r="AI101" s="160">
        <f t="shared" si="67"/>
        <v>0.29976019184652281</v>
      </c>
      <c r="AJ101" s="151">
        <f t="shared" si="69"/>
        <v>1561</v>
      </c>
      <c r="AK101" s="162">
        <f t="shared" si="70"/>
        <v>0.45480062531686105</v>
      </c>
    </row>
    <row r="102" spans="2:37" outlineLevel="1" x14ac:dyDescent="0.35">
      <c r="B102" s="237" t="s">
        <v>98</v>
      </c>
      <c r="C102" s="62" t="s">
        <v>106</v>
      </c>
      <c r="D102" s="78"/>
      <c r="E102" s="79">
        <v>0</v>
      </c>
      <c r="F102" s="78"/>
      <c r="G102" s="156">
        <f t="shared" si="53"/>
        <v>0</v>
      </c>
      <c r="H102" s="160">
        <f t="shared" si="54"/>
        <v>0</v>
      </c>
      <c r="I102" s="78"/>
      <c r="J102" s="156">
        <f t="shared" si="2"/>
        <v>0</v>
      </c>
      <c r="K102" s="160">
        <f t="shared" si="3"/>
        <v>0</v>
      </c>
      <c r="L102" s="78"/>
      <c r="M102" s="156">
        <f t="shared" si="31"/>
        <v>0</v>
      </c>
      <c r="N102" s="160">
        <f t="shared" si="49"/>
        <v>0</v>
      </c>
      <c r="O102" s="78">
        <v>0</v>
      </c>
      <c r="P102" s="156">
        <f t="shared" si="55"/>
        <v>0</v>
      </c>
      <c r="Q102" s="160">
        <f t="shared" si="56"/>
        <v>0</v>
      </c>
      <c r="R102" s="151">
        <f t="shared" si="57"/>
        <v>0</v>
      </c>
      <c r="S102" s="162">
        <f t="shared" si="58"/>
        <v>0</v>
      </c>
      <c r="U102" s="78"/>
      <c r="V102" s="156">
        <f t="shared" si="59"/>
        <v>0</v>
      </c>
      <c r="W102" s="160">
        <f t="shared" si="60"/>
        <v>0</v>
      </c>
      <c r="X102" s="78"/>
      <c r="Y102" s="156">
        <f t="shared" si="61"/>
        <v>0</v>
      </c>
      <c r="Z102" s="160">
        <f t="shared" si="68"/>
        <v>0</v>
      </c>
      <c r="AA102" s="78"/>
      <c r="AB102" s="156">
        <f t="shared" si="62"/>
        <v>0</v>
      </c>
      <c r="AC102" s="160">
        <f t="shared" si="63"/>
        <v>0</v>
      </c>
      <c r="AD102" s="78"/>
      <c r="AE102" s="156">
        <f t="shared" si="64"/>
        <v>0</v>
      </c>
      <c r="AF102" s="160">
        <f t="shared" si="65"/>
        <v>0</v>
      </c>
      <c r="AG102" s="78"/>
      <c r="AH102" s="156">
        <f t="shared" si="66"/>
        <v>0</v>
      </c>
      <c r="AI102" s="160">
        <f t="shared" si="67"/>
        <v>0</v>
      </c>
      <c r="AJ102" s="151">
        <f t="shared" si="69"/>
        <v>0</v>
      </c>
      <c r="AK102" s="162">
        <f t="shared" si="70"/>
        <v>0</v>
      </c>
    </row>
    <row r="103" spans="2:37" outlineLevel="1" x14ac:dyDescent="0.35">
      <c r="B103" s="238" t="s">
        <v>99</v>
      </c>
      <c r="C103" s="62" t="s">
        <v>106</v>
      </c>
      <c r="D103" s="78"/>
      <c r="E103" s="79">
        <v>0</v>
      </c>
      <c r="F103" s="78"/>
      <c r="G103" s="156">
        <f t="shared" si="53"/>
        <v>0</v>
      </c>
      <c r="H103" s="160">
        <f t="shared" si="54"/>
        <v>0</v>
      </c>
      <c r="I103" s="78"/>
      <c r="J103" s="156">
        <f t="shared" si="2"/>
        <v>0</v>
      </c>
      <c r="K103" s="160">
        <f t="shared" si="3"/>
        <v>0</v>
      </c>
      <c r="L103" s="78">
        <v>1</v>
      </c>
      <c r="M103" s="156">
        <f t="shared" si="31"/>
        <v>1</v>
      </c>
      <c r="N103" s="160">
        <f t="shared" si="49"/>
        <v>0</v>
      </c>
      <c r="O103" s="78">
        <v>1</v>
      </c>
      <c r="P103" s="156">
        <f t="shared" si="55"/>
        <v>2</v>
      </c>
      <c r="Q103" s="160">
        <f t="shared" si="56"/>
        <v>1</v>
      </c>
      <c r="R103" s="151">
        <f t="shared" si="57"/>
        <v>2</v>
      </c>
      <c r="S103" s="162">
        <f t="shared" si="58"/>
        <v>0</v>
      </c>
      <c r="U103" s="78">
        <v>102</v>
      </c>
      <c r="V103" s="156">
        <f t="shared" si="59"/>
        <v>104</v>
      </c>
      <c r="W103" s="160">
        <f t="shared" si="60"/>
        <v>51</v>
      </c>
      <c r="X103" s="78">
        <v>170</v>
      </c>
      <c r="Y103" s="156">
        <f t="shared" si="61"/>
        <v>274</v>
      </c>
      <c r="Z103" s="160">
        <f t="shared" si="68"/>
        <v>1.6346153846153846</v>
      </c>
      <c r="AA103" s="78">
        <v>263</v>
      </c>
      <c r="AB103" s="156">
        <f t="shared" si="62"/>
        <v>537</v>
      </c>
      <c r="AC103" s="160">
        <f t="shared" si="63"/>
        <v>0.95985401459854014</v>
      </c>
      <c r="AD103" s="78">
        <v>166</v>
      </c>
      <c r="AE103" s="156">
        <f t="shared" si="64"/>
        <v>703</v>
      </c>
      <c r="AF103" s="160">
        <f t="shared" si="65"/>
        <v>0.30912476722532589</v>
      </c>
      <c r="AG103" s="78">
        <v>218</v>
      </c>
      <c r="AH103" s="156">
        <f t="shared" si="66"/>
        <v>921</v>
      </c>
      <c r="AI103" s="160">
        <f t="shared" si="67"/>
        <v>0.31009957325746801</v>
      </c>
      <c r="AJ103" s="151">
        <f t="shared" si="69"/>
        <v>919</v>
      </c>
      <c r="AK103" s="162">
        <f t="shared" si="70"/>
        <v>0.72506940469284942</v>
      </c>
    </row>
    <row r="104" spans="2:37" outlineLevel="1" x14ac:dyDescent="0.35">
      <c r="B104" s="49" t="s">
        <v>139</v>
      </c>
      <c r="C104" s="46" t="s">
        <v>106</v>
      </c>
      <c r="D104" s="158">
        <f>SUM(D79:D103)</f>
        <v>0</v>
      </c>
      <c r="E104" s="157">
        <f>SUM(E79:E103)</f>
        <v>50</v>
      </c>
      <c r="F104" s="158">
        <f>SUM(F79:F103)</f>
        <v>-9</v>
      </c>
      <c r="G104" s="157">
        <f>SUM(G79:G103)</f>
        <v>41</v>
      </c>
      <c r="H104" s="161">
        <f>IFERROR((G104-E104)/E104,0)</f>
        <v>-0.18</v>
      </c>
      <c r="I104" s="158">
        <f>SUM(I79:I103)</f>
        <v>1</v>
      </c>
      <c r="J104" s="157">
        <f>SUM(J79:J103)</f>
        <v>42</v>
      </c>
      <c r="K104" s="161">
        <f t="shared" ref="K104" si="71">IFERROR((J104-G104)/G104,0)</f>
        <v>2.4390243902439025E-2</v>
      </c>
      <c r="L104" s="158">
        <f>SUM(L79:L103)</f>
        <v>784</v>
      </c>
      <c r="M104" s="157">
        <f>SUM(M79:M103)</f>
        <v>826</v>
      </c>
      <c r="N104" s="161">
        <f t="shared" ref="N104" si="72">IFERROR((M104-J104)/J104,0)</f>
        <v>18.666666666666668</v>
      </c>
      <c r="O104" s="158">
        <f>SUM(O79:O103)</f>
        <v>465</v>
      </c>
      <c r="P104" s="157">
        <f>SUM(P79:P103)</f>
        <v>1291</v>
      </c>
      <c r="Q104" s="161">
        <f t="shared" si="56"/>
        <v>0.56295399515738498</v>
      </c>
      <c r="R104" s="151">
        <f t="shared" si="57"/>
        <v>1241</v>
      </c>
      <c r="S104" s="162">
        <f t="shared" si="58"/>
        <v>1.2541824252630933</v>
      </c>
      <c r="U104" s="158">
        <f>SUM(U79:U103)</f>
        <v>2267</v>
      </c>
      <c r="V104" s="157">
        <f>SUM(V79:V103)</f>
        <v>3558</v>
      </c>
      <c r="W104" s="161">
        <f>IFERROR((V104-P104)/P104,0)</f>
        <v>1.7560030983733539</v>
      </c>
      <c r="X104" s="158">
        <f>SUM(X79:X103)</f>
        <v>2849</v>
      </c>
      <c r="Y104" s="157">
        <f>SUM(Y79:Y103)</f>
        <v>6407</v>
      </c>
      <c r="Z104" s="161">
        <f>IFERROR((Y104-V104)/V104,0)</f>
        <v>0.80073074761101748</v>
      </c>
      <c r="AA104" s="158">
        <f>SUM(AA79:AA103)</f>
        <v>3187</v>
      </c>
      <c r="AB104" s="157">
        <f>SUM(AB79:AB103)</f>
        <v>9594</v>
      </c>
      <c r="AC104" s="161">
        <f t="shared" ref="AC104" si="73">IFERROR((AB104-Y104)/Y104,0)</f>
        <v>0.49742469174340564</v>
      </c>
      <c r="AD104" s="158">
        <f>SUM(AD79:AD103)</f>
        <v>2856</v>
      </c>
      <c r="AE104" s="157">
        <f>SUM(AE79:AE103)</f>
        <v>12450</v>
      </c>
      <c r="AF104" s="161">
        <f t="shared" ref="AF104" si="74">IFERROR((AE104-AB104)/AB104,0)</f>
        <v>0.29768605378361473</v>
      </c>
      <c r="AG104" s="158">
        <f>SUM(AG79:AG103)</f>
        <v>3691</v>
      </c>
      <c r="AH104" s="157">
        <f>SUM(AH79:AH103)</f>
        <v>16141</v>
      </c>
      <c r="AI104" s="161">
        <f>IFERROR((AH104-AE104)/AE104,0)</f>
        <v>0.29646586345381526</v>
      </c>
      <c r="AJ104" s="157">
        <f>SUM(AJ79:AJ103)</f>
        <v>14850</v>
      </c>
      <c r="AK104" s="162">
        <f t="shared" ref="AK104" si="75">IFERROR((AH104/V104)^(1/4)-1,0)</f>
        <v>0.45942278876363929</v>
      </c>
    </row>
    <row r="106" spans="2:37" ht="17.25" customHeight="1" x14ac:dyDescent="0.35">
      <c r="B106" s="306" t="s">
        <v>166</v>
      </c>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62"/>
    </row>
    <row r="107" spans="2:37" ht="5.5" customHeight="1" outlineLevel="1" x14ac:dyDescent="0.35">
      <c r="B107" s="103"/>
      <c r="C107" s="103"/>
      <c r="D107" s="103"/>
      <c r="E107" s="103"/>
      <c r="F107" s="103"/>
      <c r="G107" s="103"/>
      <c r="H107" s="103"/>
      <c r="I107" s="103"/>
      <c r="J107" s="103"/>
      <c r="K107" s="103"/>
      <c r="L107" s="103"/>
      <c r="M107" s="103"/>
      <c r="N107" s="103"/>
      <c r="O107" s="103"/>
      <c r="P107" s="103"/>
      <c r="Q107" s="103"/>
      <c r="R107" s="103"/>
      <c r="S107" s="103"/>
      <c r="T107" s="102"/>
      <c r="U107" s="102"/>
      <c r="V107" s="102"/>
      <c r="W107" s="102"/>
      <c r="X107" s="102"/>
      <c r="Y107" s="102"/>
      <c r="Z107" s="102"/>
      <c r="AA107" s="102"/>
      <c r="AB107" s="102"/>
      <c r="AC107" s="102"/>
      <c r="AD107" s="102"/>
      <c r="AE107" s="102"/>
      <c r="AF107" s="102"/>
      <c r="AG107" s="102"/>
      <c r="AH107" s="102"/>
      <c r="AI107" s="102"/>
      <c r="AJ107" s="102"/>
      <c r="AK107" s="102"/>
    </row>
    <row r="108" spans="2:37" ht="15" customHeight="1" outlineLevel="1" x14ac:dyDescent="0.35">
      <c r="B108" s="363"/>
      <c r="C108" s="364" t="s">
        <v>105</v>
      </c>
      <c r="D108" s="317" t="s">
        <v>131</v>
      </c>
      <c r="E108" s="318"/>
      <c r="F108" s="318"/>
      <c r="G108" s="318"/>
      <c r="H108" s="318"/>
      <c r="I108" s="318"/>
      <c r="J108" s="318"/>
      <c r="K108" s="318"/>
      <c r="L108" s="318"/>
      <c r="M108" s="318"/>
      <c r="N108" s="318"/>
      <c r="O108" s="318"/>
      <c r="P108" s="318"/>
      <c r="Q108" s="319"/>
      <c r="R108" s="322" t="str">
        <f xml:space="preserve"> D109&amp;" - "&amp;O109</f>
        <v>2019 - 2023</v>
      </c>
      <c r="S108" s="369"/>
      <c r="U108" s="317" t="s">
        <v>132</v>
      </c>
      <c r="V108" s="318"/>
      <c r="W108" s="318"/>
      <c r="X108" s="318"/>
      <c r="Y108" s="318"/>
      <c r="Z108" s="318"/>
      <c r="AA108" s="318"/>
      <c r="AB108" s="318"/>
      <c r="AC108" s="318"/>
      <c r="AD108" s="318"/>
      <c r="AE108" s="318"/>
      <c r="AF108" s="318"/>
      <c r="AG108" s="318"/>
      <c r="AH108" s="318"/>
      <c r="AI108" s="318"/>
      <c r="AJ108" s="318"/>
      <c r="AK108" s="367"/>
    </row>
    <row r="109" spans="2:37" ht="15" customHeight="1" outlineLevel="1" x14ac:dyDescent="0.35">
      <c r="B109" s="363"/>
      <c r="C109" s="365"/>
      <c r="D109" s="317">
        <f>$C$3-5</f>
        <v>2019</v>
      </c>
      <c r="E109" s="319"/>
      <c r="F109" s="317">
        <f>$C$3-4</f>
        <v>2020</v>
      </c>
      <c r="G109" s="318"/>
      <c r="H109" s="319"/>
      <c r="I109" s="317">
        <f>$C$3-3</f>
        <v>2021</v>
      </c>
      <c r="J109" s="318"/>
      <c r="K109" s="319"/>
      <c r="L109" s="317">
        <f>$C$3-2</f>
        <v>2022</v>
      </c>
      <c r="M109" s="318"/>
      <c r="N109" s="319"/>
      <c r="O109" s="317">
        <f>$C$3-1</f>
        <v>2023</v>
      </c>
      <c r="P109" s="318"/>
      <c r="Q109" s="319"/>
      <c r="R109" s="324"/>
      <c r="S109" s="370"/>
      <c r="U109" s="317">
        <f>$C$3</f>
        <v>2024</v>
      </c>
      <c r="V109" s="318"/>
      <c r="W109" s="319"/>
      <c r="X109" s="317">
        <f>$C$3+1</f>
        <v>2025</v>
      </c>
      <c r="Y109" s="318"/>
      <c r="Z109" s="319"/>
      <c r="AA109" s="317">
        <f>$C$3+2</f>
        <v>2026</v>
      </c>
      <c r="AB109" s="318"/>
      <c r="AC109" s="319"/>
      <c r="AD109" s="317">
        <f>$C$3+3</f>
        <v>2027</v>
      </c>
      <c r="AE109" s="318"/>
      <c r="AF109" s="319"/>
      <c r="AG109" s="317">
        <f>$C$3+4</f>
        <v>2028</v>
      </c>
      <c r="AH109" s="318"/>
      <c r="AI109" s="319"/>
      <c r="AJ109" s="320" t="str">
        <f>U109&amp;" - "&amp;AG109</f>
        <v>2024 - 2028</v>
      </c>
      <c r="AK109" s="368"/>
    </row>
    <row r="110" spans="2:37" ht="29" outlineLevel="1" x14ac:dyDescent="0.35">
      <c r="B110" s="363"/>
      <c r="C110" s="366"/>
      <c r="D110" s="64" t="s">
        <v>133</v>
      </c>
      <c r="E110" s="65" t="s">
        <v>134</v>
      </c>
      <c r="F110" s="64" t="s">
        <v>133</v>
      </c>
      <c r="G110" s="9" t="s">
        <v>134</v>
      </c>
      <c r="H110" s="65" t="s">
        <v>135</v>
      </c>
      <c r="I110" s="64" t="s">
        <v>133</v>
      </c>
      <c r="J110" s="9" t="s">
        <v>134</v>
      </c>
      <c r="K110" s="65" t="s">
        <v>135</v>
      </c>
      <c r="L110" s="64" t="s">
        <v>133</v>
      </c>
      <c r="M110" s="9" t="s">
        <v>134</v>
      </c>
      <c r="N110" s="65" t="s">
        <v>135</v>
      </c>
      <c r="O110" s="64" t="s">
        <v>159</v>
      </c>
      <c r="P110" s="9" t="s">
        <v>160</v>
      </c>
      <c r="Q110" s="65" t="s">
        <v>135</v>
      </c>
      <c r="R110" s="9" t="s">
        <v>127</v>
      </c>
      <c r="S110" s="58" t="s">
        <v>136</v>
      </c>
      <c r="U110" s="64" t="s">
        <v>133</v>
      </c>
      <c r="V110" s="9" t="s">
        <v>134</v>
      </c>
      <c r="W110" s="65" t="s">
        <v>135</v>
      </c>
      <c r="X110" s="64" t="s">
        <v>133</v>
      </c>
      <c r="Y110" s="9" t="s">
        <v>134</v>
      </c>
      <c r="Z110" s="65" t="s">
        <v>135</v>
      </c>
      <c r="AA110" s="64" t="s">
        <v>133</v>
      </c>
      <c r="AB110" s="9" t="s">
        <v>134</v>
      </c>
      <c r="AC110" s="65" t="s">
        <v>135</v>
      </c>
      <c r="AD110" s="64" t="s">
        <v>133</v>
      </c>
      <c r="AE110" s="9" t="s">
        <v>134</v>
      </c>
      <c r="AF110" s="65" t="s">
        <v>135</v>
      </c>
      <c r="AG110" s="64" t="s">
        <v>133</v>
      </c>
      <c r="AH110" s="9" t="s">
        <v>134</v>
      </c>
      <c r="AI110" s="65" t="s">
        <v>135</v>
      </c>
      <c r="AJ110" s="9" t="s">
        <v>127</v>
      </c>
      <c r="AK110" s="58" t="s">
        <v>136</v>
      </c>
    </row>
    <row r="111" spans="2:37" outlineLevel="1" x14ac:dyDescent="0.35">
      <c r="B111" s="237" t="s">
        <v>75</v>
      </c>
      <c r="C111" s="62" t="s">
        <v>106</v>
      </c>
      <c r="D111" s="78"/>
      <c r="E111" s="79">
        <v>0</v>
      </c>
      <c r="F111" s="78"/>
      <c r="G111" s="156">
        <f t="shared" ref="G111:G135" si="76">E111+F111</f>
        <v>0</v>
      </c>
      <c r="H111" s="160">
        <f t="shared" ref="H111:H135" si="77">IFERROR((G111-E111)/E111,0)</f>
        <v>0</v>
      </c>
      <c r="I111" s="78"/>
      <c r="J111" s="156">
        <f t="shared" si="2"/>
        <v>0</v>
      </c>
      <c r="K111" s="160">
        <f t="shared" si="3"/>
        <v>0</v>
      </c>
      <c r="L111" s="78"/>
      <c r="M111" s="156">
        <f t="shared" si="31"/>
        <v>0</v>
      </c>
      <c r="N111" s="160">
        <f t="shared" si="49"/>
        <v>0</v>
      </c>
      <c r="O111" s="78">
        <v>0</v>
      </c>
      <c r="P111" s="156">
        <f t="shared" ref="P111:P135" si="78">M111+O111</f>
        <v>0</v>
      </c>
      <c r="Q111" s="160">
        <f t="shared" ref="Q111:Q136" si="79">IFERROR((P111-M111)/M111,0)</f>
        <v>0</v>
      </c>
      <c r="R111" s="151">
        <f t="shared" ref="R111:R136" si="80">D111+F111+I111+L111+O111</f>
        <v>0</v>
      </c>
      <c r="S111" s="162">
        <f t="shared" ref="S111:S136" si="81">IFERROR((P111/E111)^(1/4)-1,0)</f>
        <v>0</v>
      </c>
      <c r="U111" s="78"/>
      <c r="V111" s="156">
        <f t="shared" ref="V111:V135" si="82">P111+U111</f>
        <v>0</v>
      </c>
      <c r="W111" s="160">
        <f t="shared" ref="W111:W135" si="83">IFERROR((V111-P111)/P111,0)</f>
        <v>0</v>
      </c>
      <c r="X111" s="78"/>
      <c r="Y111" s="156">
        <f t="shared" ref="Y111:Y135" si="84">V111+X111</f>
        <v>0</v>
      </c>
      <c r="Z111" s="160">
        <f t="shared" ref="Z111:Z135" si="85">IFERROR((Y111-V111)/V111,0)</f>
        <v>0</v>
      </c>
      <c r="AA111" s="78"/>
      <c r="AB111" s="156">
        <f t="shared" ref="AB111:AB135" si="86">Y111+AA111</f>
        <v>0</v>
      </c>
      <c r="AC111" s="160">
        <f t="shared" ref="AC111:AC135" si="87">IFERROR((AB111-Y111)/Y111,0)</f>
        <v>0</v>
      </c>
      <c r="AD111" s="78"/>
      <c r="AE111" s="156">
        <f t="shared" ref="AE111:AE135" si="88">AB111+AD111</f>
        <v>0</v>
      </c>
      <c r="AF111" s="160">
        <f t="shared" ref="AF111:AF135" si="89">IFERROR((AE111-AB111)/AB111,0)</f>
        <v>0</v>
      </c>
      <c r="AG111" s="78"/>
      <c r="AH111" s="156">
        <f t="shared" ref="AH111:AH135" si="90">AE111+AG111</f>
        <v>0</v>
      </c>
      <c r="AI111" s="160">
        <f t="shared" ref="AI111:AI135" si="91">IFERROR((AH111-AE111)/AE111,0)</f>
        <v>0</v>
      </c>
      <c r="AJ111" s="151">
        <f>U111+X111+AA111+AD111+AG111</f>
        <v>0</v>
      </c>
      <c r="AK111" s="162">
        <f>IFERROR((AH111/V111)^(1/4)-1,0)</f>
        <v>0</v>
      </c>
    </row>
    <row r="112" spans="2:37" outlineLevel="1" x14ac:dyDescent="0.35">
      <c r="B112" s="238" t="s">
        <v>76</v>
      </c>
      <c r="C112" s="62" t="s">
        <v>106</v>
      </c>
      <c r="D112" s="78"/>
      <c r="E112" s="79">
        <v>5</v>
      </c>
      <c r="F112" s="78">
        <v>-1</v>
      </c>
      <c r="G112" s="156">
        <f t="shared" si="76"/>
        <v>4</v>
      </c>
      <c r="H112" s="160">
        <f t="shared" si="77"/>
        <v>-0.2</v>
      </c>
      <c r="I112" s="78"/>
      <c r="J112" s="156">
        <f t="shared" si="2"/>
        <v>4</v>
      </c>
      <c r="K112" s="160">
        <f t="shared" si="3"/>
        <v>0</v>
      </c>
      <c r="L112" s="78"/>
      <c r="M112" s="156">
        <f t="shared" si="31"/>
        <v>4</v>
      </c>
      <c r="N112" s="160">
        <f t="shared" si="49"/>
        <v>0</v>
      </c>
      <c r="O112" s="78">
        <v>0</v>
      </c>
      <c r="P112" s="156">
        <f t="shared" si="78"/>
        <v>4</v>
      </c>
      <c r="Q112" s="160">
        <f t="shared" si="79"/>
        <v>0</v>
      </c>
      <c r="R112" s="151">
        <f t="shared" si="80"/>
        <v>-1</v>
      </c>
      <c r="S112" s="162">
        <f t="shared" si="81"/>
        <v>-5.4258390996824168E-2</v>
      </c>
      <c r="U112" s="78"/>
      <c r="V112" s="156">
        <f t="shared" si="82"/>
        <v>4</v>
      </c>
      <c r="W112" s="160">
        <f t="shared" si="83"/>
        <v>0</v>
      </c>
      <c r="X112" s="78"/>
      <c r="Y112" s="156">
        <f t="shared" si="84"/>
        <v>4</v>
      </c>
      <c r="Z112" s="160">
        <f t="shared" si="85"/>
        <v>0</v>
      </c>
      <c r="AA112" s="78"/>
      <c r="AB112" s="156">
        <f t="shared" si="86"/>
        <v>4</v>
      </c>
      <c r="AC112" s="160">
        <f t="shared" si="87"/>
        <v>0</v>
      </c>
      <c r="AD112" s="78"/>
      <c r="AE112" s="156">
        <f t="shared" si="88"/>
        <v>4</v>
      </c>
      <c r="AF112" s="160">
        <f t="shared" si="89"/>
        <v>0</v>
      </c>
      <c r="AG112" s="78"/>
      <c r="AH112" s="156">
        <f t="shared" si="90"/>
        <v>4</v>
      </c>
      <c r="AI112" s="160">
        <f t="shared" si="91"/>
        <v>0</v>
      </c>
      <c r="AJ112" s="151">
        <f t="shared" ref="AJ112:AJ135" si="92">U112+X112+AA112+AD112+AG112</f>
        <v>0</v>
      </c>
      <c r="AK112" s="162">
        <f t="shared" ref="AK112:AK135" si="93">IFERROR((AH112/V112)^(1/4)-1,0)</f>
        <v>0</v>
      </c>
    </row>
    <row r="113" spans="2:37" outlineLevel="1" x14ac:dyDescent="0.35">
      <c r="B113" s="237" t="s">
        <v>77</v>
      </c>
      <c r="C113" s="62" t="s">
        <v>106</v>
      </c>
      <c r="D113" s="78"/>
      <c r="E113" s="79">
        <v>0</v>
      </c>
      <c r="F113" s="78"/>
      <c r="G113" s="156">
        <f t="shared" si="76"/>
        <v>0</v>
      </c>
      <c r="H113" s="160">
        <f t="shared" si="77"/>
        <v>0</v>
      </c>
      <c r="I113" s="78"/>
      <c r="J113" s="156">
        <f t="shared" si="2"/>
        <v>0</v>
      </c>
      <c r="K113" s="160">
        <f t="shared" si="3"/>
        <v>0</v>
      </c>
      <c r="L113" s="78"/>
      <c r="M113" s="156">
        <f t="shared" si="31"/>
        <v>0</v>
      </c>
      <c r="N113" s="160">
        <f t="shared" si="49"/>
        <v>0</v>
      </c>
      <c r="O113" s="78">
        <v>0</v>
      </c>
      <c r="P113" s="156">
        <f t="shared" si="78"/>
        <v>0</v>
      </c>
      <c r="Q113" s="160">
        <f t="shared" si="79"/>
        <v>0</v>
      </c>
      <c r="R113" s="151">
        <f t="shared" si="80"/>
        <v>0</v>
      </c>
      <c r="S113" s="162">
        <f t="shared" si="81"/>
        <v>0</v>
      </c>
      <c r="U113" s="78"/>
      <c r="V113" s="156">
        <f t="shared" si="82"/>
        <v>0</v>
      </c>
      <c r="W113" s="160">
        <f t="shared" si="83"/>
        <v>0</v>
      </c>
      <c r="X113" s="78"/>
      <c r="Y113" s="156">
        <f t="shared" si="84"/>
        <v>0</v>
      </c>
      <c r="Z113" s="160">
        <f t="shared" si="85"/>
        <v>0</v>
      </c>
      <c r="AA113" s="78"/>
      <c r="AB113" s="156">
        <f t="shared" si="86"/>
        <v>0</v>
      </c>
      <c r="AC113" s="160">
        <f t="shared" si="87"/>
        <v>0</v>
      </c>
      <c r="AD113" s="78"/>
      <c r="AE113" s="156">
        <f t="shared" si="88"/>
        <v>0</v>
      </c>
      <c r="AF113" s="160">
        <f t="shared" si="89"/>
        <v>0</v>
      </c>
      <c r="AG113" s="78"/>
      <c r="AH113" s="156">
        <f t="shared" si="90"/>
        <v>0</v>
      </c>
      <c r="AI113" s="160">
        <f t="shared" si="91"/>
        <v>0</v>
      </c>
      <c r="AJ113" s="151">
        <f t="shared" si="92"/>
        <v>0</v>
      </c>
      <c r="AK113" s="162">
        <f t="shared" si="93"/>
        <v>0</v>
      </c>
    </row>
    <row r="114" spans="2:37" outlineLevel="1" x14ac:dyDescent="0.35">
      <c r="B114" s="238" t="s">
        <v>78</v>
      </c>
      <c r="C114" s="62" t="s">
        <v>106</v>
      </c>
      <c r="D114" s="78"/>
      <c r="E114" s="79">
        <v>6</v>
      </c>
      <c r="F114" s="78">
        <v>1</v>
      </c>
      <c r="G114" s="156">
        <f t="shared" si="76"/>
        <v>7</v>
      </c>
      <c r="H114" s="160">
        <f t="shared" si="77"/>
        <v>0.16666666666666666</v>
      </c>
      <c r="I114" s="78"/>
      <c r="J114" s="156">
        <f t="shared" si="2"/>
        <v>7</v>
      </c>
      <c r="K114" s="160">
        <f t="shared" si="3"/>
        <v>0</v>
      </c>
      <c r="L114" s="78">
        <v>101</v>
      </c>
      <c r="M114" s="156">
        <f t="shared" si="31"/>
        <v>108</v>
      </c>
      <c r="N114" s="160">
        <f t="shared" si="49"/>
        <v>14.428571428571429</v>
      </c>
      <c r="O114" s="78">
        <v>158</v>
      </c>
      <c r="P114" s="156">
        <f t="shared" si="78"/>
        <v>266</v>
      </c>
      <c r="Q114" s="160">
        <f t="shared" si="79"/>
        <v>1.462962962962963</v>
      </c>
      <c r="R114" s="151">
        <f t="shared" si="80"/>
        <v>260</v>
      </c>
      <c r="S114" s="162">
        <f t="shared" si="81"/>
        <v>1.5803736393164836</v>
      </c>
      <c r="U114" s="78">
        <v>1185</v>
      </c>
      <c r="V114" s="156">
        <f t="shared" si="82"/>
        <v>1451</v>
      </c>
      <c r="W114" s="160">
        <f t="shared" si="83"/>
        <v>4.4548872180451129</v>
      </c>
      <c r="X114" s="78">
        <v>1099</v>
      </c>
      <c r="Y114" s="156">
        <f t="shared" si="84"/>
        <v>2550</v>
      </c>
      <c r="Z114" s="160">
        <f t="shared" si="85"/>
        <v>0.75740868366643699</v>
      </c>
      <c r="AA114" s="78">
        <v>998</v>
      </c>
      <c r="AB114" s="156">
        <f t="shared" si="86"/>
        <v>3548</v>
      </c>
      <c r="AC114" s="160">
        <f t="shared" si="87"/>
        <v>0.39137254901960783</v>
      </c>
      <c r="AD114" s="78">
        <v>949</v>
      </c>
      <c r="AE114" s="156">
        <f t="shared" si="88"/>
        <v>4497</v>
      </c>
      <c r="AF114" s="160">
        <f t="shared" si="89"/>
        <v>0.26747463359639234</v>
      </c>
      <c r="AG114" s="78">
        <v>899</v>
      </c>
      <c r="AH114" s="156">
        <f t="shared" si="90"/>
        <v>5396</v>
      </c>
      <c r="AI114" s="160">
        <f t="shared" si="91"/>
        <v>0.19991105181231933</v>
      </c>
      <c r="AJ114" s="151">
        <f t="shared" si="92"/>
        <v>5130</v>
      </c>
      <c r="AK114" s="162">
        <f t="shared" si="93"/>
        <v>0.38867664696681348</v>
      </c>
    </row>
    <row r="115" spans="2:37" outlineLevel="1" x14ac:dyDescent="0.35">
      <c r="B115" s="237" t="s">
        <v>79</v>
      </c>
      <c r="C115" s="62" t="s">
        <v>106</v>
      </c>
      <c r="D115" s="78"/>
      <c r="E115" s="79">
        <v>0</v>
      </c>
      <c r="F115" s="78"/>
      <c r="G115" s="156">
        <f t="shared" si="76"/>
        <v>0</v>
      </c>
      <c r="H115" s="160">
        <f t="shared" si="77"/>
        <v>0</v>
      </c>
      <c r="I115" s="78"/>
      <c r="J115" s="156">
        <f t="shared" si="2"/>
        <v>0</v>
      </c>
      <c r="K115" s="160">
        <f t="shared" si="3"/>
        <v>0</v>
      </c>
      <c r="L115" s="78"/>
      <c r="M115" s="156">
        <f t="shared" si="31"/>
        <v>0</v>
      </c>
      <c r="N115" s="160">
        <f t="shared" si="49"/>
        <v>0</v>
      </c>
      <c r="O115" s="78">
        <v>0</v>
      </c>
      <c r="P115" s="156">
        <f t="shared" si="78"/>
        <v>0</v>
      </c>
      <c r="Q115" s="160">
        <f t="shared" si="79"/>
        <v>0</v>
      </c>
      <c r="R115" s="151">
        <f t="shared" si="80"/>
        <v>0</v>
      </c>
      <c r="S115" s="162">
        <f t="shared" si="81"/>
        <v>0</v>
      </c>
      <c r="U115" s="78"/>
      <c r="V115" s="156">
        <f t="shared" si="82"/>
        <v>0</v>
      </c>
      <c r="W115" s="160">
        <f t="shared" si="83"/>
        <v>0</v>
      </c>
      <c r="X115" s="78"/>
      <c r="Y115" s="156">
        <f t="shared" si="84"/>
        <v>0</v>
      </c>
      <c r="Z115" s="160">
        <f t="shared" si="85"/>
        <v>0</v>
      </c>
      <c r="AA115" s="78"/>
      <c r="AB115" s="156">
        <f t="shared" si="86"/>
        <v>0</v>
      </c>
      <c r="AC115" s="160">
        <f t="shared" si="87"/>
        <v>0</v>
      </c>
      <c r="AD115" s="78"/>
      <c r="AE115" s="156">
        <f t="shared" si="88"/>
        <v>0</v>
      </c>
      <c r="AF115" s="160">
        <f t="shared" si="89"/>
        <v>0</v>
      </c>
      <c r="AG115" s="78"/>
      <c r="AH115" s="156">
        <f t="shared" si="90"/>
        <v>0</v>
      </c>
      <c r="AI115" s="160">
        <f t="shared" si="91"/>
        <v>0</v>
      </c>
      <c r="AJ115" s="151">
        <f t="shared" si="92"/>
        <v>0</v>
      </c>
      <c r="AK115" s="162">
        <f t="shared" si="93"/>
        <v>0</v>
      </c>
    </row>
    <row r="116" spans="2:37" outlineLevel="1" x14ac:dyDescent="0.35">
      <c r="B116" s="238" t="s">
        <v>80</v>
      </c>
      <c r="C116" s="62" t="s">
        <v>106</v>
      </c>
      <c r="D116" s="78"/>
      <c r="E116" s="79">
        <v>5</v>
      </c>
      <c r="F116" s="78">
        <v>1</v>
      </c>
      <c r="G116" s="156">
        <f t="shared" si="76"/>
        <v>6</v>
      </c>
      <c r="H116" s="160">
        <f t="shared" si="77"/>
        <v>0.2</v>
      </c>
      <c r="I116" s="78">
        <v>1</v>
      </c>
      <c r="J116" s="156">
        <f t="shared" si="2"/>
        <v>7</v>
      </c>
      <c r="K116" s="160">
        <f t="shared" si="3"/>
        <v>0.16666666666666666</v>
      </c>
      <c r="L116" s="78">
        <v>389</v>
      </c>
      <c r="M116" s="156">
        <f t="shared" si="31"/>
        <v>396</v>
      </c>
      <c r="N116" s="160">
        <f t="shared" si="49"/>
        <v>55.571428571428569</v>
      </c>
      <c r="O116" s="78">
        <v>178</v>
      </c>
      <c r="P116" s="156">
        <f t="shared" si="78"/>
        <v>574</v>
      </c>
      <c r="Q116" s="160">
        <f t="shared" si="79"/>
        <v>0.4494949494949495</v>
      </c>
      <c r="R116" s="151">
        <f t="shared" si="80"/>
        <v>569</v>
      </c>
      <c r="S116" s="162">
        <f t="shared" si="81"/>
        <v>2.273297448870649</v>
      </c>
      <c r="U116" s="78">
        <f>1144+1</f>
        <v>1145</v>
      </c>
      <c r="V116" s="156">
        <f t="shared" si="82"/>
        <v>1719</v>
      </c>
      <c r="W116" s="160">
        <f t="shared" si="83"/>
        <v>1.994773519163763</v>
      </c>
      <c r="X116" s="78">
        <v>959</v>
      </c>
      <c r="Y116" s="156">
        <f t="shared" si="84"/>
        <v>2678</v>
      </c>
      <c r="Z116" s="160">
        <f t="shared" si="85"/>
        <v>0.5578824898196626</v>
      </c>
      <c r="AA116" s="78">
        <v>865</v>
      </c>
      <c r="AB116" s="156">
        <f t="shared" si="86"/>
        <v>3543</v>
      </c>
      <c r="AC116" s="160">
        <f t="shared" si="87"/>
        <v>0.32300224047796866</v>
      </c>
      <c r="AD116" s="78">
        <v>767</v>
      </c>
      <c r="AE116" s="156">
        <f t="shared" si="88"/>
        <v>4310</v>
      </c>
      <c r="AF116" s="160">
        <f t="shared" si="89"/>
        <v>0.21648320632232571</v>
      </c>
      <c r="AG116" s="78">
        <v>760</v>
      </c>
      <c r="AH116" s="156">
        <f t="shared" si="90"/>
        <v>5070</v>
      </c>
      <c r="AI116" s="160">
        <f t="shared" si="91"/>
        <v>0.17633410672853828</v>
      </c>
      <c r="AJ116" s="151">
        <f t="shared" si="92"/>
        <v>4496</v>
      </c>
      <c r="AK116" s="162">
        <f t="shared" si="93"/>
        <v>0.31048791596046788</v>
      </c>
    </row>
    <row r="117" spans="2:37" outlineLevel="1" x14ac:dyDescent="0.35">
      <c r="B117" s="237" t="s">
        <v>81</v>
      </c>
      <c r="C117" s="62" t="s">
        <v>106</v>
      </c>
      <c r="D117" s="78"/>
      <c r="E117" s="79">
        <v>0</v>
      </c>
      <c r="F117" s="78"/>
      <c r="G117" s="156">
        <f t="shared" si="76"/>
        <v>0</v>
      </c>
      <c r="H117" s="160">
        <f t="shared" si="77"/>
        <v>0</v>
      </c>
      <c r="I117" s="78"/>
      <c r="J117" s="156">
        <f t="shared" si="2"/>
        <v>0</v>
      </c>
      <c r="K117" s="160">
        <f t="shared" si="3"/>
        <v>0</v>
      </c>
      <c r="L117" s="78"/>
      <c r="M117" s="156">
        <f t="shared" si="31"/>
        <v>0</v>
      </c>
      <c r="N117" s="160">
        <f t="shared" si="49"/>
        <v>0</v>
      </c>
      <c r="O117" s="78">
        <v>0</v>
      </c>
      <c r="P117" s="156">
        <f t="shared" si="78"/>
        <v>0</v>
      </c>
      <c r="Q117" s="160">
        <f t="shared" si="79"/>
        <v>0</v>
      </c>
      <c r="R117" s="151">
        <f t="shared" si="80"/>
        <v>0</v>
      </c>
      <c r="S117" s="162">
        <f t="shared" si="81"/>
        <v>0</v>
      </c>
      <c r="U117" s="78"/>
      <c r="V117" s="156">
        <f t="shared" si="82"/>
        <v>0</v>
      </c>
      <c r="W117" s="160">
        <f t="shared" si="83"/>
        <v>0</v>
      </c>
      <c r="X117" s="78"/>
      <c r="Y117" s="156">
        <f t="shared" si="84"/>
        <v>0</v>
      </c>
      <c r="Z117" s="160">
        <f t="shared" si="85"/>
        <v>0</v>
      </c>
      <c r="AA117" s="78"/>
      <c r="AB117" s="156">
        <f t="shared" si="86"/>
        <v>0</v>
      </c>
      <c r="AC117" s="160">
        <f t="shared" si="87"/>
        <v>0</v>
      </c>
      <c r="AD117" s="78"/>
      <c r="AE117" s="156">
        <f t="shared" si="88"/>
        <v>0</v>
      </c>
      <c r="AF117" s="160">
        <f t="shared" si="89"/>
        <v>0</v>
      </c>
      <c r="AG117" s="78"/>
      <c r="AH117" s="156">
        <f t="shared" si="90"/>
        <v>0</v>
      </c>
      <c r="AI117" s="160">
        <f t="shared" si="91"/>
        <v>0</v>
      </c>
      <c r="AJ117" s="151">
        <f t="shared" si="92"/>
        <v>0</v>
      </c>
      <c r="AK117" s="162">
        <f t="shared" si="93"/>
        <v>0</v>
      </c>
    </row>
    <row r="118" spans="2:37" outlineLevel="1" x14ac:dyDescent="0.35">
      <c r="B118" s="238" t="s">
        <v>82</v>
      </c>
      <c r="C118" s="62" t="s">
        <v>106</v>
      </c>
      <c r="D118" s="78"/>
      <c r="E118" s="79">
        <v>8</v>
      </c>
      <c r="F118" s="78">
        <v>-3</v>
      </c>
      <c r="G118" s="156">
        <f t="shared" si="76"/>
        <v>5</v>
      </c>
      <c r="H118" s="160">
        <f t="shared" si="77"/>
        <v>-0.375</v>
      </c>
      <c r="I118" s="78"/>
      <c r="J118" s="156">
        <f t="shared" si="2"/>
        <v>5</v>
      </c>
      <c r="K118" s="160">
        <f t="shared" si="3"/>
        <v>0</v>
      </c>
      <c r="L118" s="78">
        <v>119</v>
      </c>
      <c r="M118" s="156">
        <f t="shared" si="31"/>
        <v>124</v>
      </c>
      <c r="N118" s="160">
        <f t="shared" si="49"/>
        <v>23.8</v>
      </c>
      <c r="O118" s="78">
        <v>231</v>
      </c>
      <c r="P118" s="156">
        <f t="shared" si="78"/>
        <v>355</v>
      </c>
      <c r="Q118" s="160">
        <f t="shared" si="79"/>
        <v>1.8629032258064515</v>
      </c>
      <c r="R118" s="151">
        <f t="shared" si="80"/>
        <v>347</v>
      </c>
      <c r="S118" s="162">
        <f t="shared" si="81"/>
        <v>1.5809797165489528</v>
      </c>
      <c r="U118" s="78">
        <f>1201+1</f>
        <v>1202</v>
      </c>
      <c r="V118" s="156">
        <f t="shared" si="82"/>
        <v>1557</v>
      </c>
      <c r="W118" s="160">
        <f t="shared" si="83"/>
        <v>3.3859154929577464</v>
      </c>
      <c r="X118" s="78">
        <v>1185</v>
      </c>
      <c r="Y118" s="156">
        <f t="shared" si="84"/>
        <v>2742</v>
      </c>
      <c r="Z118" s="160">
        <f t="shared" si="85"/>
        <v>0.76107899807321777</v>
      </c>
      <c r="AA118" s="78">
        <v>979</v>
      </c>
      <c r="AB118" s="156">
        <f t="shared" si="86"/>
        <v>3721</v>
      </c>
      <c r="AC118" s="160">
        <f t="shared" si="87"/>
        <v>0.35703865791393141</v>
      </c>
      <c r="AD118" s="78">
        <v>863</v>
      </c>
      <c r="AE118" s="156">
        <f t="shared" si="88"/>
        <v>4584</v>
      </c>
      <c r="AF118" s="160">
        <f t="shared" si="89"/>
        <v>0.23192690137059929</v>
      </c>
      <c r="AG118" s="78">
        <v>773</v>
      </c>
      <c r="AH118" s="156">
        <f t="shared" si="90"/>
        <v>5357</v>
      </c>
      <c r="AI118" s="160">
        <f t="shared" si="91"/>
        <v>0.16863001745200698</v>
      </c>
      <c r="AJ118" s="151">
        <f t="shared" si="92"/>
        <v>5002</v>
      </c>
      <c r="AK118" s="162">
        <f t="shared" si="93"/>
        <v>0.36194088814616721</v>
      </c>
    </row>
    <row r="119" spans="2:37" outlineLevel="1" x14ac:dyDescent="0.35">
      <c r="B119" s="237" t="s">
        <v>83</v>
      </c>
      <c r="C119" s="62" t="s">
        <v>106</v>
      </c>
      <c r="D119" s="78"/>
      <c r="E119" s="79">
        <v>0</v>
      </c>
      <c r="F119" s="78"/>
      <c r="G119" s="156">
        <f t="shared" si="76"/>
        <v>0</v>
      </c>
      <c r="H119" s="160">
        <f t="shared" si="77"/>
        <v>0</v>
      </c>
      <c r="I119" s="78"/>
      <c r="J119" s="156">
        <f t="shared" si="2"/>
        <v>0</v>
      </c>
      <c r="K119" s="160">
        <f t="shared" si="3"/>
        <v>0</v>
      </c>
      <c r="L119" s="78"/>
      <c r="M119" s="156">
        <f t="shared" si="31"/>
        <v>0</v>
      </c>
      <c r="N119" s="160">
        <f t="shared" si="49"/>
        <v>0</v>
      </c>
      <c r="O119" s="78">
        <v>0</v>
      </c>
      <c r="P119" s="156">
        <f t="shared" si="78"/>
        <v>0</v>
      </c>
      <c r="Q119" s="160">
        <f t="shared" si="79"/>
        <v>0</v>
      </c>
      <c r="R119" s="151">
        <f t="shared" si="80"/>
        <v>0</v>
      </c>
      <c r="S119" s="162">
        <f t="shared" si="81"/>
        <v>0</v>
      </c>
      <c r="U119" s="78"/>
      <c r="V119" s="156">
        <f t="shared" si="82"/>
        <v>0</v>
      </c>
      <c r="W119" s="160">
        <f t="shared" si="83"/>
        <v>0</v>
      </c>
      <c r="X119" s="78"/>
      <c r="Y119" s="156">
        <f t="shared" si="84"/>
        <v>0</v>
      </c>
      <c r="Z119" s="160">
        <f t="shared" si="85"/>
        <v>0</v>
      </c>
      <c r="AA119" s="78"/>
      <c r="AB119" s="156">
        <f t="shared" si="86"/>
        <v>0</v>
      </c>
      <c r="AC119" s="160">
        <f t="shared" si="87"/>
        <v>0</v>
      </c>
      <c r="AD119" s="78"/>
      <c r="AE119" s="156">
        <f t="shared" si="88"/>
        <v>0</v>
      </c>
      <c r="AF119" s="160">
        <f t="shared" si="89"/>
        <v>0</v>
      </c>
      <c r="AG119" s="78"/>
      <c r="AH119" s="156">
        <f t="shared" si="90"/>
        <v>0</v>
      </c>
      <c r="AI119" s="160">
        <f t="shared" si="91"/>
        <v>0</v>
      </c>
      <c r="AJ119" s="151">
        <f t="shared" si="92"/>
        <v>0</v>
      </c>
      <c r="AK119" s="162">
        <f t="shared" si="93"/>
        <v>0</v>
      </c>
    </row>
    <row r="120" spans="2:37" outlineLevel="1" x14ac:dyDescent="0.35">
      <c r="B120" s="238" t="s">
        <v>84</v>
      </c>
      <c r="C120" s="62" t="s">
        <v>106</v>
      </c>
      <c r="D120" s="78"/>
      <c r="E120" s="79">
        <v>8</v>
      </c>
      <c r="F120" s="78">
        <v>-4</v>
      </c>
      <c r="G120" s="156">
        <f t="shared" si="76"/>
        <v>4</v>
      </c>
      <c r="H120" s="160">
        <f t="shared" si="77"/>
        <v>-0.5</v>
      </c>
      <c r="I120" s="78"/>
      <c r="J120" s="156">
        <f t="shared" si="2"/>
        <v>4</v>
      </c>
      <c r="K120" s="160">
        <f t="shared" si="3"/>
        <v>0</v>
      </c>
      <c r="L120" s="78"/>
      <c r="M120" s="156">
        <f t="shared" si="31"/>
        <v>4</v>
      </c>
      <c r="N120" s="160">
        <f t="shared" si="49"/>
        <v>0</v>
      </c>
      <c r="O120" s="78">
        <v>0</v>
      </c>
      <c r="P120" s="156">
        <f t="shared" si="78"/>
        <v>4</v>
      </c>
      <c r="Q120" s="160">
        <f t="shared" si="79"/>
        <v>0</v>
      </c>
      <c r="R120" s="151">
        <f t="shared" si="80"/>
        <v>-4</v>
      </c>
      <c r="S120" s="162">
        <f t="shared" si="81"/>
        <v>-0.1591035847462855</v>
      </c>
      <c r="U120" s="78">
        <v>1</v>
      </c>
      <c r="V120" s="156">
        <f t="shared" si="82"/>
        <v>5</v>
      </c>
      <c r="W120" s="160">
        <f t="shared" si="83"/>
        <v>0.25</v>
      </c>
      <c r="X120" s="78"/>
      <c r="Y120" s="156">
        <f t="shared" si="84"/>
        <v>5</v>
      </c>
      <c r="Z120" s="160">
        <f t="shared" si="85"/>
        <v>0</v>
      </c>
      <c r="AA120" s="78"/>
      <c r="AB120" s="156">
        <f t="shared" si="86"/>
        <v>5</v>
      </c>
      <c r="AC120" s="160">
        <f t="shared" si="87"/>
        <v>0</v>
      </c>
      <c r="AD120" s="78"/>
      <c r="AE120" s="156">
        <f t="shared" si="88"/>
        <v>5</v>
      </c>
      <c r="AF120" s="160">
        <f t="shared" si="89"/>
        <v>0</v>
      </c>
      <c r="AG120" s="78"/>
      <c r="AH120" s="156">
        <f t="shared" si="90"/>
        <v>5</v>
      </c>
      <c r="AI120" s="160">
        <f t="shared" si="91"/>
        <v>0</v>
      </c>
      <c r="AJ120" s="151">
        <f t="shared" si="92"/>
        <v>1</v>
      </c>
      <c r="AK120" s="162">
        <f t="shared" si="93"/>
        <v>0</v>
      </c>
    </row>
    <row r="121" spans="2:37" outlineLevel="1" x14ac:dyDescent="0.35">
      <c r="B121" s="237" t="s">
        <v>85</v>
      </c>
      <c r="C121" s="62" t="s">
        <v>106</v>
      </c>
      <c r="D121" s="78"/>
      <c r="E121" s="79">
        <v>0</v>
      </c>
      <c r="F121" s="78"/>
      <c r="G121" s="156">
        <f t="shared" si="76"/>
        <v>0</v>
      </c>
      <c r="H121" s="160">
        <f t="shared" si="77"/>
        <v>0</v>
      </c>
      <c r="I121" s="78"/>
      <c r="J121" s="156">
        <f t="shared" si="2"/>
        <v>0</v>
      </c>
      <c r="K121" s="160">
        <f t="shared" si="3"/>
        <v>0</v>
      </c>
      <c r="L121" s="78"/>
      <c r="M121" s="156">
        <f t="shared" si="31"/>
        <v>0</v>
      </c>
      <c r="N121" s="160">
        <f t="shared" si="49"/>
        <v>0</v>
      </c>
      <c r="O121" s="78">
        <v>0</v>
      </c>
      <c r="P121" s="156">
        <f t="shared" si="78"/>
        <v>0</v>
      </c>
      <c r="Q121" s="160">
        <f t="shared" si="79"/>
        <v>0</v>
      </c>
      <c r="R121" s="151">
        <f t="shared" si="80"/>
        <v>0</v>
      </c>
      <c r="S121" s="162">
        <f t="shared" si="81"/>
        <v>0</v>
      </c>
      <c r="U121" s="78"/>
      <c r="V121" s="156">
        <f t="shared" si="82"/>
        <v>0</v>
      </c>
      <c r="W121" s="160">
        <f t="shared" si="83"/>
        <v>0</v>
      </c>
      <c r="X121" s="78"/>
      <c r="Y121" s="156">
        <f t="shared" si="84"/>
        <v>0</v>
      </c>
      <c r="Z121" s="160">
        <f t="shared" si="85"/>
        <v>0</v>
      </c>
      <c r="AA121" s="78"/>
      <c r="AB121" s="156">
        <f t="shared" si="86"/>
        <v>0</v>
      </c>
      <c r="AC121" s="160">
        <f t="shared" si="87"/>
        <v>0</v>
      </c>
      <c r="AD121" s="78"/>
      <c r="AE121" s="156">
        <f t="shared" si="88"/>
        <v>0</v>
      </c>
      <c r="AF121" s="160">
        <f t="shared" si="89"/>
        <v>0</v>
      </c>
      <c r="AG121" s="78"/>
      <c r="AH121" s="156">
        <f t="shared" si="90"/>
        <v>0</v>
      </c>
      <c r="AI121" s="160">
        <f t="shared" si="91"/>
        <v>0</v>
      </c>
      <c r="AJ121" s="151">
        <f t="shared" si="92"/>
        <v>0</v>
      </c>
      <c r="AK121" s="162">
        <f t="shared" si="93"/>
        <v>0</v>
      </c>
    </row>
    <row r="122" spans="2:37" outlineLevel="1" x14ac:dyDescent="0.35">
      <c r="B122" s="238" t="s">
        <v>86</v>
      </c>
      <c r="C122" s="62" t="s">
        <v>106</v>
      </c>
      <c r="D122" s="78"/>
      <c r="E122" s="79">
        <v>4</v>
      </c>
      <c r="F122" s="78">
        <v>-3</v>
      </c>
      <c r="G122" s="156">
        <f t="shared" si="76"/>
        <v>1</v>
      </c>
      <c r="H122" s="160">
        <f t="shared" si="77"/>
        <v>-0.75</v>
      </c>
      <c r="I122" s="78"/>
      <c r="J122" s="156">
        <f t="shared" si="2"/>
        <v>1</v>
      </c>
      <c r="K122" s="160">
        <f t="shared" si="3"/>
        <v>0</v>
      </c>
      <c r="L122" s="78"/>
      <c r="M122" s="156">
        <f t="shared" si="31"/>
        <v>1</v>
      </c>
      <c r="N122" s="160">
        <f t="shared" si="49"/>
        <v>0</v>
      </c>
      <c r="O122" s="78">
        <v>0</v>
      </c>
      <c r="P122" s="156">
        <f t="shared" si="78"/>
        <v>1</v>
      </c>
      <c r="Q122" s="160">
        <f t="shared" si="79"/>
        <v>0</v>
      </c>
      <c r="R122" s="151">
        <f t="shared" si="80"/>
        <v>-3</v>
      </c>
      <c r="S122" s="162">
        <f t="shared" si="81"/>
        <v>-0.29289321881345243</v>
      </c>
      <c r="U122" s="78"/>
      <c r="V122" s="156">
        <f t="shared" si="82"/>
        <v>1</v>
      </c>
      <c r="W122" s="160">
        <f t="shared" si="83"/>
        <v>0</v>
      </c>
      <c r="X122" s="78"/>
      <c r="Y122" s="156">
        <f t="shared" si="84"/>
        <v>1</v>
      </c>
      <c r="Z122" s="160">
        <f t="shared" si="85"/>
        <v>0</v>
      </c>
      <c r="AA122" s="78"/>
      <c r="AB122" s="156">
        <f t="shared" si="86"/>
        <v>1</v>
      </c>
      <c r="AC122" s="160">
        <f t="shared" si="87"/>
        <v>0</v>
      </c>
      <c r="AD122" s="78"/>
      <c r="AE122" s="156">
        <f t="shared" si="88"/>
        <v>1</v>
      </c>
      <c r="AF122" s="160">
        <f t="shared" si="89"/>
        <v>0</v>
      </c>
      <c r="AG122" s="78"/>
      <c r="AH122" s="156">
        <f t="shared" si="90"/>
        <v>1</v>
      </c>
      <c r="AI122" s="160">
        <f t="shared" si="91"/>
        <v>0</v>
      </c>
      <c r="AJ122" s="151">
        <f t="shared" si="92"/>
        <v>0</v>
      </c>
      <c r="AK122" s="162">
        <f t="shared" si="93"/>
        <v>0</v>
      </c>
    </row>
    <row r="123" spans="2:37" outlineLevel="1" x14ac:dyDescent="0.35">
      <c r="B123" s="237" t="s">
        <v>87</v>
      </c>
      <c r="C123" s="62" t="s">
        <v>106</v>
      </c>
      <c r="D123" s="78"/>
      <c r="E123" s="79">
        <v>0</v>
      </c>
      <c r="F123" s="78"/>
      <c r="G123" s="156">
        <f t="shared" si="76"/>
        <v>0</v>
      </c>
      <c r="H123" s="160">
        <f t="shared" si="77"/>
        <v>0</v>
      </c>
      <c r="I123" s="78"/>
      <c r="J123" s="156">
        <f t="shared" si="2"/>
        <v>0</v>
      </c>
      <c r="K123" s="160">
        <f t="shared" si="3"/>
        <v>0</v>
      </c>
      <c r="L123" s="78"/>
      <c r="M123" s="156">
        <f t="shared" si="31"/>
        <v>0</v>
      </c>
      <c r="N123" s="160">
        <f t="shared" si="49"/>
        <v>0</v>
      </c>
      <c r="O123" s="78">
        <v>0</v>
      </c>
      <c r="P123" s="156">
        <f t="shared" si="78"/>
        <v>0</v>
      </c>
      <c r="Q123" s="160">
        <f t="shared" si="79"/>
        <v>0</v>
      </c>
      <c r="R123" s="151">
        <f t="shared" si="80"/>
        <v>0</v>
      </c>
      <c r="S123" s="162">
        <f t="shared" si="81"/>
        <v>0</v>
      </c>
      <c r="U123" s="78"/>
      <c r="V123" s="156">
        <f t="shared" si="82"/>
        <v>0</v>
      </c>
      <c r="W123" s="160">
        <f t="shared" si="83"/>
        <v>0</v>
      </c>
      <c r="X123" s="78"/>
      <c r="Y123" s="156">
        <f t="shared" si="84"/>
        <v>0</v>
      </c>
      <c r="Z123" s="160">
        <f t="shared" si="85"/>
        <v>0</v>
      </c>
      <c r="AA123" s="78"/>
      <c r="AB123" s="156">
        <f t="shared" si="86"/>
        <v>0</v>
      </c>
      <c r="AC123" s="160">
        <f t="shared" si="87"/>
        <v>0</v>
      </c>
      <c r="AD123" s="78"/>
      <c r="AE123" s="156">
        <f t="shared" si="88"/>
        <v>0</v>
      </c>
      <c r="AF123" s="160">
        <f t="shared" si="89"/>
        <v>0</v>
      </c>
      <c r="AG123" s="78"/>
      <c r="AH123" s="156">
        <f t="shared" si="90"/>
        <v>0</v>
      </c>
      <c r="AI123" s="160">
        <f t="shared" si="91"/>
        <v>0</v>
      </c>
      <c r="AJ123" s="151">
        <f t="shared" si="92"/>
        <v>0</v>
      </c>
      <c r="AK123" s="162">
        <f t="shared" si="93"/>
        <v>0</v>
      </c>
    </row>
    <row r="124" spans="2:37" outlineLevel="1" x14ac:dyDescent="0.35">
      <c r="B124" s="238" t="s">
        <v>88</v>
      </c>
      <c r="C124" s="62" t="s">
        <v>106</v>
      </c>
      <c r="D124" s="78"/>
      <c r="E124" s="79">
        <v>7</v>
      </c>
      <c r="F124" s="78">
        <v>-1</v>
      </c>
      <c r="G124" s="156">
        <f t="shared" si="76"/>
        <v>6</v>
      </c>
      <c r="H124" s="160">
        <f t="shared" si="77"/>
        <v>-0.14285714285714285</v>
      </c>
      <c r="I124" s="78"/>
      <c r="J124" s="156">
        <f t="shared" si="2"/>
        <v>6</v>
      </c>
      <c r="K124" s="160">
        <f t="shared" si="3"/>
        <v>0</v>
      </c>
      <c r="L124" s="78">
        <v>175</v>
      </c>
      <c r="M124" s="156">
        <f t="shared" si="31"/>
        <v>181</v>
      </c>
      <c r="N124" s="160">
        <f t="shared" si="49"/>
        <v>29.166666666666668</v>
      </c>
      <c r="O124" s="78">
        <v>223</v>
      </c>
      <c r="P124" s="156">
        <f t="shared" si="78"/>
        <v>404</v>
      </c>
      <c r="Q124" s="160">
        <f t="shared" si="79"/>
        <v>1.2320441988950277</v>
      </c>
      <c r="R124" s="151">
        <f t="shared" si="80"/>
        <v>397</v>
      </c>
      <c r="S124" s="162">
        <f t="shared" si="81"/>
        <v>1.7562641175856997</v>
      </c>
      <c r="U124" s="78">
        <f>834</f>
        <v>834</v>
      </c>
      <c r="V124" s="156">
        <f t="shared" si="82"/>
        <v>1238</v>
      </c>
      <c r="W124" s="160">
        <f t="shared" si="83"/>
        <v>2.0643564356435644</v>
      </c>
      <c r="X124" s="78">
        <v>882</v>
      </c>
      <c r="Y124" s="156">
        <f t="shared" si="84"/>
        <v>2120</v>
      </c>
      <c r="Z124" s="160">
        <f t="shared" si="85"/>
        <v>0.71243941841680125</v>
      </c>
      <c r="AA124" s="78">
        <v>938</v>
      </c>
      <c r="AB124" s="156">
        <f t="shared" si="86"/>
        <v>3058</v>
      </c>
      <c r="AC124" s="160">
        <f t="shared" si="87"/>
        <v>0.44245283018867926</v>
      </c>
      <c r="AD124" s="78">
        <v>825</v>
      </c>
      <c r="AE124" s="156">
        <f t="shared" si="88"/>
        <v>3883</v>
      </c>
      <c r="AF124" s="160">
        <f t="shared" si="89"/>
        <v>0.26978417266187049</v>
      </c>
      <c r="AG124" s="78">
        <v>969</v>
      </c>
      <c r="AH124" s="156">
        <f t="shared" si="90"/>
        <v>4852</v>
      </c>
      <c r="AI124" s="160">
        <f t="shared" si="91"/>
        <v>0.24954931753798609</v>
      </c>
      <c r="AJ124" s="151">
        <f t="shared" si="92"/>
        <v>4448</v>
      </c>
      <c r="AK124" s="162">
        <f t="shared" si="93"/>
        <v>0.40701924236572484</v>
      </c>
    </row>
    <row r="125" spans="2:37" outlineLevel="1" x14ac:dyDescent="0.35">
      <c r="B125" s="237" t="s">
        <v>89</v>
      </c>
      <c r="C125" s="62" t="s">
        <v>106</v>
      </c>
      <c r="D125" s="78"/>
      <c r="E125" s="79">
        <v>0</v>
      </c>
      <c r="F125" s="78"/>
      <c r="G125" s="156">
        <f t="shared" si="76"/>
        <v>0</v>
      </c>
      <c r="H125" s="160">
        <f t="shared" si="77"/>
        <v>0</v>
      </c>
      <c r="I125" s="78"/>
      <c r="J125" s="156">
        <f t="shared" si="2"/>
        <v>0</v>
      </c>
      <c r="K125" s="160">
        <f t="shared" si="3"/>
        <v>0</v>
      </c>
      <c r="L125" s="78"/>
      <c r="M125" s="156">
        <f t="shared" si="31"/>
        <v>0</v>
      </c>
      <c r="N125" s="160">
        <f t="shared" si="49"/>
        <v>0</v>
      </c>
      <c r="O125" s="78">
        <v>0</v>
      </c>
      <c r="P125" s="156">
        <f t="shared" si="78"/>
        <v>0</v>
      </c>
      <c r="Q125" s="160">
        <f t="shared" si="79"/>
        <v>0</v>
      </c>
      <c r="R125" s="151">
        <f t="shared" si="80"/>
        <v>0</v>
      </c>
      <c r="S125" s="162">
        <f t="shared" si="81"/>
        <v>0</v>
      </c>
      <c r="U125" s="78"/>
      <c r="V125" s="156">
        <f t="shared" si="82"/>
        <v>0</v>
      </c>
      <c r="W125" s="160">
        <f t="shared" si="83"/>
        <v>0</v>
      </c>
      <c r="X125" s="78"/>
      <c r="Y125" s="156">
        <f t="shared" si="84"/>
        <v>0</v>
      </c>
      <c r="Z125" s="160">
        <f t="shared" si="85"/>
        <v>0</v>
      </c>
      <c r="AA125" s="78"/>
      <c r="AB125" s="156">
        <f t="shared" si="86"/>
        <v>0</v>
      </c>
      <c r="AC125" s="160">
        <f t="shared" si="87"/>
        <v>0</v>
      </c>
      <c r="AD125" s="78"/>
      <c r="AE125" s="156">
        <f t="shared" si="88"/>
        <v>0</v>
      </c>
      <c r="AF125" s="160">
        <f t="shared" si="89"/>
        <v>0</v>
      </c>
      <c r="AG125" s="78"/>
      <c r="AH125" s="156">
        <f t="shared" si="90"/>
        <v>0</v>
      </c>
      <c r="AI125" s="160">
        <f t="shared" si="91"/>
        <v>0</v>
      </c>
      <c r="AJ125" s="151">
        <f t="shared" si="92"/>
        <v>0</v>
      </c>
      <c r="AK125" s="162">
        <f t="shared" si="93"/>
        <v>0</v>
      </c>
    </row>
    <row r="126" spans="2:37" outlineLevel="1" x14ac:dyDescent="0.35">
      <c r="B126" s="238" t="s">
        <v>90</v>
      </c>
      <c r="C126" s="62" t="s">
        <v>106</v>
      </c>
      <c r="D126" s="78"/>
      <c r="E126" s="79">
        <v>7</v>
      </c>
      <c r="F126" s="78">
        <v>1</v>
      </c>
      <c r="G126" s="156">
        <f t="shared" si="76"/>
        <v>8</v>
      </c>
      <c r="H126" s="160">
        <f t="shared" si="77"/>
        <v>0.14285714285714285</v>
      </c>
      <c r="I126" s="78"/>
      <c r="J126" s="156">
        <f t="shared" si="2"/>
        <v>8</v>
      </c>
      <c r="K126" s="160">
        <f t="shared" si="3"/>
        <v>0</v>
      </c>
      <c r="L126" s="78"/>
      <c r="M126" s="156">
        <f t="shared" si="31"/>
        <v>8</v>
      </c>
      <c r="N126" s="160">
        <f t="shared" si="49"/>
        <v>0</v>
      </c>
      <c r="O126" s="78">
        <v>0</v>
      </c>
      <c r="P126" s="156">
        <f t="shared" si="78"/>
        <v>8</v>
      </c>
      <c r="Q126" s="160">
        <f t="shared" si="79"/>
        <v>0</v>
      </c>
      <c r="R126" s="151">
        <f t="shared" si="80"/>
        <v>1</v>
      </c>
      <c r="S126" s="162">
        <f t="shared" si="81"/>
        <v>3.3946307914341167E-2</v>
      </c>
      <c r="U126" s="78">
        <v>0</v>
      </c>
      <c r="V126" s="156">
        <f t="shared" si="82"/>
        <v>8</v>
      </c>
      <c r="W126" s="160">
        <f t="shared" si="83"/>
        <v>0</v>
      </c>
      <c r="X126" s="78">
        <v>1</v>
      </c>
      <c r="Y126" s="156">
        <f t="shared" si="84"/>
        <v>9</v>
      </c>
      <c r="Z126" s="160">
        <f t="shared" si="85"/>
        <v>0.125</v>
      </c>
      <c r="AA126" s="78">
        <v>130</v>
      </c>
      <c r="AB126" s="156">
        <f t="shared" si="86"/>
        <v>139</v>
      </c>
      <c r="AC126" s="160">
        <f t="shared" si="87"/>
        <v>14.444444444444445</v>
      </c>
      <c r="AD126" s="78">
        <v>171</v>
      </c>
      <c r="AE126" s="156">
        <f t="shared" si="88"/>
        <v>310</v>
      </c>
      <c r="AF126" s="160">
        <f t="shared" si="89"/>
        <v>1.2302158273381294</v>
      </c>
      <c r="AG126" s="78">
        <v>1</v>
      </c>
      <c r="AH126" s="156">
        <f t="shared" si="90"/>
        <v>311</v>
      </c>
      <c r="AI126" s="160">
        <f t="shared" si="91"/>
        <v>3.2258064516129032E-3</v>
      </c>
      <c r="AJ126" s="151">
        <f t="shared" si="92"/>
        <v>303</v>
      </c>
      <c r="AK126" s="162">
        <f t="shared" si="93"/>
        <v>1.4969945848299235</v>
      </c>
    </row>
    <row r="127" spans="2:37" outlineLevel="1" x14ac:dyDescent="0.35">
      <c r="B127" s="238" t="s">
        <v>91</v>
      </c>
      <c r="C127" s="62" t="s">
        <v>106</v>
      </c>
      <c r="D127" s="78"/>
      <c r="E127" s="79">
        <v>0</v>
      </c>
      <c r="F127" s="78"/>
      <c r="G127" s="156">
        <f t="shared" si="76"/>
        <v>0</v>
      </c>
      <c r="H127" s="160">
        <f t="shared" si="77"/>
        <v>0</v>
      </c>
      <c r="I127" s="78"/>
      <c r="J127" s="156">
        <f t="shared" si="2"/>
        <v>0</v>
      </c>
      <c r="K127" s="160">
        <f t="shared" si="3"/>
        <v>0</v>
      </c>
      <c r="L127" s="78"/>
      <c r="M127" s="156">
        <f t="shared" si="31"/>
        <v>0</v>
      </c>
      <c r="N127" s="160">
        <f t="shared" si="49"/>
        <v>0</v>
      </c>
      <c r="O127" s="78">
        <v>0</v>
      </c>
      <c r="P127" s="156">
        <f t="shared" si="78"/>
        <v>0</v>
      </c>
      <c r="Q127" s="160">
        <f t="shared" si="79"/>
        <v>0</v>
      </c>
      <c r="R127" s="151">
        <f t="shared" si="80"/>
        <v>0</v>
      </c>
      <c r="S127" s="162">
        <f t="shared" si="81"/>
        <v>0</v>
      </c>
      <c r="U127" s="78"/>
      <c r="V127" s="156">
        <f t="shared" si="82"/>
        <v>0</v>
      </c>
      <c r="W127" s="160">
        <f t="shared" si="83"/>
        <v>0</v>
      </c>
      <c r="X127" s="78"/>
      <c r="Y127" s="156">
        <f t="shared" si="84"/>
        <v>0</v>
      </c>
      <c r="Z127" s="160">
        <f t="shared" si="85"/>
        <v>0</v>
      </c>
      <c r="AA127" s="78"/>
      <c r="AB127" s="156">
        <f t="shared" si="86"/>
        <v>0</v>
      </c>
      <c r="AC127" s="160">
        <f t="shared" si="87"/>
        <v>0</v>
      </c>
      <c r="AD127" s="78"/>
      <c r="AE127" s="156">
        <f t="shared" si="88"/>
        <v>0</v>
      </c>
      <c r="AF127" s="160">
        <f t="shared" si="89"/>
        <v>0</v>
      </c>
      <c r="AG127" s="78"/>
      <c r="AH127" s="156">
        <f t="shared" si="90"/>
        <v>0</v>
      </c>
      <c r="AI127" s="160">
        <f t="shared" si="91"/>
        <v>0</v>
      </c>
      <c r="AJ127" s="151">
        <f t="shared" si="92"/>
        <v>0</v>
      </c>
      <c r="AK127" s="162">
        <f t="shared" si="93"/>
        <v>0</v>
      </c>
    </row>
    <row r="128" spans="2:37" outlineLevel="1" x14ac:dyDescent="0.35">
      <c r="B128" s="237" t="s">
        <v>92</v>
      </c>
      <c r="C128" s="62" t="s">
        <v>106</v>
      </c>
      <c r="D128" s="78"/>
      <c r="E128" s="79">
        <v>0</v>
      </c>
      <c r="F128" s="78"/>
      <c r="G128" s="156">
        <f t="shared" si="76"/>
        <v>0</v>
      </c>
      <c r="H128" s="160">
        <f t="shared" si="77"/>
        <v>0</v>
      </c>
      <c r="I128" s="78"/>
      <c r="J128" s="156">
        <f t="shared" si="2"/>
        <v>0</v>
      </c>
      <c r="K128" s="160">
        <f t="shared" si="3"/>
        <v>0</v>
      </c>
      <c r="L128" s="78"/>
      <c r="M128" s="156">
        <f t="shared" si="31"/>
        <v>0</v>
      </c>
      <c r="N128" s="160">
        <f t="shared" si="49"/>
        <v>0</v>
      </c>
      <c r="O128" s="78">
        <v>0</v>
      </c>
      <c r="P128" s="156">
        <f t="shared" si="78"/>
        <v>0</v>
      </c>
      <c r="Q128" s="160">
        <f t="shared" si="79"/>
        <v>0</v>
      </c>
      <c r="R128" s="151">
        <f t="shared" si="80"/>
        <v>0</v>
      </c>
      <c r="S128" s="162">
        <f t="shared" si="81"/>
        <v>0</v>
      </c>
      <c r="U128" s="78"/>
      <c r="V128" s="156">
        <f t="shared" si="82"/>
        <v>0</v>
      </c>
      <c r="W128" s="160">
        <f t="shared" si="83"/>
        <v>0</v>
      </c>
      <c r="X128" s="78"/>
      <c r="Y128" s="156">
        <f t="shared" si="84"/>
        <v>0</v>
      </c>
      <c r="Z128" s="160">
        <f t="shared" si="85"/>
        <v>0</v>
      </c>
      <c r="AA128" s="78"/>
      <c r="AB128" s="156">
        <f t="shared" si="86"/>
        <v>0</v>
      </c>
      <c r="AC128" s="160">
        <f t="shared" si="87"/>
        <v>0</v>
      </c>
      <c r="AD128" s="78"/>
      <c r="AE128" s="156">
        <f t="shared" si="88"/>
        <v>0</v>
      </c>
      <c r="AF128" s="160">
        <f t="shared" si="89"/>
        <v>0</v>
      </c>
      <c r="AG128" s="78"/>
      <c r="AH128" s="156">
        <f t="shared" si="90"/>
        <v>0</v>
      </c>
      <c r="AI128" s="160">
        <f t="shared" si="91"/>
        <v>0</v>
      </c>
      <c r="AJ128" s="151">
        <f t="shared" si="92"/>
        <v>0</v>
      </c>
      <c r="AK128" s="162">
        <f t="shared" si="93"/>
        <v>0</v>
      </c>
    </row>
    <row r="129" spans="2:37" outlineLevel="1" x14ac:dyDescent="0.35">
      <c r="B129" s="238" t="s">
        <v>93</v>
      </c>
      <c r="C129" s="62" t="s">
        <v>106</v>
      </c>
      <c r="D129" s="78"/>
      <c r="E129" s="79">
        <v>0</v>
      </c>
      <c r="F129" s="78"/>
      <c r="G129" s="156">
        <f t="shared" si="76"/>
        <v>0</v>
      </c>
      <c r="H129" s="160">
        <f t="shared" si="77"/>
        <v>0</v>
      </c>
      <c r="I129" s="78"/>
      <c r="J129" s="156">
        <f t="shared" si="2"/>
        <v>0</v>
      </c>
      <c r="K129" s="160">
        <f t="shared" si="3"/>
        <v>0</v>
      </c>
      <c r="L129" s="78"/>
      <c r="M129" s="156">
        <f t="shared" si="31"/>
        <v>0</v>
      </c>
      <c r="N129" s="160">
        <f t="shared" si="49"/>
        <v>0</v>
      </c>
      <c r="O129" s="78">
        <v>0</v>
      </c>
      <c r="P129" s="156">
        <f t="shared" si="78"/>
        <v>0</v>
      </c>
      <c r="Q129" s="160">
        <f t="shared" si="79"/>
        <v>0</v>
      </c>
      <c r="R129" s="151">
        <f t="shared" si="80"/>
        <v>0</v>
      </c>
      <c r="S129" s="162">
        <f t="shared" si="81"/>
        <v>0</v>
      </c>
      <c r="U129" s="78"/>
      <c r="V129" s="156">
        <f t="shared" si="82"/>
        <v>0</v>
      </c>
      <c r="W129" s="160">
        <f t="shared" si="83"/>
        <v>0</v>
      </c>
      <c r="X129" s="78"/>
      <c r="Y129" s="156">
        <f t="shared" si="84"/>
        <v>0</v>
      </c>
      <c r="Z129" s="160">
        <f t="shared" si="85"/>
        <v>0</v>
      </c>
      <c r="AA129" s="78"/>
      <c r="AB129" s="156">
        <f t="shared" si="86"/>
        <v>0</v>
      </c>
      <c r="AC129" s="160">
        <f t="shared" si="87"/>
        <v>0</v>
      </c>
      <c r="AD129" s="78"/>
      <c r="AE129" s="156">
        <f t="shared" si="88"/>
        <v>0</v>
      </c>
      <c r="AF129" s="160">
        <f t="shared" si="89"/>
        <v>0</v>
      </c>
      <c r="AG129" s="78"/>
      <c r="AH129" s="156">
        <f t="shared" si="90"/>
        <v>0</v>
      </c>
      <c r="AI129" s="160">
        <f t="shared" si="91"/>
        <v>0</v>
      </c>
      <c r="AJ129" s="151">
        <f t="shared" si="92"/>
        <v>0</v>
      </c>
      <c r="AK129" s="162">
        <f t="shared" si="93"/>
        <v>0</v>
      </c>
    </row>
    <row r="130" spans="2:37" outlineLevel="1" x14ac:dyDescent="0.35">
      <c r="B130" s="237" t="s">
        <v>94</v>
      </c>
      <c r="C130" s="62" t="s">
        <v>106</v>
      </c>
      <c r="D130" s="78"/>
      <c r="E130" s="79">
        <v>0</v>
      </c>
      <c r="F130" s="78"/>
      <c r="G130" s="156">
        <f t="shared" si="76"/>
        <v>0</v>
      </c>
      <c r="H130" s="160">
        <f t="shared" si="77"/>
        <v>0</v>
      </c>
      <c r="I130" s="78"/>
      <c r="J130" s="156">
        <f t="shared" si="2"/>
        <v>0</v>
      </c>
      <c r="K130" s="160">
        <f t="shared" si="3"/>
        <v>0</v>
      </c>
      <c r="L130" s="78"/>
      <c r="M130" s="156">
        <f t="shared" si="31"/>
        <v>0</v>
      </c>
      <c r="N130" s="160">
        <f t="shared" si="49"/>
        <v>0</v>
      </c>
      <c r="O130" s="78">
        <v>0</v>
      </c>
      <c r="P130" s="156">
        <f t="shared" si="78"/>
        <v>0</v>
      </c>
      <c r="Q130" s="160">
        <f t="shared" si="79"/>
        <v>0</v>
      </c>
      <c r="R130" s="151">
        <f t="shared" si="80"/>
        <v>0</v>
      </c>
      <c r="S130" s="162">
        <f t="shared" si="81"/>
        <v>0</v>
      </c>
      <c r="U130" s="78"/>
      <c r="V130" s="156">
        <f t="shared" si="82"/>
        <v>0</v>
      </c>
      <c r="W130" s="160">
        <f t="shared" si="83"/>
        <v>0</v>
      </c>
      <c r="X130" s="78"/>
      <c r="Y130" s="156">
        <f t="shared" si="84"/>
        <v>0</v>
      </c>
      <c r="Z130" s="160">
        <f t="shared" si="85"/>
        <v>0</v>
      </c>
      <c r="AA130" s="78"/>
      <c r="AB130" s="156">
        <f t="shared" si="86"/>
        <v>0</v>
      </c>
      <c r="AC130" s="160">
        <f t="shared" si="87"/>
        <v>0</v>
      </c>
      <c r="AD130" s="78"/>
      <c r="AE130" s="156">
        <f t="shared" si="88"/>
        <v>0</v>
      </c>
      <c r="AF130" s="160">
        <f t="shared" si="89"/>
        <v>0</v>
      </c>
      <c r="AG130" s="78"/>
      <c r="AH130" s="156">
        <f t="shared" si="90"/>
        <v>0</v>
      </c>
      <c r="AI130" s="160">
        <f t="shared" si="91"/>
        <v>0</v>
      </c>
      <c r="AJ130" s="151">
        <f t="shared" si="92"/>
        <v>0</v>
      </c>
      <c r="AK130" s="162">
        <f t="shared" si="93"/>
        <v>0</v>
      </c>
    </row>
    <row r="131" spans="2:37" outlineLevel="1" x14ac:dyDescent="0.35">
      <c r="B131" s="238" t="s">
        <v>95</v>
      </c>
      <c r="C131" s="62" t="s">
        <v>106</v>
      </c>
      <c r="D131" s="78"/>
      <c r="E131" s="79">
        <v>0</v>
      </c>
      <c r="F131" s="78"/>
      <c r="G131" s="156">
        <f t="shared" si="76"/>
        <v>0</v>
      </c>
      <c r="H131" s="160">
        <f t="shared" si="77"/>
        <v>0</v>
      </c>
      <c r="I131" s="78"/>
      <c r="J131" s="156">
        <f t="shared" si="2"/>
        <v>0</v>
      </c>
      <c r="K131" s="160">
        <f t="shared" si="3"/>
        <v>0</v>
      </c>
      <c r="L131" s="78"/>
      <c r="M131" s="156">
        <f t="shared" si="31"/>
        <v>0</v>
      </c>
      <c r="N131" s="160">
        <f t="shared" si="49"/>
        <v>0</v>
      </c>
      <c r="O131" s="78">
        <v>0</v>
      </c>
      <c r="P131" s="156">
        <f t="shared" si="78"/>
        <v>0</v>
      </c>
      <c r="Q131" s="160">
        <f t="shared" si="79"/>
        <v>0</v>
      </c>
      <c r="R131" s="151">
        <f t="shared" si="80"/>
        <v>0</v>
      </c>
      <c r="S131" s="162">
        <f t="shared" si="81"/>
        <v>0</v>
      </c>
      <c r="U131" s="78"/>
      <c r="V131" s="156">
        <f t="shared" si="82"/>
        <v>0</v>
      </c>
      <c r="W131" s="160">
        <f t="shared" si="83"/>
        <v>0</v>
      </c>
      <c r="X131" s="78">
        <v>1</v>
      </c>
      <c r="Y131" s="156">
        <f t="shared" si="84"/>
        <v>1</v>
      </c>
      <c r="Z131" s="160">
        <f t="shared" si="85"/>
        <v>0</v>
      </c>
      <c r="AA131" s="78"/>
      <c r="AB131" s="156">
        <f t="shared" si="86"/>
        <v>1</v>
      </c>
      <c r="AC131" s="160">
        <f t="shared" si="87"/>
        <v>0</v>
      </c>
      <c r="AD131" s="78"/>
      <c r="AE131" s="156">
        <f t="shared" si="88"/>
        <v>1</v>
      </c>
      <c r="AF131" s="160">
        <f t="shared" si="89"/>
        <v>0</v>
      </c>
      <c r="AG131" s="78"/>
      <c r="AH131" s="156">
        <f t="shared" si="90"/>
        <v>1</v>
      </c>
      <c r="AI131" s="160">
        <f t="shared" si="91"/>
        <v>0</v>
      </c>
      <c r="AJ131" s="151">
        <f t="shared" si="92"/>
        <v>1</v>
      </c>
      <c r="AK131" s="162">
        <f t="shared" si="93"/>
        <v>0</v>
      </c>
    </row>
    <row r="132" spans="2:37" outlineLevel="1" x14ac:dyDescent="0.35">
      <c r="B132" s="237" t="s">
        <v>96</v>
      </c>
      <c r="C132" s="62" t="s">
        <v>106</v>
      </c>
      <c r="D132" s="78"/>
      <c r="E132" s="79">
        <v>0</v>
      </c>
      <c r="F132" s="78"/>
      <c r="G132" s="156">
        <f t="shared" si="76"/>
        <v>0</v>
      </c>
      <c r="H132" s="160">
        <f t="shared" si="77"/>
        <v>0</v>
      </c>
      <c r="I132" s="78"/>
      <c r="J132" s="156">
        <f t="shared" si="2"/>
        <v>0</v>
      </c>
      <c r="K132" s="160">
        <f t="shared" si="3"/>
        <v>0</v>
      </c>
      <c r="L132" s="78"/>
      <c r="M132" s="156">
        <f t="shared" si="31"/>
        <v>0</v>
      </c>
      <c r="N132" s="160">
        <f t="shared" si="49"/>
        <v>0</v>
      </c>
      <c r="O132" s="78">
        <v>0</v>
      </c>
      <c r="P132" s="156">
        <f t="shared" si="78"/>
        <v>0</v>
      </c>
      <c r="Q132" s="160">
        <f t="shared" si="79"/>
        <v>0</v>
      </c>
      <c r="R132" s="151">
        <f t="shared" si="80"/>
        <v>0</v>
      </c>
      <c r="S132" s="162">
        <f t="shared" si="81"/>
        <v>0</v>
      </c>
      <c r="U132" s="78"/>
      <c r="V132" s="156">
        <f t="shared" si="82"/>
        <v>0</v>
      </c>
      <c r="W132" s="160">
        <f t="shared" si="83"/>
        <v>0</v>
      </c>
      <c r="X132" s="78"/>
      <c r="Y132" s="156">
        <f t="shared" si="84"/>
        <v>0</v>
      </c>
      <c r="Z132" s="160">
        <f t="shared" si="85"/>
        <v>0</v>
      </c>
      <c r="AA132" s="78"/>
      <c r="AB132" s="156">
        <f t="shared" si="86"/>
        <v>0</v>
      </c>
      <c r="AC132" s="160">
        <f t="shared" si="87"/>
        <v>0</v>
      </c>
      <c r="AD132" s="78"/>
      <c r="AE132" s="156">
        <f t="shared" si="88"/>
        <v>0</v>
      </c>
      <c r="AF132" s="160">
        <f t="shared" si="89"/>
        <v>0</v>
      </c>
      <c r="AG132" s="78"/>
      <c r="AH132" s="156">
        <f t="shared" si="90"/>
        <v>0</v>
      </c>
      <c r="AI132" s="160">
        <f t="shared" si="91"/>
        <v>0</v>
      </c>
      <c r="AJ132" s="151">
        <f t="shared" si="92"/>
        <v>0</v>
      </c>
      <c r="AK132" s="162">
        <f t="shared" si="93"/>
        <v>0</v>
      </c>
    </row>
    <row r="133" spans="2:37" outlineLevel="1" x14ac:dyDescent="0.35">
      <c r="B133" s="238" t="s">
        <v>97</v>
      </c>
      <c r="C133" s="62" t="s">
        <v>106</v>
      </c>
      <c r="D133" s="78"/>
      <c r="E133" s="79">
        <v>0</v>
      </c>
      <c r="F133" s="78"/>
      <c r="G133" s="156">
        <f t="shared" si="76"/>
        <v>0</v>
      </c>
      <c r="H133" s="160">
        <f t="shared" si="77"/>
        <v>0</v>
      </c>
      <c r="I133" s="78"/>
      <c r="J133" s="156">
        <f t="shared" si="2"/>
        <v>0</v>
      </c>
      <c r="K133" s="160">
        <f t="shared" si="3"/>
        <v>0</v>
      </c>
      <c r="L133" s="78">
        <v>70</v>
      </c>
      <c r="M133" s="156">
        <f t="shared" si="31"/>
        <v>70</v>
      </c>
      <c r="N133" s="160">
        <f t="shared" si="49"/>
        <v>0</v>
      </c>
      <c r="O133" s="78">
        <v>0</v>
      </c>
      <c r="P133" s="156">
        <f t="shared" si="78"/>
        <v>70</v>
      </c>
      <c r="Q133" s="160">
        <f t="shared" si="79"/>
        <v>0</v>
      </c>
      <c r="R133" s="151">
        <f t="shared" si="80"/>
        <v>70</v>
      </c>
      <c r="S133" s="162">
        <f t="shared" si="81"/>
        <v>0</v>
      </c>
      <c r="U133" s="78">
        <v>698</v>
      </c>
      <c r="V133" s="156">
        <f t="shared" si="82"/>
        <v>768</v>
      </c>
      <c r="W133" s="160">
        <f t="shared" si="83"/>
        <v>9.9714285714285715</v>
      </c>
      <c r="X133" s="78">
        <v>636</v>
      </c>
      <c r="Y133" s="156">
        <f t="shared" si="84"/>
        <v>1404</v>
      </c>
      <c r="Z133" s="160">
        <f t="shared" si="85"/>
        <v>0.828125</v>
      </c>
      <c r="AA133" s="78">
        <v>439</v>
      </c>
      <c r="AB133" s="156">
        <f t="shared" si="86"/>
        <v>1843</v>
      </c>
      <c r="AC133" s="160">
        <f t="shared" si="87"/>
        <v>0.3126780626780627</v>
      </c>
      <c r="AD133" s="78">
        <v>342</v>
      </c>
      <c r="AE133" s="156">
        <f t="shared" si="88"/>
        <v>2185</v>
      </c>
      <c r="AF133" s="160">
        <f t="shared" si="89"/>
        <v>0.18556701030927836</v>
      </c>
      <c r="AG133" s="78">
        <v>412</v>
      </c>
      <c r="AH133" s="156">
        <f t="shared" si="90"/>
        <v>2597</v>
      </c>
      <c r="AI133" s="160">
        <f t="shared" si="91"/>
        <v>0.18855835240274599</v>
      </c>
      <c r="AJ133" s="151">
        <f t="shared" si="92"/>
        <v>2527</v>
      </c>
      <c r="AK133" s="162">
        <f t="shared" si="93"/>
        <v>0.35605618039369835</v>
      </c>
    </row>
    <row r="134" spans="2:37" outlineLevel="1" x14ac:dyDescent="0.35">
      <c r="B134" s="237" t="s">
        <v>98</v>
      </c>
      <c r="C134" s="62" t="s">
        <v>106</v>
      </c>
      <c r="D134" s="78"/>
      <c r="E134" s="79">
        <v>0</v>
      </c>
      <c r="F134" s="78"/>
      <c r="G134" s="156">
        <f t="shared" si="76"/>
        <v>0</v>
      </c>
      <c r="H134" s="160">
        <f t="shared" si="77"/>
        <v>0</v>
      </c>
      <c r="I134" s="78"/>
      <c r="J134" s="156">
        <f t="shared" si="2"/>
        <v>0</v>
      </c>
      <c r="K134" s="160">
        <f t="shared" si="3"/>
        <v>0</v>
      </c>
      <c r="L134" s="78"/>
      <c r="M134" s="156">
        <f t="shared" si="31"/>
        <v>0</v>
      </c>
      <c r="N134" s="160">
        <f t="shared" si="49"/>
        <v>0</v>
      </c>
      <c r="O134" s="78">
        <v>0</v>
      </c>
      <c r="P134" s="156">
        <f t="shared" si="78"/>
        <v>0</v>
      </c>
      <c r="Q134" s="160">
        <f t="shared" si="79"/>
        <v>0</v>
      </c>
      <c r="R134" s="151">
        <f t="shared" si="80"/>
        <v>0</v>
      </c>
      <c r="S134" s="162">
        <f t="shared" si="81"/>
        <v>0</v>
      </c>
      <c r="U134" s="78"/>
      <c r="V134" s="156">
        <f t="shared" si="82"/>
        <v>0</v>
      </c>
      <c r="W134" s="160">
        <f t="shared" si="83"/>
        <v>0</v>
      </c>
      <c r="X134" s="78"/>
      <c r="Y134" s="156">
        <f t="shared" si="84"/>
        <v>0</v>
      </c>
      <c r="Z134" s="160">
        <f t="shared" si="85"/>
        <v>0</v>
      </c>
      <c r="AA134" s="78"/>
      <c r="AB134" s="156">
        <f t="shared" si="86"/>
        <v>0</v>
      </c>
      <c r="AC134" s="160">
        <f t="shared" si="87"/>
        <v>0</v>
      </c>
      <c r="AD134" s="78"/>
      <c r="AE134" s="156">
        <f t="shared" si="88"/>
        <v>0</v>
      </c>
      <c r="AF134" s="160">
        <f t="shared" si="89"/>
        <v>0</v>
      </c>
      <c r="AG134" s="78"/>
      <c r="AH134" s="156">
        <f t="shared" si="90"/>
        <v>0</v>
      </c>
      <c r="AI134" s="160">
        <f t="shared" si="91"/>
        <v>0</v>
      </c>
      <c r="AJ134" s="151">
        <f t="shared" si="92"/>
        <v>0</v>
      </c>
      <c r="AK134" s="162">
        <f t="shared" si="93"/>
        <v>0</v>
      </c>
    </row>
    <row r="135" spans="2:37" outlineLevel="1" x14ac:dyDescent="0.35">
      <c r="B135" s="238" t="s">
        <v>99</v>
      </c>
      <c r="C135" s="62" t="s">
        <v>106</v>
      </c>
      <c r="D135" s="78"/>
      <c r="E135" s="79">
        <v>0</v>
      </c>
      <c r="F135" s="78"/>
      <c r="G135" s="156">
        <f t="shared" si="76"/>
        <v>0</v>
      </c>
      <c r="H135" s="160">
        <f t="shared" si="77"/>
        <v>0</v>
      </c>
      <c r="I135" s="78"/>
      <c r="J135" s="156">
        <f t="shared" si="2"/>
        <v>0</v>
      </c>
      <c r="K135" s="160">
        <f t="shared" si="3"/>
        <v>0</v>
      </c>
      <c r="L135" s="78">
        <v>1</v>
      </c>
      <c r="M135" s="156">
        <f t="shared" si="31"/>
        <v>1</v>
      </c>
      <c r="N135" s="160">
        <f t="shared" si="49"/>
        <v>0</v>
      </c>
      <c r="O135" s="78">
        <v>1</v>
      </c>
      <c r="P135" s="156">
        <f t="shared" si="78"/>
        <v>2</v>
      </c>
      <c r="Q135" s="160">
        <f t="shared" si="79"/>
        <v>1</v>
      </c>
      <c r="R135" s="151">
        <f t="shared" si="80"/>
        <v>2</v>
      </c>
      <c r="S135" s="162">
        <f t="shared" si="81"/>
        <v>0</v>
      </c>
      <c r="U135" s="78">
        <v>237</v>
      </c>
      <c r="V135" s="156">
        <f t="shared" si="82"/>
        <v>239</v>
      </c>
      <c r="W135" s="160">
        <f t="shared" si="83"/>
        <v>118.5</v>
      </c>
      <c r="X135" s="78">
        <v>302</v>
      </c>
      <c r="Y135" s="156">
        <f t="shared" si="84"/>
        <v>541</v>
      </c>
      <c r="Z135" s="160">
        <f t="shared" si="85"/>
        <v>1.2635983263598327</v>
      </c>
      <c r="AA135" s="78">
        <v>391</v>
      </c>
      <c r="AB135" s="156">
        <f t="shared" si="86"/>
        <v>932</v>
      </c>
      <c r="AC135" s="160">
        <f t="shared" si="87"/>
        <v>0.722735674676525</v>
      </c>
      <c r="AD135" s="78">
        <v>240</v>
      </c>
      <c r="AE135" s="156">
        <f t="shared" si="88"/>
        <v>1172</v>
      </c>
      <c r="AF135" s="160">
        <f t="shared" si="89"/>
        <v>0.25751072961373389</v>
      </c>
      <c r="AG135" s="78">
        <v>239</v>
      </c>
      <c r="AH135" s="156">
        <f t="shared" si="90"/>
        <v>1411</v>
      </c>
      <c r="AI135" s="160">
        <f t="shared" si="91"/>
        <v>0.20392491467576793</v>
      </c>
      <c r="AJ135" s="151">
        <f t="shared" si="92"/>
        <v>1409</v>
      </c>
      <c r="AK135" s="162">
        <f t="shared" si="93"/>
        <v>0.55877085928252668</v>
      </c>
    </row>
    <row r="136" spans="2:37" outlineLevel="1" x14ac:dyDescent="0.35">
      <c r="B136" s="49" t="s">
        <v>139</v>
      </c>
      <c r="C136" s="46" t="s">
        <v>106</v>
      </c>
      <c r="D136" s="158">
        <f>SUM(D111:D135)</f>
        <v>0</v>
      </c>
      <c r="E136" s="157">
        <f>SUM(E111:E135)</f>
        <v>50</v>
      </c>
      <c r="F136" s="158">
        <f>SUM(F111:F135)</f>
        <v>-9</v>
      </c>
      <c r="G136" s="157">
        <f>SUM(G111:G135)</f>
        <v>41</v>
      </c>
      <c r="H136" s="161">
        <f>IFERROR((G136-E136)/E136,0)</f>
        <v>-0.18</v>
      </c>
      <c r="I136" s="158">
        <f>SUM(I111:I135)</f>
        <v>1</v>
      </c>
      <c r="J136" s="157">
        <f>SUM(J111:J135)</f>
        <v>42</v>
      </c>
      <c r="K136" s="161">
        <f t="shared" ref="K136" si="94">IFERROR((J136-G136)/G136,0)</f>
        <v>2.4390243902439025E-2</v>
      </c>
      <c r="L136" s="158">
        <f>SUM(L111:L135)</f>
        <v>855</v>
      </c>
      <c r="M136" s="157">
        <f>SUM(M111:M135)</f>
        <v>897</v>
      </c>
      <c r="N136" s="161">
        <f t="shared" ref="N136" si="95">IFERROR((M136-J136)/J136,0)</f>
        <v>20.357142857142858</v>
      </c>
      <c r="O136" s="158">
        <f>SUM(O111:O135)</f>
        <v>791</v>
      </c>
      <c r="P136" s="157">
        <f>SUM(P111:P135)</f>
        <v>1688</v>
      </c>
      <c r="Q136" s="161">
        <f t="shared" si="79"/>
        <v>0.88182831661092531</v>
      </c>
      <c r="R136" s="151">
        <f t="shared" si="80"/>
        <v>1638</v>
      </c>
      <c r="S136" s="162">
        <f t="shared" si="81"/>
        <v>1.410463776648299</v>
      </c>
      <c r="U136" s="158">
        <f>SUM(U111:U135)</f>
        <v>5302</v>
      </c>
      <c r="V136" s="157">
        <f>SUM(V111:V135)</f>
        <v>6990</v>
      </c>
      <c r="W136" s="161">
        <f>IFERROR((V136-P136)/P136,0)</f>
        <v>3.140995260663507</v>
      </c>
      <c r="X136" s="158">
        <f>SUM(X111:X135)</f>
        <v>5065</v>
      </c>
      <c r="Y136" s="157">
        <f>SUM(Y111:Y135)</f>
        <v>12055</v>
      </c>
      <c r="Z136" s="161">
        <f t="shared" ref="Z136" si="96">IFERROR((Y136-V136)/V136,0)</f>
        <v>0.72460658082975682</v>
      </c>
      <c r="AA136" s="158">
        <f>SUM(AA111:AA135)</f>
        <v>4740</v>
      </c>
      <c r="AB136" s="157">
        <f>SUM(AB111:AB135)</f>
        <v>16795</v>
      </c>
      <c r="AC136" s="161">
        <f t="shared" ref="AC136" si="97">IFERROR((AB136-Y136)/Y136,0)</f>
        <v>0.39319784321858148</v>
      </c>
      <c r="AD136" s="158">
        <f>SUM(AD111:AD135)</f>
        <v>4157</v>
      </c>
      <c r="AE136" s="157">
        <f>SUM(AE111:AE135)</f>
        <v>20952</v>
      </c>
      <c r="AF136" s="161">
        <f t="shared" ref="AF136" si="98">IFERROR((AE136-AB136)/AB136,0)</f>
        <v>0.24751414111342662</v>
      </c>
      <c r="AG136" s="158">
        <f>SUM(AG111:AG135)</f>
        <v>4053</v>
      </c>
      <c r="AH136" s="157">
        <f>SUM(AH111:AH135)</f>
        <v>25005</v>
      </c>
      <c r="AI136" s="161">
        <f>IFERROR((AH136-AE136)/AE136,0)</f>
        <v>0.19344215349369989</v>
      </c>
      <c r="AJ136" s="157">
        <f>SUM(AJ111:AJ135)</f>
        <v>23317</v>
      </c>
      <c r="AK136" s="162">
        <f t="shared" ref="AK136" si="99">IFERROR((AH136/V136)^(1/4)-1,0)</f>
        <v>0.37526826259253121</v>
      </c>
    </row>
    <row r="138" spans="2:37" ht="17.25" customHeight="1" x14ac:dyDescent="0.35">
      <c r="B138" s="306" t="s">
        <v>167</v>
      </c>
      <c r="C138" s="306"/>
      <c r="D138" s="306"/>
      <c r="E138" s="306"/>
      <c r="F138" s="306"/>
      <c r="G138" s="306"/>
      <c r="H138" s="306"/>
      <c r="I138" s="306"/>
      <c r="J138" s="306"/>
      <c r="K138" s="306"/>
      <c r="L138" s="306"/>
      <c r="M138" s="306"/>
      <c r="N138" s="306"/>
      <c r="O138" s="306"/>
      <c r="P138" s="306"/>
      <c r="Q138" s="306"/>
      <c r="R138" s="306"/>
      <c r="S138" s="306"/>
      <c r="T138" s="306"/>
      <c r="U138" s="306"/>
      <c r="V138" s="306"/>
      <c r="W138" s="306"/>
      <c r="X138" s="306"/>
      <c r="Y138" s="306"/>
      <c r="Z138" s="306"/>
      <c r="AA138" s="306"/>
      <c r="AB138" s="306"/>
      <c r="AC138" s="306"/>
      <c r="AD138" s="306"/>
      <c r="AE138" s="306"/>
      <c r="AF138" s="306"/>
      <c r="AG138" s="306"/>
      <c r="AH138" s="306"/>
      <c r="AI138" s="306"/>
      <c r="AJ138" s="306"/>
      <c r="AK138" s="362"/>
    </row>
    <row r="139" spans="2:37" ht="5.5" customHeight="1" outlineLevel="1" x14ac:dyDescent="0.35">
      <c r="B139" s="102"/>
      <c r="C139" s="102"/>
      <c r="D139" s="102"/>
      <c r="E139" s="102"/>
      <c r="F139" s="102"/>
      <c r="G139" s="102"/>
      <c r="H139" s="102"/>
      <c r="I139" s="102"/>
      <c r="J139" s="102"/>
      <c r="K139" s="102"/>
      <c r="L139" s="102"/>
      <c r="M139" s="102"/>
      <c r="N139" s="102"/>
      <c r="O139" s="371"/>
      <c r="P139" s="371"/>
      <c r="Q139" s="371"/>
      <c r="R139" s="102"/>
      <c r="S139" s="102"/>
      <c r="T139" s="102"/>
      <c r="U139" s="102"/>
      <c r="V139" s="102"/>
      <c r="W139" s="102"/>
      <c r="X139" s="102"/>
      <c r="Y139" s="102"/>
      <c r="Z139" s="102"/>
      <c r="AA139" s="102"/>
      <c r="AB139" s="102"/>
      <c r="AC139" s="102"/>
      <c r="AD139" s="102"/>
      <c r="AE139" s="102"/>
      <c r="AF139" s="102"/>
      <c r="AG139" s="102"/>
      <c r="AH139" s="102"/>
      <c r="AI139" s="102"/>
      <c r="AJ139" s="102"/>
      <c r="AK139" s="102"/>
    </row>
    <row r="140" spans="2:37" ht="15" customHeight="1" outlineLevel="1" x14ac:dyDescent="0.35">
      <c r="B140" s="363"/>
      <c r="C140" s="364" t="s">
        <v>105</v>
      </c>
      <c r="D140" s="317" t="s">
        <v>131</v>
      </c>
      <c r="E140" s="318"/>
      <c r="F140" s="318"/>
      <c r="G140" s="318"/>
      <c r="H140" s="318"/>
      <c r="I140" s="318"/>
      <c r="J140" s="318"/>
      <c r="K140" s="318"/>
      <c r="L140" s="318"/>
      <c r="M140" s="318"/>
      <c r="N140" s="318"/>
      <c r="O140" s="318"/>
      <c r="P140" s="318"/>
      <c r="Q140" s="319"/>
      <c r="R140" s="322" t="str">
        <f xml:space="preserve"> D141&amp;" - "&amp;O141</f>
        <v>2019 - 2023</v>
      </c>
      <c r="S140" s="369"/>
      <c r="U140" s="317" t="s">
        <v>132</v>
      </c>
      <c r="V140" s="318"/>
      <c r="W140" s="318"/>
      <c r="X140" s="318"/>
      <c r="Y140" s="318"/>
      <c r="Z140" s="318"/>
      <c r="AA140" s="318"/>
      <c r="AB140" s="318"/>
      <c r="AC140" s="318"/>
      <c r="AD140" s="318"/>
      <c r="AE140" s="318"/>
      <c r="AF140" s="318"/>
      <c r="AG140" s="318"/>
      <c r="AH140" s="318"/>
      <c r="AI140" s="318"/>
      <c r="AJ140" s="318"/>
      <c r="AK140" s="367"/>
    </row>
    <row r="141" spans="2:37" ht="15" customHeight="1" outlineLevel="1" x14ac:dyDescent="0.35">
      <c r="B141" s="363"/>
      <c r="C141" s="365"/>
      <c r="D141" s="317">
        <f>$C$3-5</f>
        <v>2019</v>
      </c>
      <c r="E141" s="319"/>
      <c r="F141" s="317">
        <f>$C$3-4</f>
        <v>2020</v>
      </c>
      <c r="G141" s="318"/>
      <c r="H141" s="319"/>
      <c r="I141" s="317">
        <f>$C$3-3</f>
        <v>2021</v>
      </c>
      <c r="J141" s="318"/>
      <c r="K141" s="319"/>
      <c r="L141" s="317">
        <f>$C$3-2</f>
        <v>2022</v>
      </c>
      <c r="M141" s="318"/>
      <c r="N141" s="319"/>
      <c r="O141" s="317">
        <f>$C$3-1</f>
        <v>2023</v>
      </c>
      <c r="P141" s="318"/>
      <c r="Q141" s="319"/>
      <c r="R141" s="324"/>
      <c r="S141" s="370"/>
      <c r="U141" s="317">
        <f>$C$3</f>
        <v>2024</v>
      </c>
      <c r="V141" s="318"/>
      <c r="W141" s="319"/>
      <c r="X141" s="317">
        <f>$C$3+1</f>
        <v>2025</v>
      </c>
      <c r="Y141" s="318"/>
      <c r="Z141" s="319"/>
      <c r="AA141" s="317">
        <f>$C$3+2</f>
        <v>2026</v>
      </c>
      <c r="AB141" s="318"/>
      <c r="AC141" s="319"/>
      <c r="AD141" s="317">
        <f>$C$3+3</f>
        <v>2027</v>
      </c>
      <c r="AE141" s="318"/>
      <c r="AF141" s="319"/>
      <c r="AG141" s="317">
        <f>$C$3+4</f>
        <v>2028</v>
      </c>
      <c r="AH141" s="318"/>
      <c r="AI141" s="319"/>
      <c r="AJ141" s="320" t="str">
        <f>U141&amp;" - "&amp;AG141</f>
        <v>2024 - 2028</v>
      </c>
      <c r="AK141" s="368"/>
    </row>
    <row r="142" spans="2:37" ht="29" outlineLevel="1" x14ac:dyDescent="0.35">
      <c r="B142" s="363"/>
      <c r="C142" s="366"/>
      <c r="D142" s="64" t="s">
        <v>133</v>
      </c>
      <c r="E142" s="65" t="s">
        <v>134</v>
      </c>
      <c r="F142" s="64" t="s">
        <v>133</v>
      </c>
      <c r="G142" s="9" t="s">
        <v>134</v>
      </c>
      <c r="H142" s="65" t="s">
        <v>135</v>
      </c>
      <c r="I142" s="64" t="s">
        <v>133</v>
      </c>
      <c r="J142" s="9" t="s">
        <v>134</v>
      </c>
      <c r="K142" s="65" t="s">
        <v>135</v>
      </c>
      <c r="L142" s="64" t="s">
        <v>133</v>
      </c>
      <c r="M142" s="9" t="s">
        <v>134</v>
      </c>
      <c r="N142" s="65" t="s">
        <v>135</v>
      </c>
      <c r="O142" s="64" t="s">
        <v>159</v>
      </c>
      <c r="P142" s="9" t="s">
        <v>160</v>
      </c>
      <c r="Q142" s="65" t="s">
        <v>135</v>
      </c>
      <c r="R142" s="9" t="s">
        <v>127</v>
      </c>
      <c r="S142" s="58" t="s">
        <v>136</v>
      </c>
      <c r="U142" s="64" t="s">
        <v>133</v>
      </c>
      <c r="V142" s="9" t="s">
        <v>134</v>
      </c>
      <c r="W142" s="65" t="s">
        <v>135</v>
      </c>
      <c r="X142" s="64" t="s">
        <v>133</v>
      </c>
      <c r="Y142" s="9" t="s">
        <v>134</v>
      </c>
      <c r="Z142" s="65" t="s">
        <v>135</v>
      </c>
      <c r="AA142" s="64" t="s">
        <v>133</v>
      </c>
      <c r="AB142" s="9" t="s">
        <v>134</v>
      </c>
      <c r="AC142" s="65" t="s">
        <v>135</v>
      </c>
      <c r="AD142" s="64" t="s">
        <v>133</v>
      </c>
      <c r="AE142" s="9" t="s">
        <v>134</v>
      </c>
      <c r="AF142" s="65" t="s">
        <v>135</v>
      </c>
      <c r="AG142" s="64" t="s">
        <v>133</v>
      </c>
      <c r="AH142" s="9" t="s">
        <v>134</v>
      </c>
      <c r="AI142" s="65" t="s">
        <v>135</v>
      </c>
      <c r="AJ142" s="9" t="s">
        <v>127</v>
      </c>
      <c r="AK142" s="58" t="s">
        <v>136</v>
      </c>
    </row>
    <row r="143" spans="2:37" outlineLevel="1" x14ac:dyDescent="0.35">
      <c r="B143" s="237" t="s">
        <v>75</v>
      </c>
      <c r="C143" s="62" t="s">
        <v>106</v>
      </c>
      <c r="D143" s="78"/>
      <c r="E143" s="79">
        <f>D143</f>
        <v>0</v>
      </c>
      <c r="F143" s="78"/>
      <c r="G143" s="156">
        <f t="shared" ref="G143:G167" si="100">E143+F143</f>
        <v>0</v>
      </c>
      <c r="H143" s="160">
        <f t="shared" ref="H143:H167" si="101">IFERROR((G143-E143)/E143,0)</f>
        <v>0</v>
      </c>
      <c r="I143" s="78"/>
      <c r="J143" s="156">
        <f t="shared" si="2"/>
        <v>0</v>
      </c>
      <c r="K143" s="160">
        <f t="shared" si="3"/>
        <v>0</v>
      </c>
      <c r="L143" s="78"/>
      <c r="M143" s="156">
        <f t="shared" si="31"/>
        <v>0</v>
      </c>
      <c r="N143" s="160">
        <f t="shared" si="49"/>
        <v>0</v>
      </c>
      <c r="O143" s="78"/>
      <c r="P143" s="156">
        <f t="shared" ref="P143:P167" si="102">M143+O143</f>
        <v>0</v>
      </c>
      <c r="Q143" s="160">
        <f t="shared" ref="Q143:Q168" si="103">IFERROR((P143-M143)/M143,0)</f>
        <v>0</v>
      </c>
      <c r="R143" s="151">
        <f t="shared" ref="R143:R168" si="104">D143+F143+I143+L143+O143</f>
        <v>0</v>
      </c>
      <c r="S143" s="162">
        <f t="shared" ref="S143:S168" si="105">IFERROR((P143/E143)^(1/4)-1,0)</f>
        <v>0</v>
      </c>
      <c r="U143" s="78"/>
      <c r="V143" s="156">
        <f t="shared" ref="V143" si="106">P143+U143</f>
        <v>0</v>
      </c>
      <c r="W143" s="160">
        <f t="shared" ref="W143" si="107">IFERROR((V143-P143)/P143,0)</f>
        <v>0</v>
      </c>
      <c r="X143" s="78"/>
      <c r="Y143" s="156">
        <f t="shared" ref="Y143" si="108">V143+X143</f>
        <v>0</v>
      </c>
      <c r="Z143" s="160">
        <f t="shared" ref="Z143" si="109">IFERROR((Y143-V143)/V143,0)</f>
        <v>0</v>
      </c>
      <c r="AA143" s="78"/>
      <c r="AB143" s="156">
        <f t="shared" ref="AB143:AB167" si="110">Y143+AA143</f>
        <v>0</v>
      </c>
      <c r="AC143" s="160">
        <f t="shared" ref="AC143:AC167" si="111">IFERROR((AB143-Y143)/Y143,0)</f>
        <v>0</v>
      </c>
      <c r="AD143" s="78"/>
      <c r="AE143" s="156">
        <f t="shared" ref="AE143:AE167" si="112">AB143+AD143</f>
        <v>0</v>
      </c>
      <c r="AF143" s="160">
        <f t="shared" ref="AF143:AF167" si="113">IFERROR((AE143-AB143)/AB143,0)</f>
        <v>0</v>
      </c>
      <c r="AG143" s="78"/>
      <c r="AH143" s="156">
        <f t="shared" ref="AH143:AH167" si="114">AE143+AG143</f>
        <v>0</v>
      </c>
      <c r="AI143" s="160">
        <f t="shared" ref="AI143:AI167" si="115">IFERROR((AH143-AE143)/AE143,0)</f>
        <v>0</v>
      </c>
      <c r="AJ143" s="163">
        <f>U143+X143+AA143+AD143+AG143</f>
        <v>0</v>
      </c>
      <c r="AK143" s="162">
        <f>IFERROR((AH143/V143)^(1/4)-1,0)</f>
        <v>0</v>
      </c>
    </row>
    <row r="144" spans="2:37" outlineLevel="1" x14ac:dyDescent="0.35">
      <c r="B144" s="238" t="s">
        <v>76</v>
      </c>
      <c r="C144" s="62" t="s">
        <v>106</v>
      </c>
      <c r="D144" s="78"/>
      <c r="E144" s="79">
        <f t="shared" ref="E144:E145" si="116">D144</f>
        <v>0</v>
      </c>
      <c r="F144" s="78"/>
      <c r="G144" s="156">
        <f t="shared" si="100"/>
        <v>0</v>
      </c>
      <c r="H144" s="160">
        <f t="shared" si="101"/>
        <v>0</v>
      </c>
      <c r="I144" s="78"/>
      <c r="J144" s="156">
        <f t="shared" si="2"/>
        <v>0</v>
      </c>
      <c r="K144" s="160">
        <f t="shared" si="3"/>
        <v>0</v>
      </c>
      <c r="L144" s="78"/>
      <c r="M144" s="156">
        <f t="shared" si="31"/>
        <v>0</v>
      </c>
      <c r="N144" s="160">
        <f t="shared" si="49"/>
        <v>0</v>
      </c>
      <c r="O144" s="78"/>
      <c r="P144" s="156">
        <f t="shared" si="102"/>
        <v>0</v>
      </c>
      <c r="Q144" s="160">
        <f t="shared" si="103"/>
        <v>0</v>
      </c>
      <c r="R144" s="151">
        <f t="shared" si="104"/>
        <v>0</v>
      </c>
      <c r="S144" s="162">
        <f t="shared" si="105"/>
        <v>0</v>
      </c>
      <c r="U144" s="78"/>
      <c r="V144" s="156">
        <f t="shared" ref="V144:V167" si="117">P144+U144</f>
        <v>0</v>
      </c>
      <c r="W144" s="160">
        <f t="shared" ref="W144:W167" si="118">IFERROR((V144-P144)/P144,0)</f>
        <v>0</v>
      </c>
      <c r="X144" s="78"/>
      <c r="Y144" s="156">
        <f t="shared" ref="Y144:Y167" si="119">V144+X144</f>
        <v>0</v>
      </c>
      <c r="Z144" s="160">
        <f t="shared" ref="Z144:Z167" si="120">IFERROR((Y144-V144)/V144,0)</f>
        <v>0</v>
      </c>
      <c r="AA144" s="78"/>
      <c r="AB144" s="156">
        <f t="shared" si="110"/>
        <v>0</v>
      </c>
      <c r="AC144" s="160">
        <f t="shared" si="111"/>
        <v>0</v>
      </c>
      <c r="AD144" s="78"/>
      <c r="AE144" s="156">
        <f t="shared" si="112"/>
        <v>0</v>
      </c>
      <c r="AF144" s="160">
        <f t="shared" si="113"/>
        <v>0</v>
      </c>
      <c r="AG144" s="78"/>
      <c r="AH144" s="156">
        <f t="shared" si="114"/>
        <v>0</v>
      </c>
      <c r="AI144" s="160">
        <f t="shared" si="115"/>
        <v>0</v>
      </c>
      <c r="AJ144" s="163">
        <f t="shared" ref="AJ144:AJ167" si="121">U144+X144+AA144+AD144+AG144</f>
        <v>0</v>
      </c>
      <c r="AK144" s="162">
        <f t="shared" ref="AK144:AK167" si="122">IFERROR((AH144/V144)^(1/4)-1,0)</f>
        <v>0</v>
      </c>
    </row>
    <row r="145" spans="1:37" outlineLevel="1" x14ac:dyDescent="0.35">
      <c r="B145" s="237" t="s">
        <v>77</v>
      </c>
      <c r="C145" s="62" t="s">
        <v>106</v>
      </c>
      <c r="D145" s="78"/>
      <c r="E145" s="79">
        <f t="shared" si="116"/>
        <v>0</v>
      </c>
      <c r="F145" s="78"/>
      <c r="G145" s="156">
        <f t="shared" si="100"/>
        <v>0</v>
      </c>
      <c r="H145" s="160">
        <f t="shared" si="101"/>
        <v>0</v>
      </c>
      <c r="I145" s="78"/>
      <c r="J145" s="156">
        <f t="shared" si="2"/>
        <v>0</v>
      </c>
      <c r="K145" s="160">
        <f t="shared" si="3"/>
        <v>0</v>
      </c>
      <c r="L145" s="78"/>
      <c r="M145" s="156">
        <f t="shared" si="31"/>
        <v>0</v>
      </c>
      <c r="N145" s="160">
        <f t="shared" si="49"/>
        <v>0</v>
      </c>
      <c r="O145" s="78"/>
      <c r="P145" s="156">
        <f t="shared" si="102"/>
        <v>0</v>
      </c>
      <c r="Q145" s="160">
        <f t="shared" si="103"/>
        <v>0</v>
      </c>
      <c r="R145" s="151">
        <f t="shared" si="104"/>
        <v>0</v>
      </c>
      <c r="S145" s="162">
        <f t="shared" si="105"/>
        <v>0</v>
      </c>
      <c r="U145" s="78"/>
      <c r="V145" s="156">
        <f t="shared" si="117"/>
        <v>0</v>
      </c>
      <c r="W145" s="160">
        <f t="shared" si="118"/>
        <v>0</v>
      </c>
      <c r="X145" s="78"/>
      <c r="Y145" s="156">
        <f t="shared" si="119"/>
        <v>0</v>
      </c>
      <c r="Z145" s="160">
        <f t="shared" si="120"/>
        <v>0</v>
      </c>
      <c r="AA145" s="78"/>
      <c r="AB145" s="156">
        <f t="shared" si="110"/>
        <v>0</v>
      </c>
      <c r="AC145" s="160">
        <f t="shared" si="111"/>
        <v>0</v>
      </c>
      <c r="AD145" s="78"/>
      <c r="AE145" s="156">
        <f t="shared" si="112"/>
        <v>0</v>
      </c>
      <c r="AF145" s="160">
        <f t="shared" si="113"/>
        <v>0</v>
      </c>
      <c r="AG145" s="78"/>
      <c r="AH145" s="156">
        <f t="shared" si="114"/>
        <v>0</v>
      </c>
      <c r="AI145" s="160">
        <f t="shared" si="115"/>
        <v>0</v>
      </c>
      <c r="AJ145" s="163">
        <f t="shared" si="121"/>
        <v>0</v>
      </c>
      <c r="AK145" s="162">
        <f t="shared" si="122"/>
        <v>0</v>
      </c>
    </row>
    <row r="146" spans="1:37" outlineLevel="1" x14ac:dyDescent="0.35">
      <c r="B146" s="238" t="s">
        <v>78</v>
      </c>
      <c r="C146" s="62" t="s">
        <v>106</v>
      </c>
      <c r="D146" s="78"/>
      <c r="E146" s="79">
        <v>2</v>
      </c>
      <c r="F146" s="78"/>
      <c r="G146" s="156">
        <f t="shared" si="100"/>
        <v>2</v>
      </c>
      <c r="H146" s="160">
        <f t="shared" si="101"/>
        <v>0</v>
      </c>
      <c r="I146" s="78"/>
      <c r="J146" s="156">
        <f t="shared" si="2"/>
        <v>2</v>
      </c>
      <c r="K146" s="160">
        <f t="shared" si="3"/>
        <v>0</v>
      </c>
      <c r="L146" s="78"/>
      <c r="M146" s="156">
        <f t="shared" si="31"/>
        <v>2</v>
      </c>
      <c r="N146" s="160">
        <f t="shared" si="49"/>
        <v>0</v>
      </c>
      <c r="O146" s="78"/>
      <c r="P146" s="156">
        <f t="shared" si="102"/>
        <v>2</v>
      </c>
      <c r="Q146" s="160">
        <f t="shared" si="103"/>
        <v>0</v>
      </c>
      <c r="R146" s="151">
        <f t="shared" si="104"/>
        <v>0</v>
      </c>
      <c r="S146" s="162">
        <f t="shared" si="105"/>
        <v>0</v>
      </c>
      <c r="U146" s="78">
        <v>2</v>
      </c>
      <c r="V146" s="156">
        <f t="shared" si="117"/>
        <v>4</v>
      </c>
      <c r="W146" s="160">
        <f t="shared" si="118"/>
        <v>1</v>
      </c>
      <c r="X146" s="78"/>
      <c r="Y146" s="156">
        <f t="shared" si="119"/>
        <v>4</v>
      </c>
      <c r="Z146" s="160">
        <f t="shared" si="120"/>
        <v>0</v>
      </c>
      <c r="AA146" s="78"/>
      <c r="AB146" s="156">
        <f t="shared" si="110"/>
        <v>4</v>
      </c>
      <c r="AC146" s="160">
        <f t="shared" si="111"/>
        <v>0</v>
      </c>
      <c r="AD146" s="78"/>
      <c r="AE146" s="156">
        <f t="shared" si="112"/>
        <v>4</v>
      </c>
      <c r="AF146" s="160">
        <f t="shared" si="113"/>
        <v>0</v>
      </c>
      <c r="AG146" s="78"/>
      <c r="AH146" s="156">
        <f t="shared" si="114"/>
        <v>4</v>
      </c>
      <c r="AI146" s="160">
        <f t="shared" si="115"/>
        <v>0</v>
      </c>
      <c r="AJ146" s="163">
        <f t="shared" si="121"/>
        <v>2</v>
      </c>
      <c r="AK146" s="162">
        <f t="shared" si="122"/>
        <v>0</v>
      </c>
    </row>
    <row r="147" spans="1:37" outlineLevel="1" x14ac:dyDescent="0.35">
      <c r="B147" s="237" t="s">
        <v>79</v>
      </c>
      <c r="C147" s="62" t="s">
        <v>106</v>
      </c>
      <c r="D147" s="78"/>
      <c r="E147" s="79"/>
      <c r="F147" s="78"/>
      <c r="G147" s="156">
        <f t="shared" si="100"/>
        <v>0</v>
      </c>
      <c r="H147" s="160">
        <f t="shared" si="101"/>
        <v>0</v>
      </c>
      <c r="I147" s="78"/>
      <c r="J147" s="156">
        <f t="shared" si="2"/>
        <v>0</v>
      </c>
      <c r="K147" s="160">
        <f t="shared" si="3"/>
        <v>0</v>
      </c>
      <c r="L147" s="78"/>
      <c r="M147" s="156">
        <f t="shared" si="31"/>
        <v>0</v>
      </c>
      <c r="N147" s="160">
        <f t="shared" si="49"/>
        <v>0</v>
      </c>
      <c r="O147" s="78"/>
      <c r="P147" s="156">
        <f t="shared" si="102"/>
        <v>0</v>
      </c>
      <c r="Q147" s="160">
        <f t="shared" si="103"/>
        <v>0</v>
      </c>
      <c r="R147" s="151">
        <f t="shared" si="104"/>
        <v>0</v>
      </c>
      <c r="S147" s="162">
        <f t="shared" si="105"/>
        <v>0</v>
      </c>
      <c r="U147" s="78"/>
      <c r="V147" s="156">
        <f t="shared" si="117"/>
        <v>0</v>
      </c>
      <c r="W147" s="160">
        <f t="shared" si="118"/>
        <v>0</v>
      </c>
      <c r="X147" s="78"/>
      <c r="Y147" s="156">
        <f t="shared" si="119"/>
        <v>0</v>
      </c>
      <c r="Z147" s="160">
        <f t="shared" si="120"/>
        <v>0</v>
      </c>
      <c r="AA147" s="78"/>
      <c r="AB147" s="156">
        <f t="shared" si="110"/>
        <v>0</v>
      </c>
      <c r="AC147" s="160">
        <f t="shared" si="111"/>
        <v>0</v>
      </c>
      <c r="AD147" s="78"/>
      <c r="AE147" s="156">
        <f t="shared" si="112"/>
        <v>0</v>
      </c>
      <c r="AF147" s="160">
        <f t="shared" si="113"/>
        <v>0</v>
      </c>
      <c r="AG147" s="78"/>
      <c r="AH147" s="156">
        <f t="shared" si="114"/>
        <v>0</v>
      </c>
      <c r="AI147" s="160">
        <f t="shared" si="115"/>
        <v>0</v>
      </c>
      <c r="AJ147" s="163">
        <f t="shared" si="121"/>
        <v>0</v>
      </c>
      <c r="AK147" s="162">
        <f t="shared" si="122"/>
        <v>0</v>
      </c>
    </row>
    <row r="148" spans="1:37" outlineLevel="1" x14ac:dyDescent="0.35">
      <c r="B148" s="238" t="s">
        <v>80</v>
      </c>
      <c r="C148" s="62" t="s">
        <v>106</v>
      </c>
      <c r="D148" s="78"/>
      <c r="E148" s="79">
        <v>2</v>
      </c>
      <c r="F148" s="78"/>
      <c r="G148" s="156">
        <f t="shared" si="100"/>
        <v>2</v>
      </c>
      <c r="H148" s="160">
        <f t="shared" si="101"/>
        <v>0</v>
      </c>
      <c r="I148" s="78"/>
      <c r="J148" s="156">
        <f t="shared" si="2"/>
        <v>2</v>
      </c>
      <c r="K148" s="160">
        <f t="shared" si="3"/>
        <v>0</v>
      </c>
      <c r="L148" s="78"/>
      <c r="M148" s="156">
        <f t="shared" si="31"/>
        <v>2</v>
      </c>
      <c r="N148" s="160">
        <f t="shared" si="49"/>
        <v>0</v>
      </c>
      <c r="O148" s="78"/>
      <c r="P148" s="156">
        <f t="shared" si="102"/>
        <v>2</v>
      </c>
      <c r="Q148" s="160">
        <f t="shared" si="103"/>
        <v>0</v>
      </c>
      <c r="R148" s="151">
        <f t="shared" si="104"/>
        <v>0</v>
      </c>
      <c r="S148" s="162">
        <f t="shared" si="105"/>
        <v>0</v>
      </c>
      <c r="U148" s="78"/>
      <c r="V148" s="156">
        <f t="shared" si="117"/>
        <v>2</v>
      </c>
      <c r="W148" s="160">
        <f t="shared" si="118"/>
        <v>0</v>
      </c>
      <c r="X148" s="78">
        <v>1</v>
      </c>
      <c r="Y148" s="156">
        <f t="shared" si="119"/>
        <v>3</v>
      </c>
      <c r="Z148" s="160">
        <f t="shared" si="120"/>
        <v>0.5</v>
      </c>
      <c r="AA148" s="78"/>
      <c r="AB148" s="156">
        <f t="shared" si="110"/>
        <v>3</v>
      </c>
      <c r="AC148" s="160">
        <f t="shared" si="111"/>
        <v>0</v>
      </c>
      <c r="AD148" s="78"/>
      <c r="AE148" s="156">
        <f t="shared" si="112"/>
        <v>3</v>
      </c>
      <c r="AF148" s="160">
        <f t="shared" si="113"/>
        <v>0</v>
      </c>
      <c r="AG148" s="78"/>
      <c r="AH148" s="156">
        <f t="shared" si="114"/>
        <v>3</v>
      </c>
      <c r="AI148" s="160">
        <f t="shared" si="115"/>
        <v>0</v>
      </c>
      <c r="AJ148" s="163">
        <f t="shared" si="121"/>
        <v>1</v>
      </c>
      <c r="AK148" s="162">
        <f t="shared" si="122"/>
        <v>0.1066819197003217</v>
      </c>
    </row>
    <row r="149" spans="1:37" outlineLevel="1" x14ac:dyDescent="0.35">
      <c r="B149" s="237" t="s">
        <v>81</v>
      </c>
      <c r="C149" s="62" t="s">
        <v>106</v>
      </c>
      <c r="D149" s="78"/>
      <c r="E149" s="79"/>
      <c r="F149" s="78"/>
      <c r="G149" s="156">
        <f t="shared" si="100"/>
        <v>0</v>
      </c>
      <c r="H149" s="160">
        <f t="shared" si="101"/>
        <v>0</v>
      </c>
      <c r="I149" s="78"/>
      <c r="J149" s="156">
        <f t="shared" si="2"/>
        <v>0</v>
      </c>
      <c r="K149" s="160">
        <f t="shared" si="3"/>
        <v>0</v>
      </c>
      <c r="L149" s="78"/>
      <c r="M149" s="156">
        <f t="shared" si="31"/>
        <v>0</v>
      </c>
      <c r="N149" s="160">
        <f t="shared" si="49"/>
        <v>0</v>
      </c>
      <c r="O149" s="78"/>
      <c r="P149" s="156">
        <f t="shared" si="102"/>
        <v>0</v>
      </c>
      <c r="Q149" s="160">
        <f t="shared" si="103"/>
        <v>0</v>
      </c>
      <c r="R149" s="151">
        <f t="shared" si="104"/>
        <v>0</v>
      </c>
      <c r="S149" s="162">
        <f t="shared" si="105"/>
        <v>0</v>
      </c>
      <c r="U149" s="78"/>
      <c r="V149" s="156">
        <f t="shared" si="117"/>
        <v>0</v>
      </c>
      <c r="W149" s="160">
        <f t="shared" si="118"/>
        <v>0</v>
      </c>
      <c r="X149" s="78"/>
      <c r="Y149" s="156">
        <f t="shared" si="119"/>
        <v>0</v>
      </c>
      <c r="Z149" s="160">
        <f t="shared" si="120"/>
        <v>0</v>
      </c>
      <c r="AA149" s="78"/>
      <c r="AB149" s="156">
        <f t="shared" si="110"/>
        <v>0</v>
      </c>
      <c r="AC149" s="160">
        <f t="shared" si="111"/>
        <v>0</v>
      </c>
      <c r="AD149" s="78"/>
      <c r="AE149" s="156">
        <f t="shared" si="112"/>
        <v>0</v>
      </c>
      <c r="AF149" s="160">
        <f t="shared" si="113"/>
        <v>0</v>
      </c>
      <c r="AG149" s="78"/>
      <c r="AH149" s="156">
        <f t="shared" si="114"/>
        <v>0</v>
      </c>
      <c r="AI149" s="160">
        <f t="shared" si="115"/>
        <v>0</v>
      </c>
      <c r="AJ149" s="163">
        <f t="shared" si="121"/>
        <v>0</v>
      </c>
      <c r="AK149" s="162">
        <f t="shared" si="122"/>
        <v>0</v>
      </c>
    </row>
    <row r="150" spans="1:37" outlineLevel="1" x14ac:dyDescent="0.35">
      <c r="B150" s="238" t="s">
        <v>82</v>
      </c>
      <c r="C150" s="62" t="s">
        <v>106</v>
      </c>
      <c r="D150" s="78"/>
      <c r="E150" s="79">
        <v>1</v>
      </c>
      <c r="F150" s="78"/>
      <c r="G150" s="156">
        <f t="shared" si="100"/>
        <v>1</v>
      </c>
      <c r="H150" s="160">
        <f t="shared" si="101"/>
        <v>0</v>
      </c>
      <c r="I150" s="78"/>
      <c r="J150" s="156">
        <f t="shared" si="2"/>
        <v>1</v>
      </c>
      <c r="K150" s="160">
        <f t="shared" si="3"/>
        <v>0</v>
      </c>
      <c r="L150" s="78"/>
      <c r="M150" s="156">
        <f t="shared" si="31"/>
        <v>1</v>
      </c>
      <c r="N150" s="160">
        <f t="shared" si="49"/>
        <v>0</v>
      </c>
      <c r="O150" s="78"/>
      <c r="P150" s="156">
        <f t="shared" si="102"/>
        <v>1</v>
      </c>
      <c r="Q150" s="160">
        <f t="shared" si="103"/>
        <v>0</v>
      </c>
      <c r="R150" s="151">
        <f t="shared" si="104"/>
        <v>0</v>
      </c>
      <c r="S150" s="162">
        <f t="shared" si="105"/>
        <v>0</v>
      </c>
      <c r="U150" s="78">
        <v>2</v>
      </c>
      <c r="V150" s="156">
        <f t="shared" si="117"/>
        <v>3</v>
      </c>
      <c r="W150" s="160">
        <f t="shared" si="118"/>
        <v>2</v>
      </c>
      <c r="X150" s="78">
        <v>1</v>
      </c>
      <c r="Y150" s="156">
        <f t="shared" si="119"/>
        <v>4</v>
      </c>
      <c r="Z150" s="160">
        <f t="shared" si="120"/>
        <v>0.33333333333333331</v>
      </c>
      <c r="AA150" s="78"/>
      <c r="AB150" s="156">
        <f t="shared" si="110"/>
        <v>4</v>
      </c>
      <c r="AC150" s="160">
        <f t="shared" si="111"/>
        <v>0</v>
      </c>
      <c r="AD150" s="78"/>
      <c r="AE150" s="156">
        <f t="shared" si="112"/>
        <v>4</v>
      </c>
      <c r="AF150" s="160">
        <f t="shared" si="113"/>
        <v>0</v>
      </c>
      <c r="AG150" s="78"/>
      <c r="AH150" s="156">
        <f t="shared" si="114"/>
        <v>4</v>
      </c>
      <c r="AI150" s="160">
        <f t="shared" si="115"/>
        <v>0</v>
      </c>
      <c r="AJ150" s="163">
        <f t="shared" si="121"/>
        <v>3</v>
      </c>
      <c r="AK150" s="162">
        <f t="shared" si="122"/>
        <v>7.4569931823541991E-2</v>
      </c>
    </row>
    <row r="151" spans="1:37" outlineLevel="1" x14ac:dyDescent="0.35">
      <c r="B151" s="237" t="s">
        <v>83</v>
      </c>
      <c r="C151" s="62" t="s">
        <v>106</v>
      </c>
      <c r="D151" s="78"/>
      <c r="E151" s="79"/>
      <c r="F151" s="78"/>
      <c r="G151" s="156">
        <f t="shared" si="100"/>
        <v>0</v>
      </c>
      <c r="H151" s="160">
        <f t="shared" si="101"/>
        <v>0</v>
      </c>
      <c r="I151" s="78"/>
      <c r="J151" s="156">
        <f t="shared" si="2"/>
        <v>0</v>
      </c>
      <c r="K151" s="160">
        <f t="shared" si="3"/>
        <v>0</v>
      </c>
      <c r="L151" s="78"/>
      <c r="M151" s="156">
        <f t="shared" si="31"/>
        <v>0</v>
      </c>
      <c r="N151" s="160">
        <f t="shared" si="49"/>
        <v>0</v>
      </c>
      <c r="O151" s="78"/>
      <c r="P151" s="156">
        <f t="shared" si="102"/>
        <v>0</v>
      </c>
      <c r="Q151" s="160">
        <f t="shared" si="103"/>
        <v>0</v>
      </c>
      <c r="R151" s="151">
        <f t="shared" si="104"/>
        <v>0</v>
      </c>
      <c r="S151" s="162">
        <f t="shared" si="105"/>
        <v>0</v>
      </c>
      <c r="U151" s="78"/>
      <c r="V151" s="156">
        <f t="shared" si="117"/>
        <v>0</v>
      </c>
      <c r="W151" s="160">
        <f t="shared" si="118"/>
        <v>0</v>
      </c>
      <c r="X151" s="78"/>
      <c r="Y151" s="156">
        <f t="shared" si="119"/>
        <v>0</v>
      </c>
      <c r="Z151" s="160">
        <f t="shared" si="120"/>
        <v>0</v>
      </c>
      <c r="AA151" s="78"/>
      <c r="AB151" s="156">
        <f t="shared" si="110"/>
        <v>0</v>
      </c>
      <c r="AC151" s="160">
        <f t="shared" si="111"/>
        <v>0</v>
      </c>
      <c r="AD151" s="78"/>
      <c r="AE151" s="156">
        <f t="shared" si="112"/>
        <v>0</v>
      </c>
      <c r="AF151" s="160">
        <f t="shared" si="113"/>
        <v>0</v>
      </c>
      <c r="AG151" s="78"/>
      <c r="AH151" s="156">
        <f t="shared" si="114"/>
        <v>0</v>
      </c>
      <c r="AI151" s="160">
        <f t="shared" si="115"/>
        <v>0</v>
      </c>
      <c r="AJ151" s="163">
        <f t="shared" si="121"/>
        <v>0</v>
      </c>
      <c r="AK151" s="162">
        <f t="shared" si="122"/>
        <v>0</v>
      </c>
    </row>
    <row r="152" spans="1:37" s="53" customFormat="1" outlineLevel="1" x14ac:dyDescent="0.35">
      <c r="A152"/>
      <c r="B152" s="238" t="s">
        <v>84</v>
      </c>
      <c r="C152" s="62" t="s">
        <v>106</v>
      </c>
      <c r="D152" s="70"/>
      <c r="E152" s="79">
        <v>1</v>
      </c>
      <c r="F152" s="70"/>
      <c r="G152" s="156">
        <f t="shared" si="100"/>
        <v>1</v>
      </c>
      <c r="H152" s="160">
        <f t="shared" si="101"/>
        <v>0</v>
      </c>
      <c r="I152" s="70"/>
      <c r="J152" s="156">
        <f t="shared" si="2"/>
        <v>1</v>
      </c>
      <c r="K152" s="160">
        <f t="shared" si="3"/>
        <v>0</v>
      </c>
      <c r="L152" s="70"/>
      <c r="M152" s="156">
        <f t="shared" si="31"/>
        <v>1</v>
      </c>
      <c r="N152" s="160">
        <f t="shared" si="49"/>
        <v>0</v>
      </c>
      <c r="O152" s="70"/>
      <c r="P152" s="156">
        <f t="shared" si="102"/>
        <v>1</v>
      </c>
      <c r="Q152" s="160">
        <f t="shared" si="103"/>
        <v>0</v>
      </c>
      <c r="R152" s="151">
        <f t="shared" si="104"/>
        <v>0</v>
      </c>
      <c r="S152" s="162">
        <f t="shared" si="105"/>
        <v>0</v>
      </c>
      <c r="T152"/>
      <c r="U152" s="70"/>
      <c r="V152" s="156">
        <f t="shared" si="117"/>
        <v>1</v>
      </c>
      <c r="W152" s="160">
        <f t="shared" si="118"/>
        <v>0</v>
      </c>
      <c r="X152" s="70"/>
      <c r="Y152" s="156">
        <f t="shared" si="119"/>
        <v>1</v>
      </c>
      <c r="Z152" s="160">
        <f t="shared" si="120"/>
        <v>0</v>
      </c>
      <c r="AA152" s="70"/>
      <c r="AB152" s="156">
        <f t="shared" si="110"/>
        <v>1</v>
      </c>
      <c r="AC152" s="160">
        <f t="shared" si="111"/>
        <v>0</v>
      </c>
      <c r="AD152" s="70"/>
      <c r="AE152" s="156">
        <f t="shared" si="112"/>
        <v>1</v>
      </c>
      <c r="AF152" s="160">
        <f t="shared" si="113"/>
        <v>0</v>
      </c>
      <c r="AG152" s="70"/>
      <c r="AH152" s="156">
        <f t="shared" si="114"/>
        <v>1</v>
      </c>
      <c r="AI152" s="160">
        <f t="shared" si="115"/>
        <v>0</v>
      </c>
      <c r="AJ152" s="163">
        <f t="shared" si="121"/>
        <v>0</v>
      </c>
      <c r="AK152" s="162">
        <f t="shared" si="122"/>
        <v>0</v>
      </c>
    </row>
    <row r="153" spans="1:37" s="53" customFormat="1" outlineLevel="1" x14ac:dyDescent="0.35">
      <c r="A153"/>
      <c r="B153" s="237" t="s">
        <v>85</v>
      </c>
      <c r="C153" s="62" t="s">
        <v>106</v>
      </c>
      <c r="D153" s="70"/>
      <c r="E153" s="79"/>
      <c r="F153" s="70"/>
      <c r="G153" s="156">
        <f t="shared" si="100"/>
        <v>0</v>
      </c>
      <c r="H153" s="160">
        <f t="shared" si="101"/>
        <v>0</v>
      </c>
      <c r="I153" s="70"/>
      <c r="J153" s="156">
        <f t="shared" si="2"/>
        <v>0</v>
      </c>
      <c r="K153" s="160">
        <f t="shared" si="3"/>
        <v>0</v>
      </c>
      <c r="L153" s="70"/>
      <c r="M153" s="156">
        <f t="shared" si="31"/>
        <v>0</v>
      </c>
      <c r="N153" s="160">
        <f t="shared" si="49"/>
        <v>0</v>
      </c>
      <c r="O153" s="70"/>
      <c r="P153" s="156">
        <f t="shared" si="102"/>
        <v>0</v>
      </c>
      <c r="Q153" s="160">
        <f t="shared" si="103"/>
        <v>0</v>
      </c>
      <c r="R153" s="151">
        <f t="shared" si="104"/>
        <v>0</v>
      </c>
      <c r="S153" s="162">
        <f t="shared" si="105"/>
        <v>0</v>
      </c>
      <c r="T153"/>
      <c r="U153" s="70"/>
      <c r="V153" s="156">
        <f t="shared" si="117"/>
        <v>0</v>
      </c>
      <c r="W153" s="160">
        <f t="shared" si="118"/>
        <v>0</v>
      </c>
      <c r="X153" s="70"/>
      <c r="Y153" s="156">
        <f t="shared" si="119"/>
        <v>0</v>
      </c>
      <c r="Z153" s="160">
        <f t="shared" si="120"/>
        <v>0</v>
      </c>
      <c r="AA153" s="70"/>
      <c r="AB153" s="156">
        <f t="shared" si="110"/>
        <v>0</v>
      </c>
      <c r="AC153" s="160">
        <f t="shared" si="111"/>
        <v>0</v>
      </c>
      <c r="AD153" s="70"/>
      <c r="AE153" s="156">
        <f t="shared" si="112"/>
        <v>0</v>
      </c>
      <c r="AF153" s="160">
        <f t="shared" si="113"/>
        <v>0</v>
      </c>
      <c r="AG153" s="70"/>
      <c r="AH153" s="156">
        <f t="shared" si="114"/>
        <v>0</v>
      </c>
      <c r="AI153" s="160">
        <f t="shared" si="115"/>
        <v>0</v>
      </c>
      <c r="AJ153" s="163">
        <f t="shared" si="121"/>
        <v>0</v>
      </c>
      <c r="AK153" s="162">
        <f t="shared" si="122"/>
        <v>0</v>
      </c>
    </row>
    <row r="154" spans="1:37" s="53" customFormat="1" outlineLevel="1" x14ac:dyDescent="0.35">
      <c r="A154"/>
      <c r="B154" s="238" t="s">
        <v>86</v>
      </c>
      <c r="C154" s="62" t="s">
        <v>106</v>
      </c>
      <c r="D154" s="70"/>
      <c r="E154" s="79">
        <v>1</v>
      </c>
      <c r="F154" s="70"/>
      <c r="G154" s="156">
        <f t="shared" si="100"/>
        <v>1</v>
      </c>
      <c r="H154" s="160">
        <f t="shared" si="101"/>
        <v>0</v>
      </c>
      <c r="I154" s="70"/>
      <c r="J154" s="156">
        <f t="shared" si="2"/>
        <v>1</v>
      </c>
      <c r="K154" s="160">
        <f t="shared" si="3"/>
        <v>0</v>
      </c>
      <c r="L154" s="70"/>
      <c r="M154" s="156">
        <f t="shared" si="31"/>
        <v>1</v>
      </c>
      <c r="N154" s="160">
        <f t="shared" si="49"/>
        <v>0</v>
      </c>
      <c r="O154" s="70"/>
      <c r="P154" s="156">
        <f t="shared" si="102"/>
        <v>1</v>
      </c>
      <c r="Q154" s="160">
        <f t="shared" si="103"/>
        <v>0</v>
      </c>
      <c r="R154" s="151">
        <f t="shared" si="104"/>
        <v>0</v>
      </c>
      <c r="S154" s="162">
        <f t="shared" si="105"/>
        <v>0</v>
      </c>
      <c r="T154"/>
      <c r="U154" s="70"/>
      <c r="V154" s="156">
        <f t="shared" si="117"/>
        <v>1</v>
      </c>
      <c r="W154" s="160">
        <f t="shared" si="118"/>
        <v>0</v>
      </c>
      <c r="X154" s="70"/>
      <c r="Y154" s="156">
        <f t="shared" si="119"/>
        <v>1</v>
      </c>
      <c r="Z154" s="160">
        <f t="shared" si="120"/>
        <v>0</v>
      </c>
      <c r="AA154" s="70"/>
      <c r="AB154" s="156">
        <f t="shared" si="110"/>
        <v>1</v>
      </c>
      <c r="AC154" s="160">
        <f t="shared" si="111"/>
        <v>0</v>
      </c>
      <c r="AD154" s="70"/>
      <c r="AE154" s="156">
        <f t="shared" si="112"/>
        <v>1</v>
      </c>
      <c r="AF154" s="160">
        <f t="shared" si="113"/>
        <v>0</v>
      </c>
      <c r="AG154" s="70"/>
      <c r="AH154" s="156">
        <f t="shared" si="114"/>
        <v>1</v>
      </c>
      <c r="AI154" s="160">
        <f t="shared" si="115"/>
        <v>0</v>
      </c>
      <c r="AJ154" s="163">
        <f t="shared" si="121"/>
        <v>0</v>
      </c>
      <c r="AK154" s="162">
        <f t="shared" si="122"/>
        <v>0</v>
      </c>
    </row>
    <row r="155" spans="1:37" s="53" customFormat="1" outlineLevel="1" x14ac:dyDescent="0.35">
      <c r="A155"/>
      <c r="B155" s="237" t="s">
        <v>87</v>
      </c>
      <c r="C155" s="62" t="s">
        <v>106</v>
      </c>
      <c r="D155" s="70"/>
      <c r="E155" s="79"/>
      <c r="F155" s="70"/>
      <c r="G155" s="156">
        <f t="shared" si="100"/>
        <v>0</v>
      </c>
      <c r="H155" s="160">
        <f t="shared" si="101"/>
        <v>0</v>
      </c>
      <c r="I155" s="70"/>
      <c r="J155" s="156">
        <f t="shared" si="2"/>
        <v>0</v>
      </c>
      <c r="K155" s="160">
        <f t="shared" si="3"/>
        <v>0</v>
      </c>
      <c r="L155" s="70"/>
      <c r="M155" s="156">
        <f t="shared" si="31"/>
        <v>0</v>
      </c>
      <c r="N155" s="160">
        <f t="shared" si="49"/>
        <v>0</v>
      </c>
      <c r="O155" s="70"/>
      <c r="P155" s="156">
        <f t="shared" si="102"/>
        <v>0</v>
      </c>
      <c r="Q155" s="160">
        <f t="shared" si="103"/>
        <v>0</v>
      </c>
      <c r="R155" s="151">
        <f t="shared" si="104"/>
        <v>0</v>
      </c>
      <c r="S155" s="162">
        <f t="shared" si="105"/>
        <v>0</v>
      </c>
      <c r="T155"/>
      <c r="U155" s="70"/>
      <c r="V155" s="156">
        <f t="shared" si="117"/>
        <v>0</v>
      </c>
      <c r="W155" s="160">
        <f t="shared" si="118"/>
        <v>0</v>
      </c>
      <c r="X155" s="70"/>
      <c r="Y155" s="156">
        <f t="shared" si="119"/>
        <v>0</v>
      </c>
      <c r="Z155" s="160">
        <f t="shared" si="120"/>
        <v>0</v>
      </c>
      <c r="AA155" s="70"/>
      <c r="AB155" s="156">
        <f t="shared" si="110"/>
        <v>0</v>
      </c>
      <c r="AC155" s="160">
        <f t="shared" si="111"/>
        <v>0</v>
      </c>
      <c r="AD155" s="70"/>
      <c r="AE155" s="156">
        <f t="shared" si="112"/>
        <v>0</v>
      </c>
      <c r="AF155" s="160">
        <f t="shared" si="113"/>
        <v>0</v>
      </c>
      <c r="AG155" s="70"/>
      <c r="AH155" s="156">
        <f t="shared" si="114"/>
        <v>0</v>
      </c>
      <c r="AI155" s="160">
        <f t="shared" si="115"/>
        <v>0</v>
      </c>
      <c r="AJ155" s="163">
        <f t="shared" si="121"/>
        <v>0</v>
      </c>
      <c r="AK155" s="162">
        <f t="shared" si="122"/>
        <v>0</v>
      </c>
    </row>
    <row r="156" spans="1:37" s="53" customFormat="1" outlineLevel="1" x14ac:dyDescent="0.35">
      <c r="A156"/>
      <c r="B156" s="238" t="s">
        <v>88</v>
      </c>
      <c r="C156" s="62" t="s">
        <v>106</v>
      </c>
      <c r="D156" s="251"/>
      <c r="E156" s="79">
        <v>2</v>
      </c>
      <c r="F156" s="70"/>
      <c r="G156" s="156">
        <f t="shared" si="100"/>
        <v>2</v>
      </c>
      <c r="H156" s="160">
        <f t="shared" si="101"/>
        <v>0</v>
      </c>
      <c r="I156" s="70"/>
      <c r="J156" s="156">
        <f t="shared" si="2"/>
        <v>2</v>
      </c>
      <c r="K156" s="160">
        <f t="shared" si="3"/>
        <v>0</v>
      </c>
      <c r="L156" s="70"/>
      <c r="M156" s="156">
        <f t="shared" si="31"/>
        <v>2</v>
      </c>
      <c r="N156" s="160">
        <f t="shared" si="49"/>
        <v>0</v>
      </c>
      <c r="O156" s="70"/>
      <c r="P156" s="156">
        <f t="shared" si="102"/>
        <v>2</v>
      </c>
      <c r="Q156" s="160">
        <f t="shared" si="103"/>
        <v>0</v>
      </c>
      <c r="R156" s="151">
        <f t="shared" si="104"/>
        <v>0</v>
      </c>
      <c r="S156" s="162">
        <f t="shared" si="105"/>
        <v>0</v>
      </c>
      <c r="T156"/>
      <c r="U156" s="70">
        <v>2</v>
      </c>
      <c r="V156" s="156">
        <f t="shared" si="117"/>
        <v>4</v>
      </c>
      <c r="W156" s="160">
        <f t="shared" si="118"/>
        <v>1</v>
      </c>
      <c r="X156" s="70"/>
      <c r="Y156" s="156">
        <f t="shared" si="119"/>
        <v>4</v>
      </c>
      <c r="Z156" s="160">
        <f t="shared" si="120"/>
        <v>0</v>
      </c>
      <c r="AA156" s="70"/>
      <c r="AB156" s="156">
        <f t="shared" si="110"/>
        <v>4</v>
      </c>
      <c r="AC156" s="160">
        <f t="shared" si="111"/>
        <v>0</v>
      </c>
      <c r="AD156" s="70"/>
      <c r="AE156" s="156">
        <f t="shared" si="112"/>
        <v>4</v>
      </c>
      <c r="AF156" s="160">
        <f t="shared" si="113"/>
        <v>0</v>
      </c>
      <c r="AG156" s="70"/>
      <c r="AH156" s="156">
        <f t="shared" si="114"/>
        <v>4</v>
      </c>
      <c r="AI156" s="160">
        <f t="shared" si="115"/>
        <v>0</v>
      </c>
      <c r="AJ156" s="163">
        <f t="shared" si="121"/>
        <v>2</v>
      </c>
      <c r="AK156" s="162">
        <f t="shared" si="122"/>
        <v>0</v>
      </c>
    </row>
    <row r="157" spans="1:37" s="53" customFormat="1" outlineLevel="1" x14ac:dyDescent="0.35">
      <c r="A157"/>
      <c r="B157" s="237" t="s">
        <v>89</v>
      </c>
      <c r="C157" s="62" t="s">
        <v>106</v>
      </c>
      <c r="D157" s="70"/>
      <c r="E157" s="79"/>
      <c r="F157" s="70"/>
      <c r="G157" s="156">
        <f t="shared" si="100"/>
        <v>0</v>
      </c>
      <c r="H157" s="160">
        <f t="shared" si="101"/>
        <v>0</v>
      </c>
      <c r="I157" s="70"/>
      <c r="J157" s="156">
        <f t="shared" si="2"/>
        <v>0</v>
      </c>
      <c r="K157" s="160">
        <f t="shared" si="3"/>
        <v>0</v>
      </c>
      <c r="L157" s="70"/>
      <c r="M157" s="156">
        <f t="shared" si="31"/>
        <v>0</v>
      </c>
      <c r="N157" s="160">
        <f t="shared" si="49"/>
        <v>0</v>
      </c>
      <c r="O157" s="70"/>
      <c r="P157" s="156">
        <f t="shared" si="102"/>
        <v>0</v>
      </c>
      <c r="Q157" s="160">
        <f t="shared" si="103"/>
        <v>0</v>
      </c>
      <c r="R157" s="151">
        <f t="shared" si="104"/>
        <v>0</v>
      </c>
      <c r="S157" s="162">
        <f t="shared" si="105"/>
        <v>0</v>
      </c>
      <c r="T157"/>
      <c r="U157" s="70"/>
      <c r="V157" s="156">
        <f t="shared" si="117"/>
        <v>0</v>
      </c>
      <c r="W157" s="160">
        <f t="shared" si="118"/>
        <v>0</v>
      </c>
      <c r="X157" s="70"/>
      <c r="Y157" s="156">
        <f t="shared" si="119"/>
        <v>0</v>
      </c>
      <c r="Z157" s="160">
        <f t="shared" si="120"/>
        <v>0</v>
      </c>
      <c r="AA157" s="70"/>
      <c r="AB157" s="156">
        <f t="shared" si="110"/>
        <v>0</v>
      </c>
      <c r="AC157" s="160">
        <f t="shared" si="111"/>
        <v>0</v>
      </c>
      <c r="AD157" s="70"/>
      <c r="AE157" s="156">
        <f t="shared" si="112"/>
        <v>0</v>
      </c>
      <c r="AF157" s="160">
        <f t="shared" si="113"/>
        <v>0</v>
      </c>
      <c r="AG157" s="70"/>
      <c r="AH157" s="156">
        <f t="shared" si="114"/>
        <v>0</v>
      </c>
      <c r="AI157" s="160">
        <f t="shared" si="115"/>
        <v>0</v>
      </c>
      <c r="AJ157" s="163">
        <f t="shared" si="121"/>
        <v>0</v>
      </c>
      <c r="AK157" s="162">
        <f t="shared" si="122"/>
        <v>0</v>
      </c>
    </row>
    <row r="158" spans="1:37" s="53" customFormat="1" outlineLevel="1" x14ac:dyDescent="0.35">
      <c r="A158"/>
      <c r="B158" s="238" t="s">
        <v>90</v>
      </c>
      <c r="C158" s="62" t="s">
        <v>106</v>
      </c>
      <c r="D158" s="70"/>
      <c r="E158" s="79">
        <v>1</v>
      </c>
      <c r="F158" s="70"/>
      <c r="G158" s="156">
        <f t="shared" si="100"/>
        <v>1</v>
      </c>
      <c r="H158" s="160">
        <f t="shared" si="101"/>
        <v>0</v>
      </c>
      <c r="I158" s="70"/>
      <c r="J158" s="156">
        <f t="shared" si="2"/>
        <v>1</v>
      </c>
      <c r="K158" s="160">
        <f t="shared" si="3"/>
        <v>0</v>
      </c>
      <c r="L158" s="70"/>
      <c r="M158" s="156">
        <f t="shared" si="31"/>
        <v>1</v>
      </c>
      <c r="N158" s="160">
        <f t="shared" si="49"/>
        <v>0</v>
      </c>
      <c r="O158" s="70"/>
      <c r="P158" s="156">
        <f t="shared" si="102"/>
        <v>1</v>
      </c>
      <c r="Q158" s="160">
        <f t="shared" si="103"/>
        <v>0</v>
      </c>
      <c r="R158" s="151">
        <f t="shared" si="104"/>
        <v>0</v>
      </c>
      <c r="S158" s="162">
        <f t="shared" si="105"/>
        <v>0</v>
      </c>
      <c r="T158"/>
      <c r="U158" s="70"/>
      <c r="V158" s="156">
        <f t="shared" si="117"/>
        <v>1</v>
      </c>
      <c r="W158" s="160">
        <f t="shared" si="118"/>
        <v>0</v>
      </c>
      <c r="X158" s="70">
        <v>1</v>
      </c>
      <c r="Y158" s="156">
        <f t="shared" si="119"/>
        <v>2</v>
      </c>
      <c r="Z158" s="160">
        <f t="shared" si="120"/>
        <v>1</v>
      </c>
      <c r="AA158" s="70"/>
      <c r="AB158" s="156">
        <f t="shared" si="110"/>
        <v>2</v>
      </c>
      <c r="AC158" s="160">
        <f t="shared" si="111"/>
        <v>0</v>
      </c>
      <c r="AD158" s="70"/>
      <c r="AE158" s="156">
        <f t="shared" si="112"/>
        <v>2</v>
      </c>
      <c r="AF158" s="160">
        <f t="shared" si="113"/>
        <v>0</v>
      </c>
      <c r="AG158" s="70"/>
      <c r="AH158" s="156">
        <f t="shared" si="114"/>
        <v>2</v>
      </c>
      <c r="AI158" s="160">
        <f t="shared" si="115"/>
        <v>0</v>
      </c>
      <c r="AJ158" s="163">
        <f t="shared" si="121"/>
        <v>1</v>
      </c>
      <c r="AK158" s="162">
        <f t="shared" si="122"/>
        <v>0.18920711500272103</v>
      </c>
    </row>
    <row r="159" spans="1:37" s="53" customFormat="1" outlineLevel="1" x14ac:dyDescent="0.35">
      <c r="A159"/>
      <c r="B159" s="238" t="s">
        <v>91</v>
      </c>
      <c r="C159" s="62" t="s">
        <v>106</v>
      </c>
      <c r="D159" s="70"/>
      <c r="E159" s="79"/>
      <c r="F159" s="70"/>
      <c r="G159" s="156">
        <f t="shared" si="100"/>
        <v>0</v>
      </c>
      <c r="H159" s="160">
        <f t="shared" si="101"/>
        <v>0</v>
      </c>
      <c r="I159" s="70"/>
      <c r="J159" s="156">
        <f t="shared" si="2"/>
        <v>0</v>
      </c>
      <c r="K159" s="160">
        <f t="shared" si="3"/>
        <v>0</v>
      </c>
      <c r="L159" s="70"/>
      <c r="M159" s="156">
        <f t="shared" si="31"/>
        <v>0</v>
      </c>
      <c r="N159" s="160">
        <f t="shared" si="49"/>
        <v>0</v>
      </c>
      <c r="O159" s="70"/>
      <c r="P159" s="156">
        <f t="shared" si="102"/>
        <v>0</v>
      </c>
      <c r="Q159" s="160">
        <f t="shared" si="103"/>
        <v>0</v>
      </c>
      <c r="R159" s="151">
        <f t="shared" si="104"/>
        <v>0</v>
      </c>
      <c r="S159" s="162">
        <f t="shared" si="105"/>
        <v>0</v>
      </c>
      <c r="T159"/>
      <c r="U159" s="70"/>
      <c r="V159" s="156">
        <f t="shared" si="117"/>
        <v>0</v>
      </c>
      <c r="W159" s="160">
        <f t="shared" si="118"/>
        <v>0</v>
      </c>
      <c r="X159" s="70"/>
      <c r="Y159" s="156">
        <f t="shared" si="119"/>
        <v>0</v>
      </c>
      <c r="Z159" s="160">
        <f t="shared" si="120"/>
        <v>0</v>
      </c>
      <c r="AA159" s="70"/>
      <c r="AB159" s="156">
        <f t="shared" si="110"/>
        <v>0</v>
      </c>
      <c r="AC159" s="160">
        <f t="shared" si="111"/>
        <v>0</v>
      </c>
      <c r="AD159" s="70"/>
      <c r="AE159" s="156">
        <f t="shared" si="112"/>
        <v>0</v>
      </c>
      <c r="AF159" s="160">
        <f t="shared" si="113"/>
        <v>0</v>
      </c>
      <c r="AG159" s="70"/>
      <c r="AH159" s="156">
        <f t="shared" si="114"/>
        <v>0</v>
      </c>
      <c r="AI159" s="160">
        <f t="shared" si="115"/>
        <v>0</v>
      </c>
      <c r="AJ159" s="163">
        <f t="shared" si="121"/>
        <v>0</v>
      </c>
      <c r="AK159" s="162">
        <f t="shared" si="122"/>
        <v>0</v>
      </c>
    </row>
    <row r="160" spans="1:37" s="53" customFormat="1" outlineLevel="1" x14ac:dyDescent="0.35">
      <c r="A160"/>
      <c r="B160" s="237" t="s">
        <v>92</v>
      </c>
      <c r="C160" s="62" t="s">
        <v>106</v>
      </c>
      <c r="D160" s="70"/>
      <c r="E160" s="79"/>
      <c r="F160" s="70"/>
      <c r="G160" s="156">
        <f t="shared" si="100"/>
        <v>0</v>
      </c>
      <c r="H160" s="160">
        <f t="shared" si="101"/>
        <v>0</v>
      </c>
      <c r="I160" s="70"/>
      <c r="J160" s="156">
        <f t="shared" si="2"/>
        <v>0</v>
      </c>
      <c r="K160" s="160">
        <f t="shared" si="3"/>
        <v>0</v>
      </c>
      <c r="L160" s="70"/>
      <c r="M160" s="156">
        <f t="shared" si="31"/>
        <v>0</v>
      </c>
      <c r="N160" s="160">
        <f t="shared" si="49"/>
        <v>0</v>
      </c>
      <c r="O160" s="70"/>
      <c r="P160" s="156">
        <f t="shared" si="102"/>
        <v>0</v>
      </c>
      <c r="Q160" s="160">
        <f t="shared" si="103"/>
        <v>0</v>
      </c>
      <c r="R160" s="151">
        <f t="shared" si="104"/>
        <v>0</v>
      </c>
      <c r="S160" s="162">
        <f t="shared" si="105"/>
        <v>0</v>
      </c>
      <c r="T160"/>
      <c r="U160" s="70"/>
      <c r="V160" s="156">
        <f t="shared" si="117"/>
        <v>0</v>
      </c>
      <c r="W160" s="160">
        <f t="shared" si="118"/>
        <v>0</v>
      </c>
      <c r="X160" s="70"/>
      <c r="Y160" s="156">
        <f t="shared" si="119"/>
        <v>0</v>
      </c>
      <c r="Z160" s="160">
        <f t="shared" si="120"/>
        <v>0</v>
      </c>
      <c r="AA160" s="70"/>
      <c r="AB160" s="156">
        <f t="shared" si="110"/>
        <v>0</v>
      </c>
      <c r="AC160" s="160">
        <f t="shared" si="111"/>
        <v>0</v>
      </c>
      <c r="AD160" s="70"/>
      <c r="AE160" s="156">
        <f t="shared" si="112"/>
        <v>0</v>
      </c>
      <c r="AF160" s="160">
        <f t="shared" si="113"/>
        <v>0</v>
      </c>
      <c r="AG160" s="70"/>
      <c r="AH160" s="156">
        <f t="shared" si="114"/>
        <v>0</v>
      </c>
      <c r="AI160" s="160">
        <f t="shared" si="115"/>
        <v>0</v>
      </c>
      <c r="AJ160" s="163">
        <f t="shared" si="121"/>
        <v>0</v>
      </c>
      <c r="AK160" s="162">
        <f t="shared" si="122"/>
        <v>0</v>
      </c>
    </row>
    <row r="161" spans="1:37" s="53" customFormat="1" outlineLevel="1" x14ac:dyDescent="0.35">
      <c r="A161"/>
      <c r="B161" s="238" t="s">
        <v>93</v>
      </c>
      <c r="C161" s="62" t="s">
        <v>106</v>
      </c>
      <c r="D161" s="70"/>
      <c r="E161" s="79"/>
      <c r="F161" s="70"/>
      <c r="G161" s="156">
        <f t="shared" si="100"/>
        <v>0</v>
      </c>
      <c r="H161" s="160">
        <f t="shared" si="101"/>
        <v>0</v>
      </c>
      <c r="I161" s="70"/>
      <c r="J161" s="156">
        <f t="shared" si="2"/>
        <v>0</v>
      </c>
      <c r="K161" s="160">
        <f t="shared" si="3"/>
        <v>0</v>
      </c>
      <c r="L161" s="70"/>
      <c r="M161" s="156">
        <f t="shared" si="31"/>
        <v>0</v>
      </c>
      <c r="N161" s="160">
        <f t="shared" si="49"/>
        <v>0</v>
      </c>
      <c r="O161" s="70"/>
      <c r="P161" s="156">
        <f t="shared" si="102"/>
        <v>0</v>
      </c>
      <c r="Q161" s="160">
        <f t="shared" si="103"/>
        <v>0</v>
      </c>
      <c r="R161" s="151">
        <f t="shared" si="104"/>
        <v>0</v>
      </c>
      <c r="S161" s="162">
        <f t="shared" si="105"/>
        <v>0</v>
      </c>
      <c r="T161"/>
      <c r="U161" s="70"/>
      <c r="V161" s="156">
        <f t="shared" si="117"/>
        <v>0</v>
      </c>
      <c r="W161" s="160">
        <f t="shared" si="118"/>
        <v>0</v>
      </c>
      <c r="X161" s="70"/>
      <c r="Y161" s="156">
        <f t="shared" si="119"/>
        <v>0</v>
      </c>
      <c r="Z161" s="160">
        <f t="shared" si="120"/>
        <v>0</v>
      </c>
      <c r="AA161" s="70"/>
      <c r="AB161" s="156">
        <f t="shared" si="110"/>
        <v>0</v>
      </c>
      <c r="AC161" s="160">
        <f t="shared" si="111"/>
        <v>0</v>
      </c>
      <c r="AD161" s="70"/>
      <c r="AE161" s="156">
        <f t="shared" si="112"/>
        <v>0</v>
      </c>
      <c r="AF161" s="160">
        <f t="shared" si="113"/>
        <v>0</v>
      </c>
      <c r="AG161" s="70"/>
      <c r="AH161" s="156">
        <f t="shared" si="114"/>
        <v>0</v>
      </c>
      <c r="AI161" s="160">
        <f t="shared" si="115"/>
        <v>0</v>
      </c>
      <c r="AJ161" s="163">
        <f t="shared" si="121"/>
        <v>0</v>
      </c>
      <c r="AK161" s="162">
        <f t="shared" si="122"/>
        <v>0</v>
      </c>
    </row>
    <row r="162" spans="1:37" s="53" customFormat="1" outlineLevel="1" x14ac:dyDescent="0.35">
      <c r="A162"/>
      <c r="B162" s="237" t="s">
        <v>94</v>
      </c>
      <c r="C162" s="62" t="s">
        <v>106</v>
      </c>
      <c r="D162" s="70"/>
      <c r="E162" s="79"/>
      <c r="F162" s="70"/>
      <c r="G162" s="156">
        <f t="shared" si="100"/>
        <v>0</v>
      </c>
      <c r="H162" s="160">
        <f t="shared" si="101"/>
        <v>0</v>
      </c>
      <c r="I162" s="70"/>
      <c r="J162" s="156">
        <f t="shared" si="2"/>
        <v>0</v>
      </c>
      <c r="K162" s="160">
        <f t="shared" si="3"/>
        <v>0</v>
      </c>
      <c r="L162" s="70"/>
      <c r="M162" s="156">
        <f t="shared" si="31"/>
        <v>0</v>
      </c>
      <c r="N162" s="160">
        <f t="shared" si="49"/>
        <v>0</v>
      </c>
      <c r="O162" s="70"/>
      <c r="P162" s="156">
        <f t="shared" si="102"/>
        <v>0</v>
      </c>
      <c r="Q162" s="160">
        <f t="shared" si="103"/>
        <v>0</v>
      </c>
      <c r="R162" s="151">
        <f t="shared" si="104"/>
        <v>0</v>
      </c>
      <c r="S162" s="162">
        <f t="shared" si="105"/>
        <v>0</v>
      </c>
      <c r="T162"/>
      <c r="U162" s="70"/>
      <c r="V162" s="156">
        <f t="shared" si="117"/>
        <v>0</v>
      </c>
      <c r="W162" s="160">
        <f t="shared" si="118"/>
        <v>0</v>
      </c>
      <c r="X162" s="70"/>
      <c r="Y162" s="156">
        <f t="shared" si="119"/>
        <v>0</v>
      </c>
      <c r="Z162" s="160">
        <f t="shared" si="120"/>
        <v>0</v>
      </c>
      <c r="AA162" s="70"/>
      <c r="AB162" s="156">
        <f t="shared" si="110"/>
        <v>0</v>
      </c>
      <c r="AC162" s="160">
        <f t="shared" si="111"/>
        <v>0</v>
      </c>
      <c r="AD162" s="70"/>
      <c r="AE162" s="156">
        <f t="shared" si="112"/>
        <v>0</v>
      </c>
      <c r="AF162" s="160">
        <f t="shared" si="113"/>
        <v>0</v>
      </c>
      <c r="AG162" s="70"/>
      <c r="AH162" s="156">
        <f t="shared" si="114"/>
        <v>0</v>
      </c>
      <c r="AI162" s="160">
        <f t="shared" si="115"/>
        <v>0</v>
      </c>
      <c r="AJ162" s="163">
        <f t="shared" si="121"/>
        <v>0</v>
      </c>
      <c r="AK162" s="162">
        <f t="shared" si="122"/>
        <v>0</v>
      </c>
    </row>
    <row r="163" spans="1:37" s="53" customFormat="1" outlineLevel="1" x14ac:dyDescent="0.35">
      <c r="A163"/>
      <c r="B163" s="238" t="s">
        <v>95</v>
      </c>
      <c r="C163" s="62" t="s">
        <v>106</v>
      </c>
      <c r="D163" s="70"/>
      <c r="E163" s="79"/>
      <c r="F163" s="70"/>
      <c r="G163" s="156">
        <f t="shared" si="100"/>
        <v>0</v>
      </c>
      <c r="H163" s="160">
        <f t="shared" si="101"/>
        <v>0</v>
      </c>
      <c r="I163" s="70"/>
      <c r="J163" s="156">
        <f t="shared" si="2"/>
        <v>0</v>
      </c>
      <c r="K163" s="160">
        <f t="shared" si="3"/>
        <v>0</v>
      </c>
      <c r="L163" s="70"/>
      <c r="M163" s="156">
        <f t="shared" si="31"/>
        <v>0</v>
      </c>
      <c r="N163" s="160">
        <f t="shared" si="49"/>
        <v>0</v>
      </c>
      <c r="O163" s="70"/>
      <c r="P163" s="156">
        <f t="shared" si="102"/>
        <v>0</v>
      </c>
      <c r="Q163" s="160">
        <f t="shared" si="103"/>
        <v>0</v>
      </c>
      <c r="R163" s="151">
        <f t="shared" si="104"/>
        <v>0</v>
      </c>
      <c r="S163" s="162">
        <f t="shared" si="105"/>
        <v>0</v>
      </c>
      <c r="T163"/>
      <c r="U163" s="70"/>
      <c r="V163" s="156">
        <f t="shared" si="117"/>
        <v>0</v>
      </c>
      <c r="W163" s="160">
        <f t="shared" si="118"/>
        <v>0</v>
      </c>
      <c r="X163" s="70"/>
      <c r="Y163" s="156">
        <f t="shared" si="119"/>
        <v>0</v>
      </c>
      <c r="Z163" s="160">
        <f t="shared" si="120"/>
        <v>0</v>
      </c>
      <c r="AA163" s="70"/>
      <c r="AB163" s="156">
        <f t="shared" si="110"/>
        <v>0</v>
      </c>
      <c r="AC163" s="160">
        <f t="shared" si="111"/>
        <v>0</v>
      </c>
      <c r="AD163" s="70"/>
      <c r="AE163" s="156">
        <f t="shared" si="112"/>
        <v>0</v>
      </c>
      <c r="AF163" s="160">
        <f t="shared" si="113"/>
        <v>0</v>
      </c>
      <c r="AG163" s="70"/>
      <c r="AH163" s="156">
        <f t="shared" si="114"/>
        <v>0</v>
      </c>
      <c r="AI163" s="160">
        <f t="shared" si="115"/>
        <v>0</v>
      </c>
      <c r="AJ163" s="163">
        <f t="shared" si="121"/>
        <v>0</v>
      </c>
      <c r="AK163" s="162">
        <f t="shared" si="122"/>
        <v>0</v>
      </c>
    </row>
    <row r="164" spans="1:37" s="53" customFormat="1" outlineLevel="1" x14ac:dyDescent="0.35">
      <c r="A164"/>
      <c r="B164" s="237" t="s">
        <v>96</v>
      </c>
      <c r="C164" s="62" t="s">
        <v>106</v>
      </c>
      <c r="D164" s="70"/>
      <c r="E164" s="79"/>
      <c r="F164" s="70"/>
      <c r="G164" s="156">
        <f t="shared" si="100"/>
        <v>0</v>
      </c>
      <c r="H164" s="160">
        <f t="shared" si="101"/>
        <v>0</v>
      </c>
      <c r="I164" s="70"/>
      <c r="J164" s="156">
        <f t="shared" si="2"/>
        <v>0</v>
      </c>
      <c r="K164" s="160">
        <f t="shared" si="3"/>
        <v>0</v>
      </c>
      <c r="L164" s="70"/>
      <c r="M164" s="156">
        <f t="shared" si="31"/>
        <v>0</v>
      </c>
      <c r="N164" s="160">
        <f t="shared" si="49"/>
        <v>0</v>
      </c>
      <c r="O164" s="70"/>
      <c r="P164" s="156">
        <f t="shared" si="102"/>
        <v>0</v>
      </c>
      <c r="Q164" s="160">
        <f t="shared" si="103"/>
        <v>0</v>
      </c>
      <c r="R164" s="151">
        <f t="shared" si="104"/>
        <v>0</v>
      </c>
      <c r="S164" s="162">
        <f t="shared" si="105"/>
        <v>0</v>
      </c>
      <c r="T164"/>
      <c r="U164" s="70"/>
      <c r="V164" s="156">
        <f t="shared" si="117"/>
        <v>0</v>
      </c>
      <c r="W164" s="160">
        <f t="shared" si="118"/>
        <v>0</v>
      </c>
      <c r="X164" s="70"/>
      <c r="Y164" s="156">
        <f t="shared" si="119"/>
        <v>0</v>
      </c>
      <c r="Z164" s="160">
        <f t="shared" si="120"/>
        <v>0</v>
      </c>
      <c r="AA164" s="70"/>
      <c r="AB164" s="156">
        <f t="shared" si="110"/>
        <v>0</v>
      </c>
      <c r="AC164" s="160">
        <f t="shared" si="111"/>
        <v>0</v>
      </c>
      <c r="AD164" s="70"/>
      <c r="AE164" s="156">
        <f t="shared" si="112"/>
        <v>0</v>
      </c>
      <c r="AF164" s="160">
        <f t="shared" si="113"/>
        <v>0</v>
      </c>
      <c r="AG164" s="70"/>
      <c r="AH164" s="156">
        <f t="shared" si="114"/>
        <v>0</v>
      </c>
      <c r="AI164" s="160">
        <f t="shared" si="115"/>
        <v>0</v>
      </c>
      <c r="AJ164" s="163">
        <f t="shared" si="121"/>
        <v>0</v>
      </c>
      <c r="AK164" s="162">
        <f t="shared" si="122"/>
        <v>0</v>
      </c>
    </row>
    <row r="165" spans="1:37" s="53" customFormat="1" outlineLevel="1" x14ac:dyDescent="0.35">
      <c r="A165"/>
      <c r="B165" s="238" t="s">
        <v>97</v>
      </c>
      <c r="C165" s="62" t="s">
        <v>106</v>
      </c>
      <c r="D165" s="70"/>
      <c r="E165" s="79"/>
      <c r="F165" s="70"/>
      <c r="G165" s="156">
        <f t="shared" si="100"/>
        <v>0</v>
      </c>
      <c r="H165" s="160">
        <f t="shared" si="101"/>
        <v>0</v>
      </c>
      <c r="I165" s="70"/>
      <c r="J165" s="156">
        <f t="shared" si="2"/>
        <v>0</v>
      </c>
      <c r="K165" s="160">
        <f t="shared" si="3"/>
        <v>0</v>
      </c>
      <c r="L165" s="70"/>
      <c r="M165" s="156">
        <f t="shared" si="31"/>
        <v>0</v>
      </c>
      <c r="N165" s="160">
        <f t="shared" si="49"/>
        <v>0</v>
      </c>
      <c r="O165" s="70"/>
      <c r="P165" s="156">
        <f t="shared" si="102"/>
        <v>0</v>
      </c>
      <c r="Q165" s="160">
        <f t="shared" si="103"/>
        <v>0</v>
      </c>
      <c r="R165" s="151">
        <f t="shared" si="104"/>
        <v>0</v>
      </c>
      <c r="S165" s="162">
        <f t="shared" si="105"/>
        <v>0</v>
      </c>
      <c r="T165"/>
      <c r="U165" s="70"/>
      <c r="V165" s="156">
        <f t="shared" si="117"/>
        <v>0</v>
      </c>
      <c r="W165" s="160">
        <f t="shared" si="118"/>
        <v>0</v>
      </c>
      <c r="X165" s="70"/>
      <c r="Y165" s="156">
        <f t="shared" si="119"/>
        <v>0</v>
      </c>
      <c r="Z165" s="160">
        <f t="shared" si="120"/>
        <v>0</v>
      </c>
      <c r="AA165" s="70"/>
      <c r="AB165" s="156">
        <f t="shared" si="110"/>
        <v>0</v>
      </c>
      <c r="AC165" s="160">
        <f t="shared" si="111"/>
        <v>0</v>
      </c>
      <c r="AD165" s="70"/>
      <c r="AE165" s="156">
        <f t="shared" si="112"/>
        <v>0</v>
      </c>
      <c r="AF165" s="160">
        <f t="shared" si="113"/>
        <v>0</v>
      </c>
      <c r="AG165" s="70"/>
      <c r="AH165" s="156">
        <f t="shared" si="114"/>
        <v>0</v>
      </c>
      <c r="AI165" s="160">
        <f t="shared" si="115"/>
        <v>0</v>
      </c>
      <c r="AJ165" s="163">
        <f t="shared" si="121"/>
        <v>0</v>
      </c>
      <c r="AK165" s="162">
        <f t="shared" si="122"/>
        <v>0</v>
      </c>
    </row>
    <row r="166" spans="1:37" s="53" customFormat="1" outlineLevel="1" x14ac:dyDescent="0.35">
      <c r="A166"/>
      <c r="B166" s="237" t="s">
        <v>98</v>
      </c>
      <c r="C166" s="62" t="s">
        <v>106</v>
      </c>
      <c r="D166" s="70"/>
      <c r="E166" s="79"/>
      <c r="F166" s="70"/>
      <c r="G166" s="156">
        <f t="shared" si="100"/>
        <v>0</v>
      </c>
      <c r="H166" s="160">
        <f t="shared" si="101"/>
        <v>0</v>
      </c>
      <c r="I166" s="70"/>
      <c r="J166" s="156">
        <f t="shared" si="2"/>
        <v>0</v>
      </c>
      <c r="K166" s="160">
        <f t="shared" si="3"/>
        <v>0</v>
      </c>
      <c r="L166" s="70"/>
      <c r="M166" s="156">
        <f t="shared" si="31"/>
        <v>0</v>
      </c>
      <c r="N166" s="160">
        <f t="shared" si="49"/>
        <v>0</v>
      </c>
      <c r="O166" s="70"/>
      <c r="P166" s="156">
        <f t="shared" si="102"/>
        <v>0</v>
      </c>
      <c r="Q166" s="160">
        <f t="shared" si="103"/>
        <v>0</v>
      </c>
      <c r="R166" s="151">
        <f t="shared" si="104"/>
        <v>0</v>
      </c>
      <c r="S166" s="162">
        <f t="shared" si="105"/>
        <v>0</v>
      </c>
      <c r="T166"/>
      <c r="U166" s="70"/>
      <c r="V166" s="156">
        <f t="shared" si="117"/>
        <v>0</v>
      </c>
      <c r="W166" s="160">
        <f t="shared" si="118"/>
        <v>0</v>
      </c>
      <c r="X166" s="70"/>
      <c r="Y166" s="156">
        <f t="shared" si="119"/>
        <v>0</v>
      </c>
      <c r="Z166" s="160">
        <f t="shared" si="120"/>
        <v>0</v>
      </c>
      <c r="AA166" s="70"/>
      <c r="AB166" s="156">
        <f t="shared" si="110"/>
        <v>0</v>
      </c>
      <c r="AC166" s="160">
        <f t="shared" si="111"/>
        <v>0</v>
      </c>
      <c r="AD166" s="70"/>
      <c r="AE166" s="156">
        <f t="shared" si="112"/>
        <v>0</v>
      </c>
      <c r="AF166" s="160">
        <f t="shared" si="113"/>
        <v>0</v>
      </c>
      <c r="AG166" s="70"/>
      <c r="AH166" s="156">
        <f t="shared" si="114"/>
        <v>0</v>
      </c>
      <c r="AI166" s="160">
        <f t="shared" si="115"/>
        <v>0</v>
      </c>
      <c r="AJ166" s="163">
        <f t="shared" si="121"/>
        <v>0</v>
      </c>
      <c r="AK166" s="162">
        <f t="shared" si="122"/>
        <v>0</v>
      </c>
    </row>
    <row r="167" spans="1:37" s="53" customFormat="1" outlineLevel="1" x14ac:dyDescent="0.35">
      <c r="A167"/>
      <c r="B167" s="238" t="s">
        <v>99</v>
      </c>
      <c r="C167" s="62" t="s">
        <v>106</v>
      </c>
      <c r="D167" s="251"/>
      <c r="E167" s="79"/>
      <c r="F167" s="70"/>
      <c r="G167" s="156">
        <f t="shared" si="100"/>
        <v>0</v>
      </c>
      <c r="H167" s="160">
        <f t="shared" si="101"/>
        <v>0</v>
      </c>
      <c r="I167" s="70"/>
      <c r="J167" s="156">
        <f t="shared" si="2"/>
        <v>0</v>
      </c>
      <c r="K167" s="160">
        <f t="shared" si="3"/>
        <v>0</v>
      </c>
      <c r="L167" s="70"/>
      <c r="M167" s="156">
        <f t="shared" si="31"/>
        <v>0</v>
      </c>
      <c r="N167" s="160">
        <f t="shared" si="49"/>
        <v>0</v>
      </c>
      <c r="O167" s="70"/>
      <c r="P167" s="156">
        <f t="shared" si="102"/>
        <v>0</v>
      </c>
      <c r="Q167" s="160">
        <f t="shared" si="103"/>
        <v>0</v>
      </c>
      <c r="R167" s="151">
        <f t="shared" si="104"/>
        <v>0</v>
      </c>
      <c r="S167" s="162">
        <f t="shared" si="105"/>
        <v>0</v>
      </c>
      <c r="T167"/>
      <c r="U167" s="70"/>
      <c r="V167" s="156">
        <f t="shared" si="117"/>
        <v>0</v>
      </c>
      <c r="W167" s="160">
        <f t="shared" si="118"/>
        <v>0</v>
      </c>
      <c r="X167" s="70"/>
      <c r="Y167" s="156">
        <f t="shared" si="119"/>
        <v>0</v>
      </c>
      <c r="Z167" s="160">
        <f t="shared" si="120"/>
        <v>0</v>
      </c>
      <c r="AA167" s="70"/>
      <c r="AB167" s="156">
        <f t="shared" si="110"/>
        <v>0</v>
      </c>
      <c r="AC167" s="160">
        <f t="shared" si="111"/>
        <v>0</v>
      </c>
      <c r="AD167" s="70"/>
      <c r="AE167" s="156">
        <f t="shared" si="112"/>
        <v>0</v>
      </c>
      <c r="AF167" s="160">
        <f t="shared" si="113"/>
        <v>0</v>
      </c>
      <c r="AG167" s="70"/>
      <c r="AH167" s="156">
        <f t="shared" si="114"/>
        <v>0</v>
      </c>
      <c r="AI167" s="160">
        <f t="shared" si="115"/>
        <v>0</v>
      </c>
      <c r="AJ167" s="163">
        <f t="shared" si="121"/>
        <v>0</v>
      </c>
      <c r="AK167" s="162">
        <f t="shared" si="122"/>
        <v>0</v>
      </c>
    </row>
    <row r="168" spans="1:37" outlineLevel="1" x14ac:dyDescent="0.35">
      <c r="B168" s="49" t="s">
        <v>139</v>
      </c>
      <c r="C168" s="46" t="s">
        <v>106</v>
      </c>
      <c r="D168" s="158">
        <f>SUM(D143:D167)</f>
        <v>0</v>
      </c>
      <c r="E168" s="157">
        <f>SUM(E143:E167)</f>
        <v>10</v>
      </c>
      <c r="F168" s="158">
        <f>SUM(F143:F167)</f>
        <v>0</v>
      </c>
      <c r="G168" s="157">
        <f>SUM(G143:G167)</f>
        <v>10</v>
      </c>
      <c r="H168" s="161">
        <f>IFERROR((G168-E168)/E168,0)</f>
        <v>0</v>
      </c>
      <c r="I168" s="158">
        <f>SUM(I143:I167)</f>
        <v>0</v>
      </c>
      <c r="J168" s="157">
        <f>SUM(J143:J167)</f>
        <v>10</v>
      </c>
      <c r="K168" s="161">
        <f t="shared" ref="K168" si="123">IFERROR((J168-G168)/G168,0)</f>
        <v>0</v>
      </c>
      <c r="L168" s="158">
        <f>SUM(L143:L167)</f>
        <v>0</v>
      </c>
      <c r="M168" s="157">
        <f>SUM(M143:M167)</f>
        <v>10</v>
      </c>
      <c r="N168" s="161">
        <f t="shared" ref="N168" si="124">IFERROR((M168-J168)/J168,0)</f>
        <v>0</v>
      </c>
      <c r="O168" s="158">
        <f>SUM(O143:O167)</f>
        <v>0</v>
      </c>
      <c r="P168" s="157">
        <f>SUM(P143:P167)</f>
        <v>10</v>
      </c>
      <c r="Q168" s="161">
        <f t="shared" si="103"/>
        <v>0</v>
      </c>
      <c r="R168" s="151">
        <f t="shared" si="104"/>
        <v>0</v>
      </c>
      <c r="S168" s="162">
        <f t="shared" si="105"/>
        <v>0</v>
      </c>
      <c r="U168" s="158">
        <f>SUM(U143:U167)</f>
        <v>6</v>
      </c>
      <c r="V168" s="157">
        <f>SUM(V143:V167)</f>
        <v>16</v>
      </c>
      <c r="W168" s="161">
        <f>IFERROR((V168-P168)/P168,0)</f>
        <v>0.6</v>
      </c>
      <c r="X168" s="158">
        <f>SUM(X143:X167)</f>
        <v>3</v>
      </c>
      <c r="Y168" s="157">
        <f>SUM(Y143:Y167)</f>
        <v>19</v>
      </c>
      <c r="Z168" s="161">
        <f t="shared" ref="Z168" si="125">IFERROR((Y168-V168)/V168,0)</f>
        <v>0.1875</v>
      </c>
      <c r="AA168" s="158">
        <f>SUM(AA143:AA167)</f>
        <v>0</v>
      </c>
      <c r="AB168" s="157">
        <f>SUM(AB143:AB167)</f>
        <v>19</v>
      </c>
      <c r="AC168" s="161">
        <f t="shared" ref="AC168" si="126">IFERROR((AB168-Y168)/Y168,0)</f>
        <v>0</v>
      </c>
      <c r="AD168" s="158">
        <f>SUM(AD143:AD167)</f>
        <v>0</v>
      </c>
      <c r="AE168" s="157">
        <f>SUM(AE143:AE167)</f>
        <v>19</v>
      </c>
      <c r="AF168" s="161">
        <f t="shared" ref="AF168" si="127">IFERROR((AE168-AB168)/AB168,0)</f>
        <v>0</v>
      </c>
      <c r="AG168" s="158">
        <f>SUM(AG143:AG167)</f>
        <v>0</v>
      </c>
      <c r="AH168" s="157">
        <f>SUM(AH143:AH167)</f>
        <v>19</v>
      </c>
      <c r="AI168" s="161">
        <f>IFERROR((AH168-AE168)/AE168,0)</f>
        <v>0</v>
      </c>
      <c r="AJ168" s="157">
        <f>SUM(AJ143:AJ167)</f>
        <v>9</v>
      </c>
      <c r="AK168" s="162">
        <f t="shared" ref="AK168" si="128">IFERROR((AH168/V168)^(1/4)-1,0)</f>
        <v>4.3898814964921984E-2</v>
      </c>
    </row>
    <row r="170" spans="1:37" ht="17.25" customHeight="1" x14ac:dyDescent="0.35">
      <c r="B170" s="306" t="s">
        <v>168</v>
      </c>
      <c r="C170" s="306"/>
      <c r="D170" s="306"/>
      <c r="E170" s="306"/>
      <c r="F170" s="306"/>
      <c r="G170" s="306"/>
      <c r="H170" s="306"/>
      <c r="I170" s="306"/>
      <c r="J170" s="306"/>
      <c r="K170" s="306"/>
      <c r="L170" s="306"/>
      <c r="M170" s="306"/>
      <c r="N170" s="306"/>
      <c r="O170" s="306"/>
      <c r="P170" s="306"/>
      <c r="Q170" s="306"/>
      <c r="R170" s="306"/>
      <c r="S170" s="306"/>
      <c r="T170" s="306"/>
      <c r="U170" s="306"/>
      <c r="V170" s="306"/>
      <c r="W170" s="306"/>
      <c r="X170" s="306"/>
      <c r="Y170" s="306"/>
      <c r="Z170" s="306"/>
      <c r="AA170" s="306"/>
      <c r="AB170" s="306"/>
      <c r="AC170" s="306"/>
      <c r="AD170" s="306"/>
      <c r="AE170" s="306"/>
      <c r="AF170" s="306"/>
      <c r="AG170" s="306"/>
      <c r="AH170" s="306"/>
      <c r="AI170" s="306"/>
      <c r="AJ170" s="306"/>
      <c r="AK170" s="362"/>
    </row>
    <row r="171" spans="1:37" ht="5.5" customHeight="1" outlineLevel="1" x14ac:dyDescent="0.35">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row>
    <row r="172" spans="1:37" ht="15" customHeight="1" outlineLevel="1" x14ac:dyDescent="0.35">
      <c r="B172" s="363"/>
      <c r="C172" s="364" t="s">
        <v>105</v>
      </c>
      <c r="D172" s="317" t="s">
        <v>131</v>
      </c>
      <c r="E172" s="318"/>
      <c r="F172" s="318"/>
      <c r="G172" s="318"/>
      <c r="H172" s="318"/>
      <c r="I172" s="318"/>
      <c r="J172" s="318"/>
      <c r="K172" s="318"/>
      <c r="L172" s="318"/>
      <c r="M172" s="318"/>
      <c r="N172" s="318"/>
      <c r="O172" s="318"/>
      <c r="P172" s="318"/>
      <c r="Q172" s="319"/>
      <c r="R172" s="322" t="str">
        <f xml:space="preserve"> D173&amp;" - "&amp;O173</f>
        <v>2019 - 2023</v>
      </c>
      <c r="S172" s="369"/>
      <c r="U172" s="317" t="s">
        <v>132</v>
      </c>
      <c r="V172" s="318"/>
      <c r="W172" s="318"/>
      <c r="X172" s="318"/>
      <c r="Y172" s="318"/>
      <c r="Z172" s="318"/>
      <c r="AA172" s="318"/>
      <c r="AB172" s="318"/>
      <c r="AC172" s="318"/>
      <c r="AD172" s="318"/>
      <c r="AE172" s="318"/>
      <c r="AF172" s="318"/>
      <c r="AG172" s="318"/>
      <c r="AH172" s="318"/>
      <c r="AI172" s="318"/>
      <c r="AJ172" s="318"/>
      <c r="AK172" s="367"/>
    </row>
    <row r="173" spans="1:37" ht="15" customHeight="1" outlineLevel="1" x14ac:dyDescent="0.35">
      <c r="B173" s="363"/>
      <c r="C173" s="365"/>
      <c r="D173" s="317">
        <f>$C$3-5</f>
        <v>2019</v>
      </c>
      <c r="E173" s="319"/>
      <c r="F173" s="317">
        <f>$C$3-4</f>
        <v>2020</v>
      </c>
      <c r="G173" s="318"/>
      <c r="H173" s="319"/>
      <c r="I173" s="317">
        <f>$C$3-3</f>
        <v>2021</v>
      </c>
      <c r="J173" s="318"/>
      <c r="K173" s="319"/>
      <c r="L173" s="317">
        <f>$C$3-2</f>
        <v>2022</v>
      </c>
      <c r="M173" s="318"/>
      <c r="N173" s="319"/>
      <c r="O173" s="317">
        <f>$C$3-1</f>
        <v>2023</v>
      </c>
      <c r="P173" s="318"/>
      <c r="Q173" s="319"/>
      <c r="R173" s="324"/>
      <c r="S173" s="370"/>
      <c r="U173" s="317">
        <f>$C$3</f>
        <v>2024</v>
      </c>
      <c r="V173" s="318"/>
      <c r="W173" s="319"/>
      <c r="X173" s="317">
        <f>$C$3+1</f>
        <v>2025</v>
      </c>
      <c r="Y173" s="318"/>
      <c r="Z173" s="319"/>
      <c r="AA173" s="317">
        <f>$C$3+2</f>
        <v>2026</v>
      </c>
      <c r="AB173" s="318"/>
      <c r="AC173" s="319"/>
      <c r="AD173" s="317">
        <f>$C$3+3</f>
        <v>2027</v>
      </c>
      <c r="AE173" s="318"/>
      <c r="AF173" s="319"/>
      <c r="AG173" s="317">
        <f>$C$3+4</f>
        <v>2028</v>
      </c>
      <c r="AH173" s="318"/>
      <c r="AI173" s="319"/>
      <c r="AJ173" s="320" t="str">
        <f>U173&amp;" - "&amp;AG173</f>
        <v>2024 - 2028</v>
      </c>
      <c r="AK173" s="368"/>
    </row>
    <row r="174" spans="1:37" ht="29" outlineLevel="1" x14ac:dyDescent="0.35">
      <c r="B174" s="363"/>
      <c r="C174" s="366"/>
      <c r="D174" s="64" t="s">
        <v>133</v>
      </c>
      <c r="E174" s="65" t="s">
        <v>134</v>
      </c>
      <c r="F174" s="64" t="s">
        <v>133</v>
      </c>
      <c r="G174" s="9" t="s">
        <v>134</v>
      </c>
      <c r="H174" s="65" t="s">
        <v>135</v>
      </c>
      <c r="I174" s="64" t="s">
        <v>133</v>
      </c>
      <c r="J174" s="9" t="s">
        <v>134</v>
      </c>
      <c r="K174" s="65" t="s">
        <v>135</v>
      </c>
      <c r="L174" s="64" t="s">
        <v>133</v>
      </c>
      <c r="M174" s="9" t="s">
        <v>134</v>
      </c>
      <c r="N174" s="65" t="s">
        <v>135</v>
      </c>
      <c r="O174" s="64" t="s">
        <v>159</v>
      </c>
      <c r="P174" s="9" t="s">
        <v>160</v>
      </c>
      <c r="Q174" s="65" t="s">
        <v>135</v>
      </c>
      <c r="R174" s="9" t="s">
        <v>127</v>
      </c>
      <c r="S174" s="58" t="s">
        <v>136</v>
      </c>
      <c r="U174" s="64" t="s">
        <v>133</v>
      </c>
      <c r="V174" s="9" t="s">
        <v>134</v>
      </c>
      <c r="W174" s="65" t="s">
        <v>135</v>
      </c>
      <c r="X174" s="64" t="s">
        <v>133</v>
      </c>
      <c r="Y174" s="9" t="s">
        <v>134</v>
      </c>
      <c r="Z174" s="65" t="s">
        <v>135</v>
      </c>
      <c r="AA174" s="64" t="s">
        <v>133</v>
      </c>
      <c r="AB174" s="9" t="s">
        <v>134</v>
      </c>
      <c r="AC174" s="65" t="s">
        <v>135</v>
      </c>
      <c r="AD174" s="64" t="s">
        <v>133</v>
      </c>
      <c r="AE174" s="9" t="s">
        <v>134</v>
      </c>
      <c r="AF174" s="65" t="s">
        <v>135</v>
      </c>
      <c r="AG174" s="64" t="s">
        <v>133</v>
      </c>
      <c r="AH174" s="9" t="s">
        <v>134</v>
      </c>
      <c r="AI174" s="65" t="s">
        <v>135</v>
      </c>
      <c r="AJ174" s="9" t="s">
        <v>127</v>
      </c>
      <c r="AK174" s="58" t="s">
        <v>136</v>
      </c>
    </row>
    <row r="175" spans="1:37" outlineLevel="1" x14ac:dyDescent="0.35">
      <c r="B175" s="237" t="s">
        <v>75</v>
      </c>
      <c r="C175" s="62" t="s">
        <v>106</v>
      </c>
      <c r="D175" s="78"/>
      <c r="E175" s="79">
        <f>D175</f>
        <v>0</v>
      </c>
      <c r="F175" s="78"/>
      <c r="G175" s="156">
        <f t="shared" ref="G175" si="129">E175+F175</f>
        <v>0</v>
      </c>
      <c r="H175" s="160">
        <f t="shared" ref="H175" si="130">IFERROR((G175-E175)/E175,0)</f>
        <v>0</v>
      </c>
      <c r="I175" s="78"/>
      <c r="J175" s="156">
        <f t="shared" si="2"/>
        <v>0</v>
      </c>
      <c r="K175" s="160">
        <f t="shared" si="3"/>
        <v>0</v>
      </c>
      <c r="L175" s="78"/>
      <c r="M175" s="156">
        <f t="shared" si="31"/>
        <v>0</v>
      </c>
      <c r="N175" s="160">
        <f t="shared" si="49"/>
        <v>0</v>
      </c>
      <c r="O175" s="78"/>
      <c r="P175" s="156">
        <f t="shared" ref="P175:P199" si="131">M175+O175</f>
        <v>0</v>
      </c>
      <c r="Q175" s="160">
        <f t="shared" ref="Q175:Q200" si="132">IFERROR((P175-M175)/M175,0)</f>
        <v>0</v>
      </c>
      <c r="R175" s="151">
        <f t="shared" ref="R175:R200" si="133">D175+F175+I175+L175+O175</f>
        <v>0</v>
      </c>
      <c r="S175" s="162">
        <f t="shared" ref="S175:S200" si="134">IFERROR((P175/E175)^(1/4)-1,0)</f>
        <v>0</v>
      </c>
      <c r="U175" s="78"/>
      <c r="V175" s="156">
        <f t="shared" ref="V175" si="135">P175+U175</f>
        <v>0</v>
      </c>
      <c r="W175" s="160">
        <f t="shared" ref="W175" si="136">IFERROR((V175-P175)/P175,0)</f>
        <v>0</v>
      </c>
      <c r="X175" s="78"/>
      <c r="Y175" s="156">
        <f t="shared" ref="Y175" si="137">V175+X175</f>
        <v>0</v>
      </c>
      <c r="Z175" s="160">
        <f t="shared" ref="Z175" si="138">IFERROR((Y175-V175)/V175,0)</f>
        <v>0</v>
      </c>
      <c r="AA175" s="78"/>
      <c r="AB175" s="156">
        <f t="shared" ref="AB175" si="139">Y175+AA175</f>
        <v>0</v>
      </c>
      <c r="AC175" s="160">
        <f t="shared" ref="AC175" si="140">IFERROR((AB175-Y175)/Y175,0)</f>
        <v>0</v>
      </c>
      <c r="AD175" s="78"/>
      <c r="AE175" s="156">
        <f t="shared" ref="AE175" si="141">AB175+AD175</f>
        <v>0</v>
      </c>
      <c r="AF175" s="160">
        <f t="shared" ref="AF175" si="142">IFERROR((AE175-AB175)/AB175,0)</f>
        <v>0</v>
      </c>
      <c r="AG175" s="78"/>
      <c r="AH175" s="156">
        <f t="shared" ref="AH175" si="143">AE175+AG175</f>
        <v>0</v>
      </c>
      <c r="AI175" s="160">
        <f t="shared" ref="AI175" si="144">IFERROR((AH175-AE175)/AE175,0)</f>
        <v>0</v>
      </c>
      <c r="AJ175" s="163">
        <f>U175+X175+AA175+AD175+AG175</f>
        <v>0</v>
      </c>
      <c r="AK175" s="162">
        <f>IFERROR((AH175/V175)^(1/4)-1,0)</f>
        <v>0</v>
      </c>
    </row>
    <row r="176" spans="1:37" s="53" customFormat="1" outlineLevel="1" x14ac:dyDescent="0.35">
      <c r="A176"/>
      <c r="B176" s="238" t="s">
        <v>76</v>
      </c>
      <c r="C176" s="62" t="s">
        <v>106</v>
      </c>
      <c r="D176" s="78"/>
      <c r="E176" s="79">
        <f t="shared" ref="E176:E199" si="145">D176</f>
        <v>0</v>
      </c>
      <c r="F176" s="78"/>
      <c r="G176" s="156">
        <f t="shared" ref="G176:G199" si="146">E176+F176</f>
        <v>0</v>
      </c>
      <c r="H176" s="160">
        <f t="shared" ref="H176:H199" si="147">IFERROR((G176-E176)/E176,0)</f>
        <v>0</v>
      </c>
      <c r="I176" s="78"/>
      <c r="J176" s="156">
        <f t="shared" ref="J176:J199" si="148">G176+I176</f>
        <v>0</v>
      </c>
      <c r="K176" s="160">
        <f t="shared" ref="K176:K199" si="149">IFERROR((J176-G176)/G176,0)</f>
        <v>0</v>
      </c>
      <c r="L176" s="78"/>
      <c r="M176" s="156">
        <f t="shared" ref="M176:M199" si="150">J176+L176</f>
        <v>0</v>
      </c>
      <c r="N176" s="160">
        <f t="shared" ref="N176:N199" si="151">IFERROR((M176-J176)/J176,0)</f>
        <v>0</v>
      </c>
      <c r="O176" s="78"/>
      <c r="P176" s="156">
        <f t="shared" si="131"/>
        <v>0</v>
      </c>
      <c r="Q176" s="160">
        <f t="shared" si="132"/>
        <v>0</v>
      </c>
      <c r="R176" s="151">
        <f t="shared" si="133"/>
        <v>0</v>
      </c>
      <c r="S176" s="162">
        <f t="shared" si="134"/>
        <v>0</v>
      </c>
      <c r="T176"/>
      <c r="U176" s="78"/>
      <c r="V176" s="156">
        <f t="shared" ref="V176:V199" si="152">P176+U176</f>
        <v>0</v>
      </c>
      <c r="W176" s="160">
        <f t="shared" ref="W176:W199" si="153">IFERROR((V176-P176)/P176,0)</f>
        <v>0</v>
      </c>
      <c r="X176" s="78"/>
      <c r="Y176" s="156">
        <f t="shared" ref="Y176:Y199" si="154">V176+X176</f>
        <v>0</v>
      </c>
      <c r="Z176" s="160">
        <f t="shared" ref="Z176:Z199" si="155">IFERROR((Y176-V176)/V176,0)</f>
        <v>0</v>
      </c>
      <c r="AA176" s="78"/>
      <c r="AB176" s="156">
        <f t="shared" ref="AB176:AB199" si="156">Y176+AA176</f>
        <v>0</v>
      </c>
      <c r="AC176" s="160">
        <f t="shared" ref="AC176:AC199" si="157">IFERROR((AB176-Y176)/Y176,0)</f>
        <v>0</v>
      </c>
      <c r="AD176" s="78"/>
      <c r="AE176" s="156">
        <f t="shared" ref="AE176:AE199" si="158">AB176+AD176</f>
        <v>0</v>
      </c>
      <c r="AF176" s="160">
        <f t="shared" ref="AF176:AF199" si="159">IFERROR((AE176-AB176)/AB176,0)</f>
        <v>0</v>
      </c>
      <c r="AG176" s="78"/>
      <c r="AH176" s="156">
        <f t="shared" ref="AH176:AH199" si="160">AE176+AG176</f>
        <v>0</v>
      </c>
      <c r="AI176" s="160">
        <f t="shared" ref="AI176:AI199" si="161">IFERROR((AH176-AE176)/AE176,0)</f>
        <v>0</v>
      </c>
      <c r="AJ176" s="163">
        <f t="shared" ref="AJ176:AJ199" si="162">U176+X176+AA176+AD176+AG176</f>
        <v>0</v>
      </c>
      <c r="AK176" s="162">
        <f t="shared" ref="AK176:AK199" si="163">IFERROR((AH176/V176)^(1/4)-1,0)</f>
        <v>0</v>
      </c>
    </row>
    <row r="177" spans="1:37" s="53" customFormat="1" outlineLevel="1" x14ac:dyDescent="0.35">
      <c r="A177"/>
      <c r="B177" s="237" t="s">
        <v>77</v>
      </c>
      <c r="C177" s="62" t="s">
        <v>106</v>
      </c>
      <c r="D177" s="78"/>
      <c r="E177" s="79">
        <f t="shared" si="145"/>
        <v>0</v>
      </c>
      <c r="F177" s="78"/>
      <c r="G177" s="156">
        <f t="shared" si="146"/>
        <v>0</v>
      </c>
      <c r="H177" s="160">
        <f t="shared" si="147"/>
        <v>0</v>
      </c>
      <c r="I177" s="78"/>
      <c r="J177" s="156">
        <f t="shared" si="148"/>
        <v>0</v>
      </c>
      <c r="K177" s="160">
        <f t="shared" si="149"/>
        <v>0</v>
      </c>
      <c r="L177" s="78"/>
      <c r="M177" s="156">
        <f t="shared" si="150"/>
        <v>0</v>
      </c>
      <c r="N177" s="160">
        <f t="shared" si="151"/>
        <v>0</v>
      </c>
      <c r="O177" s="78"/>
      <c r="P177" s="156">
        <f t="shared" si="131"/>
        <v>0</v>
      </c>
      <c r="Q177" s="160">
        <f t="shared" si="132"/>
        <v>0</v>
      </c>
      <c r="R177" s="151">
        <f t="shared" si="133"/>
        <v>0</v>
      </c>
      <c r="S177" s="162">
        <f t="shared" si="134"/>
        <v>0</v>
      </c>
      <c r="T177"/>
      <c r="U177" s="78"/>
      <c r="V177" s="156">
        <f t="shared" si="152"/>
        <v>0</v>
      </c>
      <c r="W177" s="160">
        <f t="shared" si="153"/>
        <v>0</v>
      </c>
      <c r="X177" s="78"/>
      <c r="Y177" s="156">
        <f t="shared" si="154"/>
        <v>0</v>
      </c>
      <c r="Z177" s="160">
        <f t="shared" si="155"/>
        <v>0</v>
      </c>
      <c r="AA177" s="78"/>
      <c r="AB177" s="156">
        <f t="shared" si="156"/>
        <v>0</v>
      </c>
      <c r="AC177" s="160">
        <f t="shared" si="157"/>
        <v>0</v>
      </c>
      <c r="AD177" s="78"/>
      <c r="AE177" s="156">
        <f t="shared" si="158"/>
        <v>0</v>
      </c>
      <c r="AF177" s="160">
        <f t="shared" si="159"/>
        <v>0</v>
      </c>
      <c r="AG177" s="78"/>
      <c r="AH177" s="156">
        <f t="shared" si="160"/>
        <v>0</v>
      </c>
      <c r="AI177" s="160">
        <f t="shared" si="161"/>
        <v>0</v>
      </c>
      <c r="AJ177" s="163">
        <f t="shared" si="162"/>
        <v>0</v>
      </c>
      <c r="AK177" s="162">
        <f t="shared" si="163"/>
        <v>0</v>
      </c>
    </row>
    <row r="178" spans="1:37" s="53" customFormat="1" outlineLevel="1" x14ac:dyDescent="0.35">
      <c r="A178"/>
      <c r="B178" s="238" t="s">
        <v>78</v>
      </c>
      <c r="C178" s="62" t="s">
        <v>106</v>
      </c>
      <c r="D178" s="78"/>
      <c r="E178" s="79">
        <f t="shared" si="145"/>
        <v>0</v>
      </c>
      <c r="F178" s="78"/>
      <c r="G178" s="156">
        <f t="shared" si="146"/>
        <v>0</v>
      </c>
      <c r="H178" s="160">
        <f t="shared" si="147"/>
        <v>0</v>
      </c>
      <c r="I178" s="78"/>
      <c r="J178" s="156">
        <f t="shared" si="148"/>
        <v>0</v>
      </c>
      <c r="K178" s="160">
        <f t="shared" si="149"/>
        <v>0</v>
      </c>
      <c r="L178" s="78"/>
      <c r="M178" s="156">
        <f t="shared" si="150"/>
        <v>0</v>
      </c>
      <c r="N178" s="160">
        <f t="shared" si="151"/>
        <v>0</v>
      </c>
      <c r="O178" s="78"/>
      <c r="P178" s="156">
        <f t="shared" si="131"/>
        <v>0</v>
      </c>
      <c r="Q178" s="160">
        <f t="shared" si="132"/>
        <v>0</v>
      </c>
      <c r="R178" s="151">
        <f t="shared" si="133"/>
        <v>0</v>
      </c>
      <c r="S178" s="162">
        <f t="shared" si="134"/>
        <v>0</v>
      </c>
      <c r="T178"/>
      <c r="U178" s="78"/>
      <c r="V178" s="156">
        <f t="shared" si="152"/>
        <v>0</v>
      </c>
      <c r="W178" s="160">
        <f t="shared" si="153"/>
        <v>0</v>
      </c>
      <c r="X178" s="78"/>
      <c r="Y178" s="156">
        <f t="shared" si="154"/>
        <v>0</v>
      </c>
      <c r="Z178" s="160">
        <f t="shared" si="155"/>
        <v>0</v>
      </c>
      <c r="AA178" s="78"/>
      <c r="AB178" s="156">
        <f t="shared" si="156"/>
        <v>0</v>
      </c>
      <c r="AC178" s="160">
        <f t="shared" si="157"/>
        <v>0</v>
      </c>
      <c r="AD178" s="78"/>
      <c r="AE178" s="156">
        <f t="shared" si="158"/>
        <v>0</v>
      </c>
      <c r="AF178" s="160">
        <f t="shared" si="159"/>
        <v>0</v>
      </c>
      <c r="AG178" s="78"/>
      <c r="AH178" s="156">
        <f t="shared" si="160"/>
        <v>0</v>
      </c>
      <c r="AI178" s="160">
        <f t="shared" si="161"/>
        <v>0</v>
      </c>
      <c r="AJ178" s="163">
        <f t="shared" si="162"/>
        <v>0</v>
      </c>
      <c r="AK178" s="162">
        <f t="shared" si="163"/>
        <v>0</v>
      </c>
    </row>
    <row r="179" spans="1:37" s="53" customFormat="1" outlineLevel="1" x14ac:dyDescent="0.35">
      <c r="A179"/>
      <c r="B179" s="237" t="s">
        <v>79</v>
      </c>
      <c r="C179" s="62" t="s">
        <v>106</v>
      </c>
      <c r="D179" s="78"/>
      <c r="E179" s="79">
        <f t="shared" si="145"/>
        <v>0</v>
      </c>
      <c r="F179" s="78"/>
      <c r="G179" s="156">
        <f t="shared" si="146"/>
        <v>0</v>
      </c>
      <c r="H179" s="160">
        <f t="shared" si="147"/>
        <v>0</v>
      </c>
      <c r="I179" s="78"/>
      <c r="J179" s="156">
        <f t="shared" si="148"/>
        <v>0</v>
      </c>
      <c r="K179" s="160">
        <f t="shared" si="149"/>
        <v>0</v>
      </c>
      <c r="L179" s="78"/>
      <c r="M179" s="156">
        <f t="shared" si="150"/>
        <v>0</v>
      </c>
      <c r="N179" s="160">
        <f t="shared" si="151"/>
        <v>0</v>
      </c>
      <c r="O179" s="78"/>
      <c r="P179" s="156">
        <f t="shared" si="131"/>
        <v>0</v>
      </c>
      <c r="Q179" s="160">
        <f t="shared" si="132"/>
        <v>0</v>
      </c>
      <c r="R179" s="151">
        <f t="shared" si="133"/>
        <v>0</v>
      </c>
      <c r="S179" s="162">
        <f t="shared" si="134"/>
        <v>0</v>
      </c>
      <c r="T179"/>
      <c r="U179" s="78"/>
      <c r="V179" s="156">
        <f t="shared" si="152"/>
        <v>0</v>
      </c>
      <c r="W179" s="160">
        <f t="shared" si="153"/>
        <v>0</v>
      </c>
      <c r="X179" s="78"/>
      <c r="Y179" s="156">
        <f t="shared" si="154"/>
        <v>0</v>
      </c>
      <c r="Z179" s="160">
        <f t="shared" si="155"/>
        <v>0</v>
      </c>
      <c r="AA179" s="78"/>
      <c r="AB179" s="156">
        <f t="shared" si="156"/>
        <v>0</v>
      </c>
      <c r="AC179" s="160">
        <f t="shared" si="157"/>
        <v>0</v>
      </c>
      <c r="AD179" s="78"/>
      <c r="AE179" s="156">
        <f t="shared" si="158"/>
        <v>0</v>
      </c>
      <c r="AF179" s="160">
        <f t="shared" si="159"/>
        <v>0</v>
      </c>
      <c r="AG179" s="78"/>
      <c r="AH179" s="156">
        <f t="shared" si="160"/>
        <v>0</v>
      </c>
      <c r="AI179" s="160">
        <f t="shared" si="161"/>
        <v>0</v>
      </c>
      <c r="AJ179" s="163">
        <f t="shared" si="162"/>
        <v>0</v>
      </c>
      <c r="AK179" s="162">
        <f t="shared" si="163"/>
        <v>0</v>
      </c>
    </row>
    <row r="180" spans="1:37" s="53" customFormat="1" outlineLevel="1" x14ac:dyDescent="0.35">
      <c r="A180"/>
      <c r="B180" s="238" t="s">
        <v>80</v>
      </c>
      <c r="C180" s="62" t="s">
        <v>106</v>
      </c>
      <c r="D180" s="78"/>
      <c r="E180" s="79">
        <f t="shared" si="145"/>
        <v>0</v>
      </c>
      <c r="F180" s="78"/>
      <c r="G180" s="156">
        <f t="shared" si="146"/>
        <v>0</v>
      </c>
      <c r="H180" s="160">
        <f t="shared" si="147"/>
        <v>0</v>
      </c>
      <c r="I180" s="78"/>
      <c r="J180" s="156">
        <f t="shared" si="148"/>
        <v>0</v>
      </c>
      <c r="K180" s="160">
        <f t="shared" si="149"/>
        <v>0</v>
      </c>
      <c r="L180" s="78"/>
      <c r="M180" s="156">
        <f t="shared" si="150"/>
        <v>0</v>
      </c>
      <c r="N180" s="160">
        <f t="shared" si="151"/>
        <v>0</v>
      </c>
      <c r="O180" s="78"/>
      <c r="P180" s="156">
        <f t="shared" si="131"/>
        <v>0</v>
      </c>
      <c r="Q180" s="160">
        <f t="shared" si="132"/>
        <v>0</v>
      </c>
      <c r="R180" s="151">
        <f t="shared" si="133"/>
        <v>0</v>
      </c>
      <c r="S180" s="162">
        <f t="shared" si="134"/>
        <v>0</v>
      </c>
      <c r="T180"/>
      <c r="U180" s="78"/>
      <c r="V180" s="156">
        <f t="shared" si="152"/>
        <v>0</v>
      </c>
      <c r="W180" s="160">
        <f t="shared" si="153"/>
        <v>0</v>
      </c>
      <c r="X180" s="78"/>
      <c r="Y180" s="156">
        <f t="shared" si="154"/>
        <v>0</v>
      </c>
      <c r="Z180" s="160">
        <f t="shared" si="155"/>
        <v>0</v>
      </c>
      <c r="AA180" s="78"/>
      <c r="AB180" s="156">
        <f t="shared" si="156"/>
        <v>0</v>
      </c>
      <c r="AC180" s="160">
        <f t="shared" si="157"/>
        <v>0</v>
      </c>
      <c r="AD180" s="78"/>
      <c r="AE180" s="156">
        <f t="shared" si="158"/>
        <v>0</v>
      </c>
      <c r="AF180" s="160">
        <f t="shared" si="159"/>
        <v>0</v>
      </c>
      <c r="AG180" s="78"/>
      <c r="AH180" s="156">
        <f t="shared" si="160"/>
        <v>0</v>
      </c>
      <c r="AI180" s="160">
        <f t="shared" si="161"/>
        <v>0</v>
      </c>
      <c r="AJ180" s="163">
        <f t="shared" si="162"/>
        <v>0</v>
      </c>
      <c r="AK180" s="162">
        <f t="shared" si="163"/>
        <v>0</v>
      </c>
    </row>
    <row r="181" spans="1:37" s="53" customFormat="1" outlineLevel="1" x14ac:dyDescent="0.35">
      <c r="A181"/>
      <c r="B181" s="237" t="s">
        <v>81</v>
      </c>
      <c r="C181" s="62" t="s">
        <v>106</v>
      </c>
      <c r="D181" s="78"/>
      <c r="E181" s="79">
        <f t="shared" si="145"/>
        <v>0</v>
      </c>
      <c r="F181" s="78"/>
      <c r="G181" s="156">
        <f t="shared" si="146"/>
        <v>0</v>
      </c>
      <c r="H181" s="160">
        <f t="shared" si="147"/>
        <v>0</v>
      </c>
      <c r="I181" s="78"/>
      <c r="J181" s="156">
        <f t="shared" si="148"/>
        <v>0</v>
      </c>
      <c r="K181" s="160">
        <f t="shared" si="149"/>
        <v>0</v>
      </c>
      <c r="L181" s="78"/>
      <c r="M181" s="156">
        <f t="shared" si="150"/>
        <v>0</v>
      </c>
      <c r="N181" s="160">
        <f t="shared" si="151"/>
        <v>0</v>
      </c>
      <c r="O181" s="78"/>
      <c r="P181" s="156">
        <f t="shared" si="131"/>
        <v>0</v>
      </c>
      <c r="Q181" s="160">
        <f t="shared" si="132"/>
        <v>0</v>
      </c>
      <c r="R181" s="151">
        <f t="shared" si="133"/>
        <v>0</v>
      </c>
      <c r="S181" s="162">
        <f t="shared" si="134"/>
        <v>0</v>
      </c>
      <c r="T181"/>
      <c r="U181" s="78"/>
      <c r="V181" s="156">
        <f t="shared" si="152"/>
        <v>0</v>
      </c>
      <c r="W181" s="160">
        <f t="shared" si="153"/>
        <v>0</v>
      </c>
      <c r="X181" s="78"/>
      <c r="Y181" s="156">
        <f t="shared" si="154"/>
        <v>0</v>
      </c>
      <c r="Z181" s="160">
        <f t="shared" si="155"/>
        <v>0</v>
      </c>
      <c r="AA181" s="78"/>
      <c r="AB181" s="156">
        <f t="shared" si="156"/>
        <v>0</v>
      </c>
      <c r="AC181" s="160">
        <f t="shared" si="157"/>
        <v>0</v>
      </c>
      <c r="AD181" s="78"/>
      <c r="AE181" s="156">
        <f t="shared" si="158"/>
        <v>0</v>
      </c>
      <c r="AF181" s="160">
        <f t="shared" si="159"/>
        <v>0</v>
      </c>
      <c r="AG181" s="78"/>
      <c r="AH181" s="156">
        <f t="shared" si="160"/>
        <v>0</v>
      </c>
      <c r="AI181" s="160">
        <f t="shared" si="161"/>
        <v>0</v>
      </c>
      <c r="AJ181" s="163">
        <f t="shared" si="162"/>
        <v>0</v>
      </c>
      <c r="AK181" s="162">
        <f t="shared" si="163"/>
        <v>0</v>
      </c>
    </row>
    <row r="182" spans="1:37" s="53" customFormat="1" outlineLevel="1" x14ac:dyDescent="0.35">
      <c r="A182"/>
      <c r="B182" s="238" t="s">
        <v>82</v>
      </c>
      <c r="C182" s="62" t="s">
        <v>106</v>
      </c>
      <c r="D182" s="78"/>
      <c r="E182" s="79">
        <f t="shared" si="145"/>
        <v>0</v>
      </c>
      <c r="F182" s="78"/>
      <c r="G182" s="156">
        <f t="shared" si="146"/>
        <v>0</v>
      </c>
      <c r="H182" s="160">
        <f t="shared" si="147"/>
        <v>0</v>
      </c>
      <c r="I182" s="78"/>
      <c r="J182" s="156">
        <f t="shared" si="148"/>
        <v>0</v>
      </c>
      <c r="K182" s="160">
        <f t="shared" si="149"/>
        <v>0</v>
      </c>
      <c r="L182" s="78"/>
      <c r="M182" s="156">
        <f t="shared" si="150"/>
        <v>0</v>
      </c>
      <c r="N182" s="160">
        <f t="shared" si="151"/>
        <v>0</v>
      </c>
      <c r="O182" s="78"/>
      <c r="P182" s="156">
        <f t="shared" si="131"/>
        <v>0</v>
      </c>
      <c r="Q182" s="160">
        <f t="shared" si="132"/>
        <v>0</v>
      </c>
      <c r="R182" s="151">
        <f t="shared" si="133"/>
        <v>0</v>
      </c>
      <c r="S182" s="162">
        <f t="shared" si="134"/>
        <v>0</v>
      </c>
      <c r="T182"/>
      <c r="U182" s="78"/>
      <c r="V182" s="156">
        <f t="shared" si="152"/>
        <v>0</v>
      </c>
      <c r="W182" s="160">
        <f t="shared" si="153"/>
        <v>0</v>
      </c>
      <c r="X182" s="78"/>
      <c r="Y182" s="156">
        <f t="shared" si="154"/>
        <v>0</v>
      </c>
      <c r="Z182" s="160">
        <f t="shared" si="155"/>
        <v>0</v>
      </c>
      <c r="AA182" s="78"/>
      <c r="AB182" s="156">
        <f t="shared" si="156"/>
        <v>0</v>
      </c>
      <c r="AC182" s="160">
        <f t="shared" si="157"/>
        <v>0</v>
      </c>
      <c r="AD182" s="78"/>
      <c r="AE182" s="156">
        <f t="shared" si="158"/>
        <v>0</v>
      </c>
      <c r="AF182" s="160">
        <f t="shared" si="159"/>
        <v>0</v>
      </c>
      <c r="AG182" s="78"/>
      <c r="AH182" s="156">
        <f t="shared" si="160"/>
        <v>0</v>
      </c>
      <c r="AI182" s="160">
        <f t="shared" si="161"/>
        <v>0</v>
      </c>
      <c r="AJ182" s="163">
        <f t="shared" si="162"/>
        <v>0</v>
      </c>
      <c r="AK182" s="162">
        <f t="shared" si="163"/>
        <v>0</v>
      </c>
    </row>
    <row r="183" spans="1:37" s="53" customFormat="1" outlineLevel="1" x14ac:dyDescent="0.35">
      <c r="A183"/>
      <c r="B183" s="237" t="s">
        <v>83</v>
      </c>
      <c r="C183" s="62" t="s">
        <v>106</v>
      </c>
      <c r="D183" s="78"/>
      <c r="E183" s="79">
        <f t="shared" si="145"/>
        <v>0</v>
      </c>
      <c r="F183" s="78"/>
      <c r="G183" s="156">
        <f t="shared" si="146"/>
        <v>0</v>
      </c>
      <c r="H183" s="160">
        <f t="shared" si="147"/>
        <v>0</v>
      </c>
      <c r="I183" s="78"/>
      <c r="J183" s="156">
        <f t="shared" si="148"/>
        <v>0</v>
      </c>
      <c r="K183" s="160">
        <f t="shared" si="149"/>
        <v>0</v>
      </c>
      <c r="L183" s="78"/>
      <c r="M183" s="156">
        <f t="shared" si="150"/>
        <v>0</v>
      </c>
      <c r="N183" s="160">
        <f t="shared" si="151"/>
        <v>0</v>
      </c>
      <c r="O183" s="78"/>
      <c r="P183" s="156">
        <f t="shared" si="131"/>
        <v>0</v>
      </c>
      <c r="Q183" s="160">
        <f t="shared" si="132"/>
        <v>0</v>
      </c>
      <c r="R183" s="151">
        <f t="shared" si="133"/>
        <v>0</v>
      </c>
      <c r="S183" s="162">
        <f t="shared" si="134"/>
        <v>0</v>
      </c>
      <c r="T183"/>
      <c r="U183" s="78"/>
      <c r="V183" s="156">
        <f t="shared" si="152"/>
        <v>0</v>
      </c>
      <c r="W183" s="160">
        <f t="shared" si="153"/>
        <v>0</v>
      </c>
      <c r="X183" s="78"/>
      <c r="Y183" s="156">
        <f t="shared" si="154"/>
        <v>0</v>
      </c>
      <c r="Z183" s="160">
        <f t="shared" si="155"/>
        <v>0</v>
      </c>
      <c r="AA183" s="78"/>
      <c r="AB183" s="156">
        <f t="shared" si="156"/>
        <v>0</v>
      </c>
      <c r="AC183" s="160">
        <f t="shared" si="157"/>
        <v>0</v>
      </c>
      <c r="AD183" s="78"/>
      <c r="AE183" s="156">
        <f t="shared" si="158"/>
        <v>0</v>
      </c>
      <c r="AF183" s="160">
        <f t="shared" si="159"/>
        <v>0</v>
      </c>
      <c r="AG183" s="78"/>
      <c r="AH183" s="156">
        <f t="shared" si="160"/>
        <v>0</v>
      </c>
      <c r="AI183" s="160">
        <f t="shared" si="161"/>
        <v>0</v>
      </c>
      <c r="AJ183" s="163">
        <f t="shared" si="162"/>
        <v>0</v>
      </c>
      <c r="AK183" s="162">
        <f t="shared" si="163"/>
        <v>0</v>
      </c>
    </row>
    <row r="184" spans="1:37" s="53" customFormat="1" outlineLevel="1" x14ac:dyDescent="0.35">
      <c r="A184"/>
      <c r="B184" s="238" t="s">
        <v>84</v>
      </c>
      <c r="C184" s="62" t="s">
        <v>106</v>
      </c>
      <c r="D184" s="78"/>
      <c r="E184" s="79">
        <f t="shared" si="145"/>
        <v>0</v>
      </c>
      <c r="F184" s="78"/>
      <c r="G184" s="156">
        <f t="shared" si="146"/>
        <v>0</v>
      </c>
      <c r="H184" s="160">
        <f t="shared" si="147"/>
        <v>0</v>
      </c>
      <c r="I184" s="78"/>
      <c r="J184" s="156">
        <f t="shared" si="148"/>
        <v>0</v>
      </c>
      <c r="K184" s="160">
        <f t="shared" si="149"/>
        <v>0</v>
      </c>
      <c r="L184" s="78"/>
      <c r="M184" s="156">
        <f t="shared" si="150"/>
        <v>0</v>
      </c>
      <c r="N184" s="160">
        <f t="shared" si="151"/>
        <v>0</v>
      </c>
      <c r="O184" s="78"/>
      <c r="P184" s="156">
        <f t="shared" si="131"/>
        <v>0</v>
      </c>
      <c r="Q184" s="160">
        <f t="shared" si="132"/>
        <v>0</v>
      </c>
      <c r="R184" s="151">
        <f t="shared" si="133"/>
        <v>0</v>
      </c>
      <c r="S184" s="162">
        <f t="shared" si="134"/>
        <v>0</v>
      </c>
      <c r="T184"/>
      <c r="U184" s="78"/>
      <c r="V184" s="156">
        <f t="shared" si="152"/>
        <v>0</v>
      </c>
      <c r="W184" s="160">
        <f t="shared" si="153"/>
        <v>0</v>
      </c>
      <c r="X184" s="78"/>
      <c r="Y184" s="156">
        <f t="shared" si="154"/>
        <v>0</v>
      </c>
      <c r="Z184" s="160">
        <f t="shared" si="155"/>
        <v>0</v>
      </c>
      <c r="AA184" s="78"/>
      <c r="AB184" s="156">
        <f t="shared" si="156"/>
        <v>0</v>
      </c>
      <c r="AC184" s="160">
        <f t="shared" si="157"/>
        <v>0</v>
      </c>
      <c r="AD184" s="78"/>
      <c r="AE184" s="156">
        <f t="shared" si="158"/>
        <v>0</v>
      </c>
      <c r="AF184" s="160">
        <f t="shared" si="159"/>
        <v>0</v>
      </c>
      <c r="AG184" s="78"/>
      <c r="AH184" s="156">
        <f t="shared" si="160"/>
        <v>0</v>
      </c>
      <c r="AI184" s="160">
        <f t="shared" si="161"/>
        <v>0</v>
      </c>
      <c r="AJ184" s="163">
        <f t="shared" si="162"/>
        <v>0</v>
      </c>
      <c r="AK184" s="162">
        <f t="shared" si="163"/>
        <v>0</v>
      </c>
    </row>
    <row r="185" spans="1:37" s="53" customFormat="1" outlineLevel="1" x14ac:dyDescent="0.35">
      <c r="A185"/>
      <c r="B185" s="237" t="s">
        <v>85</v>
      </c>
      <c r="C185" s="62" t="s">
        <v>106</v>
      </c>
      <c r="D185" s="78"/>
      <c r="E185" s="79">
        <f t="shared" si="145"/>
        <v>0</v>
      </c>
      <c r="F185" s="78"/>
      <c r="G185" s="156">
        <f t="shared" si="146"/>
        <v>0</v>
      </c>
      <c r="H185" s="160">
        <f t="shared" si="147"/>
        <v>0</v>
      </c>
      <c r="I185" s="78"/>
      <c r="J185" s="156">
        <f t="shared" si="148"/>
        <v>0</v>
      </c>
      <c r="K185" s="160">
        <f t="shared" si="149"/>
        <v>0</v>
      </c>
      <c r="L185" s="78"/>
      <c r="M185" s="156">
        <f t="shared" si="150"/>
        <v>0</v>
      </c>
      <c r="N185" s="160">
        <f t="shared" si="151"/>
        <v>0</v>
      </c>
      <c r="O185" s="78"/>
      <c r="P185" s="156">
        <f t="shared" si="131"/>
        <v>0</v>
      </c>
      <c r="Q185" s="160">
        <f t="shared" si="132"/>
        <v>0</v>
      </c>
      <c r="R185" s="151">
        <f t="shared" si="133"/>
        <v>0</v>
      </c>
      <c r="S185" s="162">
        <f t="shared" si="134"/>
        <v>0</v>
      </c>
      <c r="T185"/>
      <c r="U185" s="78"/>
      <c r="V185" s="156">
        <f t="shared" si="152"/>
        <v>0</v>
      </c>
      <c r="W185" s="160">
        <f t="shared" si="153"/>
        <v>0</v>
      </c>
      <c r="X185" s="78"/>
      <c r="Y185" s="156">
        <f t="shared" si="154"/>
        <v>0</v>
      </c>
      <c r="Z185" s="160">
        <f t="shared" si="155"/>
        <v>0</v>
      </c>
      <c r="AA185" s="78"/>
      <c r="AB185" s="156">
        <f t="shared" si="156"/>
        <v>0</v>
      </c>
      <c r="AC185" s="160">
        <f t="shared" si="157"/>
        <v>0</v>
      </c>
      <c r="AD185" s="78"/>
      <c r="AE185" s="156">
        <f t="shared" si="158"/>
        <v>0</v>
      </c>
      <c r="AF185" s="160">
        <f t="shared" si="159"/>
        <v>0</v>
      </c>
      <c r="AG185" s="78"/>
      <c r="AH185" s="156">
        <f t="shared" si="160"/>
        <v>0</v>
      </c>
      <c r="AI185" s="160">
        <f t="shared" si="161"/>
        <v>0</v>
      </c>
      <c r="AJ185" s="163">
        <f t="shared" si="162"/>
        <v>0</v>
      </c>
      <c r="AK185" s="162">
        <f t="shared" si="163"/>
        <v>0</v>
      </c>
    </row>
    <row r="186" spans="1:37" s="53" customFormat="1" outlineLevel="1" x14ac:dyDescent="0.35">
      <c r="A186"/>
      <c r="B186" s="238" t="s">
        <v>86</v>
      </c>
      <c r="C186" s="62" t="s">
        <v>106</v>
      </c>
      <c r="D186" s="78"/>
      <c r="E186" s="79">
        <f t="shared" si="145"/>
        <v>0</v>
      </c>
      <c r="F186" s="78"/>
      <c r="G186" s="156">
        <f t="shared" si="146"/>
        <v>0</v>
      </c>
      <c r="H186" s="160">
        <f t="shared" si="147"/>
        <v>0</v>
      </c>
      <c r="I186" s="78"/>
      <c r="J186" s="156">
        <f t="shared" si="148"/>
        <v>0</v>
      </c>
      <c r="K186" s="160">
        <f t="shared" si="149"/>
        <v>0</v>
      </c>
      <c r="L186" s="78"/>
      <c r="M186" s="156">
        <f t="shared" si="150"/>
        <v>0</v>
      </c>
      <c r="N186" s="160">
        <f t="shared" si="151"/>
        <v>0</v>
      </c>
      <c r="O186" s="78"/>
      <c r="P186" s="156">
        <f t="shared" si="131"/>
        <v>0</v>
      </c>
      <c r="Q186" s="160">
        <f t="shared" si="132"/>
        <v>0</v>
      </c>
      <c r="R186" s="151">
        <f t="shared" si="133"/>
        <v>0</v>
      </c>
      <c r="S186" s="162">
        <f t="shared" si="134"/>
        <v>0</v>
      </c>
      <c r="T186"/>
      <c r="U186" s="78"/>
      <c r="V186" s="156">
        <f t="shared" si="152"/>
        <v>0</v>
      </c>
      <c r="W186" s="160">
        <f t="shared" si="153"/>
        <v>0</v>
      </c>
      <c r="X186" s="78"/>
      <c r="Y186" s="156">
        <f t="shared" si="154"/>
        <v>0</v>
      </c>
      <c r="Z186" s="160">
        <f t="shared" si="155"/>
        <v>0</v>
      </c>
      <c r="AA186" s="78"/>
      <c r="AB186" s="156">
        <f t="shared" si="156"/>
        <v>0</v>
      </c>
      <c r="AC186" s="160">
        <f t="shared" si="157"/>
        <v>0</v>
      </c>
      <c r="AD186" s="78"/>
      <c r="AE186" s="156">
        <f t="shared" si="158"/>
        <v>0</v>
      </c>
      <c r="AF186" s="160">
        <f t="shared" si="159"/>
        <v>0</v>
      </c>
      <c r="AG186" s="78"/>
      <c r="AH186" s="156">
        <f t="shared" si="160"/>
        <v>0</v>
      </c>
      <c r="AI186" s="160">
        <f t="shared" si="161"/>
        <v>0</v>
      </c>
      <c r="AJ186" s="163">
        <f t="shared" si="162"/>
        <v>0</v>
      </c>
      <c r="AK186" s="162">
        <f t="shared" si="163"/>
        <v>0</v>
      </c>
    </row>
    <row r="187" spans="1:37" s="53" customFormat="1" outlineLevel="1" x14ac:dyDescent="0.35">
      <c r="A187"/>
      <c r="B187" s="237" t="s">
        <v>87</v>
      </c>
      <c r="C187" s="62" t="s">
        <v>106</v>
      </c>
      <c r="D187" s="78"/>
      <c r="E187" s="79">
        <f t="shared" si="145"/>
        <v>0</v>
      </c>
      <c r="F187" s="78"/>
      <c r="G187" s="156">
        <f t="shared" si="146"/>
        <v>0</v>
      </c>
      <c r="H187" s="160">
        <f t="shared" si="147"/>
        <v>0</v>
      </c>
      <c r="I187" s="78"/>
      <c r="J187" s="156">
        <f t="shared" si="148"/>
        <v>0</v>
      </c>
      <c r="K187" s="160">
        <f t="shared" si="149"/>
        <v>0</v>
      </c>
      <c r="L187" s="78"/>
      <c r="M187" s="156">
        <f t="shared" si="150"/>
        <v>0</v>
      </c>
      <c r="N187" s="160">
        <f t="shared" si="151"/>
        <v>0</v>
      </c>
      <c r="O187" s="78"/>
      <c r="P187" s="156">
        <f t="shared" si="131"/>
        <v>0</v>
      </c>
      <c r="Q187" s="160">
        <f t="shared" si="132"/>
        <v>0</v>
      </c>
      <c r="R187" s="151">
        <f t="shared" si="133"/>
        <v>0</v>
      </c>
      <c r="S187" s="162">
        <f t="shared" si="134"/>
        <v>0</v>
      </c>
      <c r="T187"/>
      <c r="U187" s="78"/>
      <c r="V187" s="156">
        <f t="shared" si="152"/>
        <v>0</v>
      </c>
      <c r="W187" s="160">
        <f t="shared" si="153"/>
        <v>0</v>
      </c>
      <c r="X187" s="78"/>
      <c r="Y187" s="156">
        <f t="shared" si="154"/>
        <v>0</v>
      </c>
      <c r="Z187" s="160">
        <f t="shared" si="155"/>
        <v>0</v>
      </c>
      <c r="AA187" s="78"/>
      <c r="AB187" s="156">
        <f t="shared" si="156"/>
        <v>0</v>
      </c>
      <c r="AC187" s="160">
        <f t="shared" si="157"/>
        <v>0</v>
      </c>
      <c r="AD187" s="78"/>
      <c r="AE187" s="156">
        <f t="shared" si="158"/>
        <v>0</v>
      </c>
      <c r="AF187" s="160">
        <f t="shared" si="159"/>
        <v>0</v>
      </c>
      <c r="AG187" s="78"/>
      <c r="AH187" s="156">
        <f t="shared" si="160"/>
        <v>0</v>
      </c>
      <c r="AI187" s="160">
        <f t="shared" si="161"/>
        <v>0</v>
      </c>
      <c r="AJ187" s="163">
        <f t="shared" si="162"/>
        <v>0</v>
      </c>
      <c r="AK187" s="162">
        <f t="shared" si="163"/>
        <v>0</v>
      </c>
    </row>
    <row r="188" spans="1:37" s="53" customFormat="1" outlineLevel="1" x14ac:dyDescent="0.35">
      <c r="A188"/>
      <c r="B188" s="238" t="s">
        <v>88</v>
      </c>
      <c r="C188" s="62" t="s">
        <v>106</v>
      </c>
      <c r="D188" s="78"/>
      <c r="E188" s="79">
        <f t="shared" si="145"/>
        <v>0</v>
      </c>
      <c r="F188" s="78"/>
      <c r="G188" s="156">
        <f t="shared" si="146"/>
        <v>0</v>
      </c>
      <c r="H188" s="160">
        <f t="shared" si="147"/>
        <v>0</v>
      </c>
      <c r="I188" s="78"/>
      <c r="J188" s="156">
        <f t="shared" si="148"/>
        <v>0</v>
      </c>
      <c r="K188" s="160">
        <f t="shared" si="149"/>
        <v>0</v>
      </c>
      <c r="L188" s="78"/>
      <c r="M188" s="156">
        <f t="shared" si="150"/>
        <v>0</v>
      </c>
      <c r="N188" s="160">
        <f t="shared" si="151"/>
        <v>0</v>
      </c>
      <c r="O188" s="78"/>
      <c r="P188" s="156">
        <f t="shared" si="131"/>
        <v>0</v>
      </c>
      <c r="Q188" s="160">
        <f t="shared" si="132"/>
        <v>0</v>
      </c>
      <c r="R188" s="151">
        <f t="shared" si="133"/>
        <v>0</v>
      </c>
      <c r="S188" s="162">
        <f t="shared" si="134"/>
        <v>0</v>
      </c>
      <c r="T188"/>
      <c r="U188" s="78"/>
      <c r="V188" s="156">
        <f t="shared" si="152"/>
        <v>0</v>
      </c>
      <c r="W188" s="160">
        <f t="shared" si="153"/>
        <v>0</v>
      </c>
      <c r="X188" s="78"/>
      <c r="Y188" s="156">
        <f t="shared" si="154"/>
        <v>0</v>
      </c>
      <c r="Z188" s="160">
        <f t="shared" si="155"/>
        <v>0</v>
      </c>
      <c r="AA188" s="78"/>
      <c r="AB188" s="156">
        <f t="shared" si="156"/>
        <v>0</v>
      </c>
      <c r="AC188" s="160">
        <f t="shared" si="157"/>
        <v>0</v>
      </c>
      <c r="AD188" s="78"/>
      <c r="AE188" s="156">
        <f t="shared" si="158"/>
        <v>0</v>
      </c>
      <c r="AF188" s="160">
        <f t="shared" si="159"/>
        <v>0</v>
      </c>
      <c r="AG188" s="78"/>
      <c r="AH188" s="156">
        <f t="shared" si="160"/>
        <v>0</v>
      </c>
      <c r="AI188" s="160">
        <f t="shared" si="161"/>
        <v>0</v>
      </c>
      <c r="AJ188" s="163">
        <f t="shared" si="162"/>
        <v>0</v>
      </c>
      <c r="AK188" s="162">
        <f t="shared" si="163"/>
        <v>0</v>
      </c>
    </row>
    <row r="189" spans="1:37" s="53" customFormat="1" outlineLevel="1" x14ac:dyDescent="0.35">
      <c r="A189"/>
      <c r="B189" s="237" t="s">
        <v>89</v>
      </c>
      <c r="C189" s="62" t="s">
        <v>106</v>
      </c>
      <c r="D189" s="78"/>
      <c r="E189" s="79">
        <f t="shared" si="145"/>
        <v>0</v>
      </c>
      <c r="F189" s="78"/>
      <c r="G189" s="156">
        <f t="shared" si="146"/>
        <v>0</v>
      </c>
      <c r="H189" s="160">
        <f t="shared" si="147"/>
        <v>0</v>
      </c>
      <c r="I189" s="78"/>
      <c r="J189" s="156">
        <f t="shared" si="148"/>
        <v>0</v>
      </c>
      <c r="K189" s="160">
        <f t="shared" si="149"/>
        <v>0</v>
      </c>
      <c r="L189" s="78"/>
      <c r="M189" s="156">
        <f t="shared" si="150"/>
        <v>0</v>
      </c>
      <c r="N189" s="160">
        <f t="shared" si="151"/>
        <v>0</v>
      </c>
      <c r="O189" s="78"/>
      <c r="P189" s="156">
        <f t="shared" si="131"/>
        <v>0</v>
      </c>
      <c r="Q189" s="160">
        <f t="shared" si="132"/>
        <v>0</v>
      </c>
      <c r="R189" s="151">
        <f t="shared" si="133"/>
        <v>0</v>
      </c>
      <c r="S189" s="162">
        <f t="shared" si="134"/>
        <v>0</v>
      </c>
      <c r="T189"/>
      <c r="U189" s="78"/>
      <c r="V189" s="156">
        <f t="shared" si="152"/>
        <v>0</v>
      </c>
      <c r="W189" s="160">
        <f t="shared" si="153"/>
        <v>0</v>
      </c>
      <c r="X189" s="78"/>
      <c r="Y189" s="156">
        <f t="shared" si="154"/>
        <v>0</v>
      </c>
      <c r="Z189" s="160">
        <f t="shared" si="155"/>
        <v>0</v>
      </c>
      <c r="AA189" s="78"/>
      <c r="AB189" s="156">
        <f t="shared" si="156"/>
        <v>0</v>
      </c>
      <c r="AC189" s="160">
        <f t="shared" si="157"/>
        <v>0</v>
      </c>
      <c r="AD189" s="78"/>
      <c r="AE189" s="156">
        <f t="shared" si="158"/>
        <v>0</v>
      </c>
      <c r="AF189" s="160">
        <f t="shared" si="159"/>
        <v>0</v>
      </c>
      <c r="AG189" s="78"/>
      <c r="AH189" s="156">
        <f t="shared" si="160"/>
        <v>0</v>
      </c>
      <c r="AI189" s="160">
        <f t="shared" si="161"/>
        <v>0</v>
      </c>
      <c r="AJ189" s="163">
        <f t="shared" si="162"/>
        <v>0</v>
      </c>
      <c r="AK189" s="162">
        <f t="shared" si="163"/>
        <v>0</v>
      </c>
    </row>
    <row r="190" spans="1:37" s="53" customFormat="1" outlineLevel="1" x14ac:dyDescent="0.35">
      <c r="A190"/>
      <c r="B190" s="238" t="s">
        <v>90</v>
      </c>
      <c r="C190" s="62" t="s">
        <v>106</v>
      </c>
      <c r="D190" s="78"/>
      <c r="E190" s="79">
        <f t="shared" si="145"/>
        <v>0</v>
      </c>
      <c r="F190" s="78"/>
      <c r="G190" s="156">
        <f t="shared" si="146"/>
        <v>0</v>
      </c>
      <c r="H190" s="160">
        <f t="shared" si="147"/>
        <v>0</v>
      </c>
      <c r="I190" s="78"/>
      <c r="J190" s="156">
        <f t="shared" si="148"/>
        <v>0</v>
      </c>
      <c r="K190" s="160">
        <f t="shared" si="149"/>
        <v>0</v>
      </c>
      <c r="L190" s="78"/>
      <c r="M190" s="156">
        <f t="shared" si="150"/>
        <v>0</v>
      </c>
      <c r="N190" s="160">
        <f t="shared" si="151"/>
        <v>0</v>
      </c>
      <c r="O190" s="78"/>
      <c r="P190" s="156">
        <f t="shared" si="131"/>
        <v>0</v>
      </c>
      <c r="Q190" s="160">
        <f t="shared" si="132"/>
        <v>0</v>
      </c>
      <c r="R190" s="151">
        <f t="shared" si="133"/>
        <v>0</v>
      </c>
      <c r="S190" s="162">
        <f t="shared" si="134"/>
        <v>0</v>
      </c>
      <c r="T190"/>
      <c r="U190" s="78"/>
      <c r="V190" s="156">
        <f t="shared" si="152"/>
        <v>0</v>
      </c>
      <c r="W190" s="160">
        <f t="shared" si="153"/>
        <v>0</v>
      </c>
      <c r="X190" s="78"/>
      <c r="Y190" s="156">
        <f t="shared" si="154"/>
        <v>0</v>
      </c>
      <c r="Z190" s="160">
        <f t="shared" si="155"/>
        <v>0</v>
      </c>
      <c r="AA190" s="78"/>
      <c r="AB190" s="156">
        <f t="shared" si="156"/>
        <v>0</v>
      </c>
      <c r="AC190" s="160">
        <f t="shared" si="157"/>
        <v>0</v>
      </c>
      <c r="AD190" s="78"/>
      <c r="AE190" s="156">
        <f t="shared" si="158"/>
        <v>0</v>
      </c>
      <c r="AF190" s="160">
        <f t="shared" si="159"/>
        <v>0</v>
      </c>
      <c r="AG190" s="78"/>
      <c r="AH190" s="156">
        <f t="shared" si="160"/>
        <v>0</v>
      </c>
      <c r="AI190" s="160">
        <f t="shared" si="161"/>
        <v>0</v>
      </c>
      <c r="AJ190" s="163">
        <f t="shared" si="162"/>
        <v>0</v>
      </c>
      <c r="AK190" s="162">
        <f t="shared" si="163"/>
        <v>0</v>
      </c>
    </row>
    <row r="191" spans="1:37" s="53" customFormat="1" outlineLevel="1" x14ac:dyDescent="0.35">
      <c r="A191"/>
      <c r="B191" s="238" t="s">
        <v>91</v>
      </c>
      <c r="C191" s="62" t="s">
        <v>106</v>
      </c>
      <c r="D191" s="78"/>
      <c r="E191" s="79">
        <f t="shared" si="145"/>
        <v>0</v>
      </c>
      <c r="F191" s="78"/>
      <c r="G191" s="156">
        <f t="shared" si="146"/>
        <v>0</v>
      </c>
      <c r="H191" s="160">
        <f t="shared" si="147"/>
        <v>0</v>
      </c>
      <c r="I191" s="78"/>
      <c r="J191" s="156">
        <f t="shared" si="148"/>
        <v>0</v>
      </c>
      <c r="K191" s="160">
        <f t="shared" si="149"/>
        <v>0</v>
      </c>
      <c r="L191" s="78"/>
      <c r="M191" s="156">
        <f t="shared" si="150"/>
        <v>0</v>
      </c>
      <c r="N191" s="160">
        <f t="shared" si="151"/>
        <v>0</v>
      </c>
      <c r="O191" s="78"/>
      <c r="P191" s="156">
        <f t="shared" si="131"/>
        <v>0</v>
      </c>
      <c r="Q191" s="160">
        <f t="shared" si="132"/>
        <v>0</v>
      </c>
      <c r="R191" s="151">
        <f t="shared" si="133"/>
        <v>0</v>
      </c>
      <c r="S191" s="162">
        <f t="shared" si="134"/>
        <v>0</v>
      </c>
      <c r="T191"/>
      <c r="U191" s="78"/>
      <c r="V191" s="156">
        <f t="shared" si="152"/>
        <v>0</v>
      </c>
      <c r="W191" s="160">
        <f t="shared" si="153"/>
        <v>0</v>
      </c>
      <c r="X191" s="78"/>
      <c r="Y191" s="156">
        <f t="shared" si="154"/>
        <v>0</v>
      </c>
      <c r="Z191" s="160">
        <f t="shared" si="155"/>
        <v>0</v>
      </c>
      <c r="AA191" s="78"/>
      <c r="AB191" s="156">
        <f t="shared" si="156"/>
        <v>0</v>
      </c>
      <c r="AC191" s="160">
        <f t="shared" si="157"/>
        <v>0</v>
      </c>
      <c r="AD191" s="78"/>
      <c r="AE191" s="156">
        <f t="shared" si="158"/>
        <v>0</v>
      </c>
      <c r="AF191" s="160">
        <f t="shared" si="159"/>
        <v>0</v>
      </c>
      <c r="AG191" s="78"/>
      <c r="AH191" s="156">
        <f t="shared" si="160"/>
        <v>0</v>
      </c>
      <c r="AI191" s="160">
        <f t="shared" si="161"/>
        <v>0</v>
      </c>
      <c r="AJ191" s="163">
        <f t="shared" si="162"/>
        <v>0</v>
      </c>
      <c r="AK191" s="162">
        <f t="shared" si="163"/>
        <v>0</v>
      </c>
    </row>
    <row r="192" spans="1:37" s="53" customFormat="1" outlineLevel="1" x14ac:dyDescent="0.35">
      <c r="A192"/>
      <c r="B192" s="237" t="s">
        <v>92</v>
      </c>
      <c r="C192" s="62" t="s">
        <v>106</v>
      </c>
      <c r="D192" s="78"/>
      <c r="E192" s="79">
        <f t="shared" si="145"/>
        <v>0</v>
      </c>
      <c r="F192" s="78"/>
      <c r="G192" s="156">
        <f t="shared" si="146"/>
        <v>0</v>
      </c>
      <c r="H192" s="160">
        <f t="shared" si="147"/>
        <v>0</v>
      </c>
      <c r="I192" s="78"/>
      <c r="J192" s="156">
        <f t="shared" si="148"/>
        <v>0</v>
      </c>
      <c r="K192" s="160">
        <f t="shared" si="149"/>
        <v>0</v>
      </c>
      <c r="L192" s="78"/>
      <c r="M192" s="156">
        <f t="shared" si="150"/>
        <v>0</v>
      </c>
      <c r="N192" s="160">
        <f t="shared" si="151"/>
        <v>0</v>
      </c>
      <c r="O192" s="78"/>
      <c r="P192" s="156">
        <f t="shared" si="131"/>
        <v>0</v>
      </c>
      <c r="Q192" s="160">
        <f t="shared" si="132"/>
        <v>0</v>
      </c>
      <c r="R192" s="151">
        <f t="shared" si="133"/>
        <v>0</v>
      </c>
      <c r="S192" s="162">
        <f t="shared" si="134"/>
        <v>0</v>
      </c>
      <c r="T192"/>
      <c r="U192" s="78"/>
      <c r="V192" s="156">
        <f t="shared" si="152"/>
        <v>0</v>
      </c>
      <c r="W192" s="160">
        <f t="shared" si="153"/>
        <v>0</v>
      </c>
      <c r="X192" s="78"/>
      <c r="Y192" s="156">
        <f t="shared" si="154"/>
        <v>0</v>
      </c>
      <c r="Z192" s="160">
        <f t="shared" si="155"/>
        <v>0</v>
      </c>
      <c r="AA192" s="78"/>
      <c r="AB192" s="156">
        <f t="shared" si="156"/>
        <v>0</v>
      </c>
      <c r="AC192" s="160">
        <f t="shared" si="157"/>
        <v>0</v>
      </c>
      <c r="AD192" s="78"/>
      <c r="AE192" s="156">
        <f t="shared" si="158"/>
        <v>0</v>
      </c>
      <c r="AF192" s="160">
        <f t="shared" si="159"/>
        <v>0</v>
      </c>
      <c r="AG192" s="78"/>
      <c r="AH192" s="156">
        <f t="shared" si="160"/>
        <v>0</v>
      </c>
      <c r="AI192" s="160">
        <f t="shared" si="161"/>
        <v>0</v>
      </c>
      <c r="AJ192" s="163">
        <f t="shared" si="162"/>
        <v>0</v>
      </c>
      <c r="AK192" s="162">
        <f t="shared" si="163"/>
        <v>0</v>
      </c>
    </row>
    <row r="193" spans="1:37" s="53" customFormat="1" outlineLevel="1" x14ac:dyDescent="0.35">
      <c r="A193"/>
      <c r="B193" s="238" t="s">
        <v>93</v>
      </c>
      <c r="C193" s="62" t="s">
        <v>106</v>
      </c>
      <c r="D193" s="78"/>
      <c r="E193" s="79">
        <f t="shared" si="145"/>
        <v>0</v>
      </c>
      <c r="F193" s="78"/>
      <c r="G193" s="156">
        <f t="shared" si="146"/>
        <v>0</v>
      </c>
      <c r="H193" s="160">
        <f t="shared" si="147"/>
        <v>0</v>
      </c>
      <c r="I193" s="78"/>
      <c r="J193" s="156">
        <f t="shared" si="148"/>
        <v>0</v>
      </c>
      <c r="K193" s="160">
        <f t="shared" si="149"/>
        <v>0</v>
      </c>
      <c r="L193" s="78"/>
      <c r="M193" s="156">
        <f t="shared" si="150"/>
        <v>0</v>
      </c>
      <c r="N193" s="160">
        <f t="shared" si="151"/>
        <v>0</v>
      </c>
      <c r="O193" s="78"/>
      <c r="P193" s="156">
        <f t="shared" si="131"/>
        <v>0</v>
      </c>
      <c r="Q193" s="160">
        <f t="shared" si="132"/>
        <v>0</v>
      </c>
      <c r="R193" s="151">
        <f t="shared" si="133"/>
        <v>0</v>
      </c>
      <c r="S193" s="162">
        <f t="shared" si="134"/>
        <v>0</v>
      </c>
      <c r="T193"/>
      <c r="U193" s="78"/>
      <c r="V193" s="156">
        <f t="shared" si="152"/>
        <v>0</v>
      </c>
      <c r="W193" s="160">
        <f t="shared" si="153"/>
        <v>0</v>
      </c>
      <c r="X193" s="78"/>
      <c r="Y193" s="156">
        <f t="shared" si="154"/>
        <v>0</v>
      </c>
      <c r="Z193" s="160">
        <f t="shared" si="155"/>
        <v>0</v>
      </c>
      <c r="AA193" s="78"/>
      <c r="AB193" s="156">
        <f t="shared" si="156"/>
        <v>0</v>
      </c>
      <c r="AC193" s="160">
        <f t="shared" si="157"/>
        <v>0</v>
      </c>
      <c r="AD193" s="78"/>
      <c r="AE193" s="156">
        <f t="shared" si="158"/>
        <v>0</v>
      </c>
      <c r="AF193" s="160">
        <f t="shared" si="159"/>
        <v>0</v>
      </c>
      <c r="AG193" s="78"/>
      <c r="AH193" s="156">
        <f t="shared" si="160"/>
        <v>0</v>
      </c>
      <c r="AI193" s="160">
        <f t="shared" si="161"/>
        <v>0</v>
      </c>
      <c r="AJ193" s="163">
        <f t="shared" si="162"/>
        <v>0</v>
      </c>
      <c r="AK193" s="162">
        <f t="shared" si="163"/>
        <v>0</v>
      </c>
    </row>
    <row r="194" spans="1:37" s="53" customFormat="1" outlineLevel="1" x14ac:dyDescent="0.35">
      <c r="A194"/>
      <c r="B194" s="237" t="s">
        <v>94</v>
      </c>
      <c r="C194" s="62" t="s">
        <v>106</v>
      </c>
      <c r="D194" s="78"/>
      <c r="E194" s="79">
        <f t="shared" si="145"/>
        <v>0</v>
      </c>
      <c r="F194" s="78"/>
      <c r="G194" s="156">
        <f t="shared" si="146"/>
        <v>0</v>
      </c>
      <c r="H194" s="160">
        <f t="shared" si="147"/>
        <v>0</v>
      </c>
      <c r="I194" s="78"/>
      <c r="J194" s="156">
        <f t="shared" si="148"/>
        <v>0</v>
      </c>
      <c r="K194" s="160">
        <f t="shared" si="149"/>
        <v>0</v>
      </c>
      <c r="L194" s="78"/>
      <c r="M194" s="156">
        <f t="shared" si="150"/>
        <v>0</v>
      </c>
      <c r="N194" s="160">
        <f t="shared" si="151"/>
        <v>0</v>
      </c>
      <c r="O194" s="78"/>
      <c r="P194" s="156">
        <f t="shared" si="131"/>
        <v>0</v>
      </c>
      <c r="Q194" s="160">
        <f t="shared" si="132"/>
        <v>0</v>
      </c>
      <c r="R194" s="151">
        <f t="shared" si="133"/>
        <v>0</v>
      </c>
      <c r="S194" s="162">
        <f t="shared" si="134"/>
        <v>0</v>
      </c>
      <c r="T194"/>
      <c r="U194" s="78"/>
      <c r="V194" s="156">
        <f t="shared" si="152"/>
        <v>0</v>
      </c>
      <c r="W194" s="160">
        <f t="shared" si="153"/>
        <v>0</v>
      </c>
      <c r="X194" s="78"/>
      <c r="Y194" s="156">
        <f t="shared" si="154"/>
        <v>0</v>
      </c>
      <c r="Z194" s="160">
        <f t="shared" si="155"/>
        <v>0</v>
      </c>
      <c r="AA194" s="78"/>
      <c r="AB194" s="156">
        <f t="shared" si="156"/>
        <v>0</v>
      </c>
      <c r="AC194" s="160">
        <f t="shared" si="157"/>
        <v>0</v>
      </c>
      <c r="AD194" s="78"/>
      <c r="AE194" s="156">
        <f t="shared" si="158"/>
        <v>0</v>
      </c>
      <c r="AF194" s="160">
        <f t="shared" si="159"/>
        <v>0</v>
      </c>
      <c r="AG194" s="78"/>
      <c r="AH194" s="156">
        <f t="shared" si="160"/>
        <v>0</v>
      </c>
      <c r="AI194" s="160">
        <f t="shared" si="161"/>
        <v>0</v>
      </c>
      <c r="AJ194" s="163">
        <f t="shared" si="162"/>
        <v>0</v>
      </c>
      <c r="AK194" s="162">
        <f t="shared" si="163"/>
        <v>0</v>
      </c>
    </row>
    <row r="195" spans="1:37" s="53" customFormat="1" outlineLevel="1" x14ac:dyDescent="0.35">
      <c r="A195"/>
      <c r="B195" s="238" t="s">
        <v>95</v>
      </c>
      <c r="C195" s="62" t="s">
        <v>106</v>
      </c>
      <c r="D195" s="78"/>
      <c r="E195" s="79">
        <f t="shared" si="145"/>
        <v>0</v>
      </c>
      <c r="F195" s="78"/>
      <c r="G195" s="156">
        <f t="shared" si="146"/>
        <v>0</v>
      </c>
      <c r="H195" s="160">
        <f t="shared" si="147"/>
        <v>0</v>
      </c>
      <c r="I195" s="78"/>
      <c r="J195" s="156">
        <f t="shared" si="148"/>
        <v>0</v>
      </c>
      <c r="K195" s="160">
        <f t="shared" si="149"/>
        <v>0</v>
      </c>
      <c r="L195" s="78"/>
      <c r="M195" s="156">
        <f t="shared" si="150"/>
        <v>0</v>
      </c>
      <c r="N195" s="160">
        <f t="shared" si="151"/>
        <v>0</v>
      </c>
      <c r="O195" s="78"/>
      <c r="P195" s="156">
        <f t="shared" si="131"/>
        <v>0</v>
      </c>
      <c r="Q195" s="160">
        <f t="shared" si="132"/>
        <v>0</v>
      </c>
      <c r="R195" s="151">
        <f t="shared" si="133"/>
        <v>0</v>
      </c>
      <c r="S195" s="162">
        <f t="shared" si="134"/>
        <v>0</v>
      </c>
      <c r="T195"/>
      <c r="U195" s="78"/>
      <c r="V195" s="156">
        <f t="shared" si="152"/>
        <v>0</v>
      </c>
      <c r="W195" s="160">
        <f t="shared" si="153"/>
        <v>0</v>
      </c>
      <c r="X195" s="78"/>
      <c r="Y195" s="156">
        <f t="shared" si="154"/>
        <v>0</v>
      </c>
      <c r="Z195" s="160">
        <f t="shared" si="155"/>
        <v>0</v>
      </c>
      <c r="AA195" s="78"/>
      <c r="AB195" s="156">
        <f t="shared" si="156"/>
        <v>0</v>
      </c>
      <c r="AC195" s="160">
        <f t="shared" si="157"/>
        <v>0</v>
      </c>
      <c r="AD195" s="78"/>
      <c r="AE195" s="156">
        <f t="shared" si="158"/>
        <v>0</v>
      </c>
      <c r="AF195" s="160">
        <f t="shared" si="159"/>
        <v>0</v>
      </c>
      <c r="AG195" s="78"/>
      <c r="AH195" s="156">
        <f t="shared" si="160"/>
        <v>0</v>
      </c>
      <c r="AI195" s="160">
        <f t="shared" si="161"/>
        <v>0</v>
      </c>
      <c r="AJ195" s="163">
        <f t="shared" si="162"/>
        <v>0</v>
      </c>
      <c r="AK195" s="162">
        <f t="shared" si="163"/>
        <v>0</v>
      </c>
    </row>
    <row r="196" spans="1:37" s="53" customFormat="1" outlineLevel="1" x14ac:dyDescent="0.35">
      <c r="A196"/>
      <c r="B196" s="237" t="s">
        <v>96</v>
      </c>
      <c r="C196" s="62" t="s">
        <v>106</v>
      </c>
      <c r="D196" s="78"/>
      <c r="E196" s="79">
        <f t="shared" si="145"/>
        <v>0</v>
      </c>
      <c r="F196" s="78"/>
      <c r="G196" s="156">
        <f t="shared" si="146"/>
        <v>0</v>
      </c>
      <c r="H196" s="160">
        <f t="shared" si="147"/>
        <v>0</v>
      </c>
      <c r="I196" s="78"/>
      <c r="J196" s="156">
        <f t="shared" si="148"/>
        <v>0</v>
      </c>
      <c r="K196" s="160">
        <f t="shared" si="149"/>
        <v>0</v>
      </c>
      <c r="L196" s="78"/>
      <c r="M196" s="156">
        <f t="shared" si="150"/>
        <v>0</v>
      </c>
      <c r="N196" s="160">
        <f t="shared" si="151"/>
        <v>0</v>
      </c>
      <c r="O196" s="78"/>
      <c r="P196" s="156">
        <f t="shared" si="131"/>
        <v>0</v>
      </c>
      <c r="Q196" s="160">
        <f t="shared" si="132"/>
        <v>0</v>
      </c>
      <c r="R196" s="151">
        <f t="shared" si="133"/>
        <v>0</v>
      </c>
      <c r="S196" s="162">
        <f t="shared" si="134"/>
        <v>0</v>
      </c>
      <c r="T196"/>
      <c r="U196" s="78"/>
      <c r="V196" s="156">
        <f t="shared" si="152"/>
        <v>0</v>
      </c>
      <c r="W196" s="160">
        <f t="shared" si="153"/>
        <v>0</v>
      </c>
      <c r="X196" s="78"/>
      <c r="Y196" s="156">
        <f t="shared" si="154"/>
        <v>0</v>
      </c>
      <c r="Z196" s="160">
        <f t="shared" si="155"/>
        <v>0</v>
      </c>
      <c r="AA196" s="78"/>
      <c r="AB196" s="156">
        <f t="shared" si="156"/>
        <v>0</v>
      </c>
      <c r="AC196" s="160">
        <f t="shared" si="157"/>
        <v>0</v>
      </c>
      <c r="AD196" s="78"/>
      <c r="AE196" s="156">
        <f t="shared" si="158"/>
        <v>0</v>
      </c>
      <c r="AF196" s="160">
        <f t="shared" si="159"/>
        <v>0</v>
      </c>
      <c r="AG196" s="78"/>
      <c r="AH196" s="156">
        <f t="shared" si="160"/>
        <v>0</v>
      </c>
      <c r="AI196" s="160">
        <f t="shared" si="161"/>
        <v>0</v>
      </c>
      <c r="AJ196" s="163">
        <f t="shared" si="162"/>
        <v>0</v>
      </c>
      <c r="AK196" s="162">
        <f t="shared" si="163"/>
        <v>0</v>
      </c>
    </row>
    <row r="197" spans="1:37" s="53" customFormat="1" outlineLevel="1" x14ac:dyDescent="0.35">
      <c r="A197"/>
      <c r="B197" s="238" t="s">
        <v>97</v>
      </c>
      <c r="C197" s="62" t="s">
        <v>106</v>
      </c>
      <c r="D197" s="78"/>
      <c r="E197" s="79">
        <f t="shared" si="145"/>
        <v>0</v>
      </c>
      <c r="F197" s="78"/>
      <c r="G197" s="156">
        <f t="shared" si="146"/>
        <v>0</v>
      </c>
      <c r="H197" s="160">
        <f t="shared" si="147"/>
        <v>0</v>
      </c>
      <c r="I197" s="78"/>
      <c r="J197" s="156">
        <f t="shared" si="148"/>
        <v>0</v>
      </c>
      <c r="K197" s="160">
        <f t="shared" si="149"/>
        <v>0</v>
      </c>
      <c r="L197" s="78">
        <v>1</v>
      </c>
      <c r="M197" s="156">
        <f t="shared" si="150"/>
        <v>1</v>
      </c>
      <c r="N197" s="160">
        <f t="shared" si="151"/>
        <v>0</v>
      </c>
      <c r="O197" s="78"/>
      <c r="P197" s="156">
        <f t="shared" si="131"/>
        <v>1</v>
      </c>
      <c r="Q197" s="160">
        <f t="shared" si="132"/>
        <v>0</v>
      </c>
      <c r="R197" s="151">
        <f t="shared" si="133"/>
        <v>1</v>
      </c>
      <c r="S197" s="162">
        <f t="shared" si="134"/>
        <v>0</v>
      </c>
      <c r="T197"/>
      <c r="U197" s="78">
        <v>1</v>
      </c>
      <c r="V197" s="156">
        <f t="shared" si="152"/>
        <v>2</v>
      </c>
      <c r="W197" s="160">
        <f t="shared" si="153"/>
        <v>1</v>
      </c>
      <c r="X197" s="78"/>
      <c r="Y197" s="156">
        <f t="shared" si="154"/>
        <v>2</v>
      </c>
      <c r="Z197" s="160">
        <f t="shared" si="155"/>
        <v>0</v>
      </c>
      <c r="AA197" s="78"/>
      <c r="AB197" s="156">
        <f t="shared" si="156"/>
        <v>2</v>
      </c>
      <c r="AC197" s="160">
        <f t="shared" si="157"/>
        <v>0</v>
      </c>
      <c r="AD197" s="78"/>
      <c r="AE197" s="156">
        <f t="shared" si="158"/>
        <v>2</v>
      </c>
      <c r="AF197" s="160">
        <f t="shared" si="159"/>
        <v>0</v>
      </c>
      <c r="AG197" s="78"/>
      <c r="AH197" s="156">
        <f t="shared" si="160"/>
        <v>2</v>
      </c>
      <c r="AI197" s="160">
        <f t="shared" si="161"/>
        <v>0</v>
      </c>
      <c r="AJ197" s="163">
        <f t="shared" si="162"/>
        <v>1</v>
      </c>
      <c r="AK197" s="162">
        <f t="shared" si="163"/>
        <v>0</v>
      </c>
    </row>
    <row r="198" spans="1:37" s="53" customFormat="1" outlineLevel="1" x14ac:dyDescent="0.35">
      <c r="A198"/>
      <c r="B198" s="237" t="s">
        <v>98</v>
      </c>
      <c r="C198" s="62" t="s">
        <v>106</v>
      </c>
      <c r="D198" s="78"/>
      <c r="E198" s="79">
        <f t="shared" si="145"/>
        <v>0</v>
      </c>
      <c r="F198" s="78"/>
      <c r="G198" s="156">
        <f t="shared" si="146"/>
        <v>0</v>
      </c>
      <c r="H198" s="160">
        <f t="shared" si="147"/>
        <v>0</v>
      </c>
      <c r="I198" s="78"/>
      <c r="J198" s="156">
        <f t="shared" si="148"/>
        <v>0</v>
      </c>
      <c r="K198" s="160">
        <f t="shared" si="149"/>
        <v>0</v>
      </c>
      <c r="L198" s="78"/>
      <c r="M198" s="156">
        <f t="shared" si="150"/>
        <v>0</v>
      </c>
      <c r="N198" s="160">
        <f t="shared" si="151"/>
        <v>0</v>
      </c>
      <c r="O198" s="78"/>
      <c r="P198" s="156">
        <f t="shared" si="131"/>
        <v>0</v>
      </c>
      <c r="Q198" s="160">
        <f t="shared" si="132"/>
        <v>0</v>
      </c>
      <c r="R198" s="151">
        <f t="shared" si="133"/>
        <v>0</v>
      </c>
      <c r="S198" s="162">
        <f t="shared" si="134"/>
        <v>0</v>
      </c>
      <c r="T198"/>
      <c r="U198" s="78"/>
      <c r="V198" s="156">
        <f t="shared" si="152"/>
        <v>0</v>
      </c>
      <c r="W198" s="160">
        <f t="shared" si="153"/>
        <v>0</v>
      </c>
      <c r="X198" s="78"/>
      <c r="Y198" s="156">
        <f t="shared" si="154"/>
        <v>0</v>
      </c>
      <c r="Z198" s="160">
        <f t="shared" si="155"/>
        <v>0</v>
      </c>
      <c r="AA198" s="78"/>
      <c r="AB198" s="156">
        <f t="shared" si="156"/>
        <v>0</v>
      </c>
      <c r="AC198" s="160">
        <f t="shared" si="157"/>
        <v>0</v>
      </c>
      <c r="AD198" s="78"/>
      <c r="AE198" s="156">
        <f t="shared" si="158"/>
        <v>0</v>
      </c>
      <c r="AF198" s="160">
        <f t="shared" si="159"/>
        <v>0</v>
      </c>
      <c r="AG198" s="78"/>
      <c r="AH198" s="156">
        <f t="shared" si="160"/>
        <v>0</v>
      </c>
      <c r="AI198" s="160">
        <f t="shared" si="161"/>
        <v>0</v>
      </c>
      <c r="AJ198" s="163">
        <f t="shared" si="162"/>
        <v>0</v>
      </c>
      <c r="AK198" s="162">
        <f t="shared" si="163"/>
        <v>0</v>
      </c>
    </row>
    <row r="199" spans="1:37" s="53" customFormat="1" outlineLevel="1" x14ac:dyDescent="0.35">
      <c r="A199"/>
      <c r="B199" s="238" t="s">
        <v>99</v>
      </c>
      <c r="C199" s="62" t="s">
        <v>106</v>
      </c>
      <c r="D199" s="78"/>
      <c r="E199" s="79">
        <f t="shared" si="145"/>
        <v>0</v>
      </c>
      <c r="F199" s="78"/>
      <c r="G199" s="156">
        <f t="shared" si="146"/>
        <v>0</v>
      </c>
      <c r="H199" s="160">
        <f t="shared" si="147"/>
        <v>0</v>
      </c>
      <c r="I199" s="78"/>
      <c r="J199" s="156">
        <f t="shared" si="148"/>
        <v>0</v>
      </c>
      <c r="K199" s="160">
        <f t="shared" si="149"/>
        <v>0</v>
      </c>
      <c r="L199" s="78"/>
      <c r="M199" s="156">
        <f t="shared" si="150"/>
        <v>0</v>
      </c>
      <c r="N199" s="160">
        <f t="shared" si="151"/>
        <v>0</v>
      </c>
      <c r="O199" s="78"/>
      <c r="P199" s="156">
        <f t="shared" si="131"/>
        <v>0</v>
      </c>
      <c r="Q199" s="160">
        <f t="shared" si="132"/>
        <v>0</v>
      </c>
      <c r="R199" s="151">
        <f t="shared" si="133"/>
        <v>0</v>
      </c>
      <c r="S199" s="162">
        <f t="shared" si="134"/>
        <v>0</v>
      </c>
      <c r="T199"/>
      <c r="U199" s="78"/>
      <c r="V199" s="156">
        <f t="shared" si="152"/>
        <v>0</v>
      </c>
      <c r="W199" s="160">
        <f t="shared" si="153"/>
        <v>0</v>
      </c>
      <c r="X199" s="78"/>
      <c r="Y199" s="156">
        <f t="shared" si="154"/>
        <v>0</v>
      </c>
      <c r="Z199" s="160">
        <f t="shared" si="155"/>
        <v>0</v>
      </c>
      <c r="AA199" s="78"/>
      <c r="AB199" s="156">
        <f t="shared" si="156"/>
        <v>0</v>
      </c>
      <c r="AC199" s="160">
        <f t="shared" si="157"/>
        <v>0</v>
      </c>
      <c r="AD199" s="78"/>
      <c r="AE199" s="156">
        <f t="shared" si="158"/>
        <v>0</v>
      </c>
      <c r="AF199" s="160">
        <f t="shared" si="159"/>
        <v>0</v>
      </c>
      <c r="AG199" s="78"/>
      <c r="AH199" s="156">
        <f t="shared" si="160"/>
        <v>0</v>
      </c>
      <c r="AI199" s="160">
        <f t="shared" si="161"/>
        <v>0</v>
      </c>
      <c r="AJ199" s="163">
        <f t="shared" si="162"/>
        <v>0</v>
      </c>
      <c r="AK199" s="162">
        <f t="shared" si="163"/>
        <v>0</v>
      </c>
    </row>
    <row r="200" spans="1:37" outlineLevel="1" x14ac:dyDescent="0.35">
      <c r="B200" s="49" t="s">
        <v>139</v>
      </c>
      <c r="C200" s="46" t="s">
        <v>106</v>
      </c>
      <c r="D200" s="158">
        <f>SUM(D175:D199)</f>
        <v>0</v>
      </c>
      <c r="E200" s="157">
        <f>SUM(E175:E199)</f>
        <v>0</v>
      </c>
      <c r="F200" s="158">
        <f>SUM(F175:F199)</f>
        <v>0</v>
      </c>
      <c r="G200" s="157">
        <f>SUM(G175:G199)</f>
        <v>0</v>
      </c>
      <c r="H200" s="161">
        <f>IFERROR((G200-E200)/E200,0)</f>
        <v>0</v>
      </c>
      <c r="I200" s="158">
        <f>SUM(I175:I199)</f>
        <v>0</v>
      </c>
      <c r="J200" s="157">
        <f>SUM(J175:J199)</f>
        <v>0</v>
      </c>
      <c r="K200" s="161">
        <f t="shared" ref="K200" si="164">IFERROR((J200-G200)/G200,0)</f>
        <v>0</v>
      </c>
      <c r="L200" s="158">
        <f>SUM(L175:L199)</f>
        <v>1</v>
      </c>
      <c r="M200" s="157">
        <f>SUM(M175:M199)</f>
        <v>1</v>
      </c>
      <c r="N200" s="161">
        <f t="shared" ref="N200" si="165">IFERROR((M200-J200)/J200,0)</f>
        <v>0</v>
      </c>
      <c r="O200" s="158">
        <f>SUM(O175:O199)</f>
        <v>0</v>
      </c>
      <c r="P200" s="157">
        <f>SUM(P175:P199)</f>
        <v>1</v>
      </c>
      <c r="Q200" s="161">
        <f t="shared" si="132"/>
        <v>0</v>
      </c>
      <c r="R200" s="151">
        <f t="shared" si="133"/>
        <v>1</v>
      </c>
      <c r="S200" s="162">
        <f t="shared" si="134"/>
        <v>0</v>
      </c>
      <c r="U200" s="158">
        <f>SUM(U175:U199)</f>
        <v>1</v>
      </c>
      <c r="V200" s="157">
        <f>SUM(V175:V199)</f>
        <v>2</v>
      </c>
      <c r="W200" s="161">
        <f>IFERROR((V200-P200)/P200,0)</f>
        <v>1</v>
      </c>
      <c r="X200" s="158">
        <f>SUM(X175:X199)</f>
        <v>0</v>
      </c>
      <c r="Y200" s="157">
        <f>SUM(Y175:Y199)</f>
        <v>2</v>
      </c>
      <c r="Z200" s="161">
        <f t="shared" ref="Z200" si="166">IFERROR((Y200-V200)/V200,0)</f>
        <v>0</v>
      </c>
      <c r="AA200" s="158">
        <f>SUM(AA175:AA199)</f>
        <v>0</v>
      </c>
      <c r="AB200" s="157">
        <f>SUM(AB175:AB199)</f>
        <v>2</v>
      </c>
      <c r="AC200" s="161">
        <f t="shared" ref="AC200" si="167">IFERROR((AB200-Y200)/Y200,0)</f>
        <v>0</v>
      </c>
      <c r="AD200" s="158">
        <f>SUM(AD175:AD199)</f>
        <v>0</v>
      </c>
      <c r="AE200" s="157">
        <f>SUM(AE175:AE199)</f>
        <v>2</v>
      </c>
      <c r="AF200" s="161">
        <f t="shared" ref="AF200" si="168">IFERROR((AE200-AB200)/AB200,0)</f>
        <v>0</v>
      </c>
      <c r="AG200" s="158">
        <f>SUM(AG175:AG199)</f>
        <v>0</v>
      </c>
      <c r="AH200" s="157">
        <f>SUM(AH175:AH199)</f>
        <v>2</v>
      </c>
      <c r="AI200" s="161">
        <f>IFERROR((AH200-AE200)/AE200,0)</f>
        <v>0</v>
      </c>
      <c r="AJ200" s="157">
        <f>SUM(AJ175:AJ199)</f>
        <v>1</v>
      </c>
      <c r="AK200" s="162">
        <f t="shared" ref="AK200" si="169">IFERROR((AH200/V200)^(1/4)-1,0)</f>
        <v>0</v>
      </c>
    </row>
    <row r="202" spans="1:37" ht="17.25" customHeight="1" x14ac:dyDescent="0.35">
      <c r="B202" s="306" t="s">
        <v>169</v>
      </c>
      <c r="C202" s="306"/>
      <c r="D202" s="306"/>
      <c r="E202" s="306"/>
      <c r="F202" s="306"/>
      <c r="G202" s="306"/>
      <c r="H202" s="306"/>
      <c r="I202" s="306"/>
      <c r="J202" s="306"/>
      <c r="K202" s="306"/>
      <c r="L202" s="306"/>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c r="AI202" s="306"/>
      <c r="AJ202" s="306"/>
      <c r="AK202" s="362"/>
    </row>
    <row r="203" spans="1:37" ht="5.5" customHeight="1" outlineLevel="1" x14ac:dyDescent="0.35">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row>
    <row r="204" spans="1:37" ht="15" customHeight="1" outlineLevel="1" x14ac:dyDescent="0.35">
      <c r="B204" s="363"/>
      <c r="C204" s="364" t="s">
        <v>105</v>
      </c>
      <c r="D204" s="317" t="s">
        <v>131</v>
      </c>
      <c r="E204" s="318"/>
      <c r="F204" s="318"/>
      <c r="G204" s="318"/>
      <c r="H204" s="318"/>
      <c r="I204" s="318"/>
      <c r="J204" s="318"/>
      <c r="K204" s="318"/>
      <c r="L204" s="318"/>
      <c r="M204" s="318"/>
      <c r="N204" s="318"/>
      <c r="O204" s="318"/>
      <c r="P204" s="318"/>
      <c r="Q204" s="319"/>
      <c r="R204" s="322" t="str">
        <f xml:space="preserve"> D205&amp;" - "&amp;O205</f>
        <v>2019 - 2023</v>
      </c>
      <c r="S204" s="369"/>
      <c r="U204" s="317" t="s">
        <v>132</v>
      </c>
      <c r="V204" s="318"/>
      <c r="W204" s="318"/>
      <c r="X204" s="318"/>
      <c r="Y204" s="318"/>
      <c r="Z204" s="318"/>
      <c r="AA204" s="318"/>
      <c r="AB204" s="318"/>
      <c r="AC204" s="318"/>
      <c r="AD204" s="318"/>
      <c r="AE204" s="318"/>
      <c r="AF204" s="318"/>
      <c r="AG204" s="318"/>
      <c r="AH204" s="318"/>
      <c r="AI204" s="318"/>
      <c r="AJ204" s="318"/>
      <c r="AK204" s="367"/>
    </row>
    <row r="205" spans="1:37" ht="15" customHeight="1" outlineLevel="1" x14ac:dyDescent="0.35">
      <c r="B205" s="363"/>
      <c r="C205" s="365"/>
      <c r="D205" s="317">
        <f>$C$3-5</f>
        <v>2019</v>
      </c>
      <c r="E205" s="319"/>
      <c r="F205" s="317">
        <f>$C$3-4</f>
        <v>2020</v>
      </c>
      <c r="G205" s="318"/>
      <c r="H205" s="319"/>
      <c r="I205" s="317">
        <f>$C$3-3</f>
        <v>2021</v>
      </c>
      <c r="J205" s="318"/>
      <c r="K205" s="319"/>
      <c r="L205" s="317">
        <f>$C$3-2</f>
        <v>2022</v>
      </c>
      <c r="M205" s="318"/>
      <c r="N205" s="319"/>
      <c r="O205" s="317">
        <f>$C$3-1</f>
        <v>2023</v>
      </c>
      <c r="P205" s="318"/>
      <c r="Q205" s="319"/>
      <c r="R205" s="324"/>
      <c r="S205" s="370"/>
      <c r="U205" s="317">
        <f>$C$3</f>
        <v>2024</v>
      </c>
      <c r="V205" s="318"/>
      <c r="W205" s="319"/>
      <c r="X205" s="317">
        <f>$C$3+1</f>
        <v>2025</v>
      </c>
      <c r="Y205" s="318"/>
      <c r="Z205" s="319"/>
      <c r="AA205" s="317">
        <f>$C$3+2</f>
        <v>2026</v>
      </c>
      <c r="AB205" s="318"/>
      <c r="AC205" s="319"/>
      <c r="AD205" s="317">
        <f>$C$3+3</f>
        <v>2027</v>
      </c>
      <c r="AE205" s="318"/>
      <c r="AF205" s="319"/>
      <c r="AG205" s="317">
        <f>$C$3+4</f>
        <v>2028</v>
      </c>
      <c r="AH205" s="318"/>
      <c r="AI205" s="319"/>
      <c r="AJ205" s="320" t="str">
        <f>U205&amp;" - "&amp;AG205</f>
        <v>2024 - 2028</v>
      </c>
      <c r="AK205" s="368"/>
    </row>
    <row r="206" spans="1:37" ht="29" outlineLevel="1" x14ac:dyDescent="0.35">
      <c r="B206" s="363"/>
      <c r="C206" s="366"/>
      <c r="D206" s="64" t="s">
        <v>133</v>
      </c>
      <c r="E206" s="65" t="s">
        <v>134</v>
      </c>
      <c r="F206" s="64" t="s">
        <v>133</v>
      </c>
      <c r="G206" s="9" t="s">
        <v>134</v>
      </c>
      <c r="H206" s="65" t="s">
        <v>135</v>
      </c>
      <c r="I206" s="64" t="s">
        <v>133</v>
      </c>
      <c r="J206" s="9" t="s">
        <v>134</v>
      </c>
      <c r="K206" s="65" t="s">
        <v>135</v>
      </c>
      <c r="L206" s="64" t="s">
        <v>133</v>
      </c>
      <c r="M206" s="9" t="s">
        <v>134</v>
      </c>
      <c r="N206" s="65" t="s">
        <v>135</v>
      </c>
      <c r="O206" s="64" t="s">
        <v>159</v>
      </c>
      <c r="P206" s="9" t="s">
        <v>160</v>
      </c>
      <c r="Q206" s="65" t="s">
        <v>135</v>
      </c>
      <c r="R206" s="9" t="s">
        <v>127</v>
      </c>
      <c r="S206" s="58" t="s">
        <v>136</v>
      </c>
      <c r="U206" s="64" t="s">
        <v>133</v>
      </c>
      <c r="V206" s="9" t="s">
        <v>134</v>
      </c>
      <c r="W206" s="65" t="s">
        <v>135</v>
      </c>
      <c r="X206" s="64" t="s">
        <v>133</v>
      </c>
      <c r="Y206" s="9" t="s">
        <v>134</v>
      </c>
      <c r="Z206" s="65" t="s">
        <v>135</v>
      </c>
      <c r="AA206" s="64" t="s">
        <v>133</v>
      </c>
      <c r="AB206" s="9" t="s">
        <v>134</v>
      </c>
      <c r="AC206" s="65" t="s">
        <v>135</v>
      </c>
      <c r="AD206" s="64" t="s">
        <v>133</v>
      </c>
      <c r="AE206" s="9" t="s">
        <v>134</v>
      </c>
      <c r="AF206" s="65" t="s">
        <v>135</v>
      </c>
      <c r="AG206" s="64" t="s">
        <v>133</v>
      </c>
      <c r="AH206" s="9" t="s">
        <v>134</v>
      </c>
      <c r="AI206" s="65" t="s">
        <v>135</v>
      </c>
      <c r="AJ206" s="9" t="s">
        <v>127</v>
      </c>
      <c r="AK206" s="58" t="s">
        <v>136</v>
      </c>
    </row>
    <row r="207" spans="1:37" outlineLevel="1" x14ac:dyDescent="0.35">
      <c r="B207" s="237" t="s">
        <v>75</v>
      </c>
      <c r="C207" s="62" t="s">
        <v>106</v>
      </c>
      <c r="D207" s="78"/>
      <c r="E207" s="79">
        <f>D207</f>
        <v>0</v>
      </c>
      <c r="F207" s="78"/>
      <c r="G207" s="156">
        <f t="shared" ref="G207" si="170">E207+F207</f>
        <v>0</v>
      </c>
      <c r="H207" s="160">
        <f t="shared" ref="H207" si="171">IFERROR((G207-E207)/E207,0)</f>
        <v>0</v>
      </c>
      <c r="I207" s="78"/>
      <c r="J207" s="156">
        <f t="shared" ref="J207" si="172">G207+I207</f>
        <v>0</v>
      </c>
      <c r="K207" s="160">
        <f t="shared" ref="K207" si="173">IFERROR((J207-G207)/G207,0)</f>
        <v>0</v>
      </c>
      <c r="L207" s="78"/>
      <c r="M207" s="156">
        <f t="shared" ref="M207" si="174">J207+L207</f>
        <v>0</v>
      </c>
      <c r="N207" s="160">
        <f t="shared" ref="N207" si="175">IFERROR((M207-J207)/J207,0)</f>
        <v>0</v>
      </c>
      <c r="O207" s="78"/>
      <c r="P207" s="156">
        <f t="shared" ref="P207:P231" si="176">M207+O207</f>
        <v>0</v>
      </c>
      <c r="Q207" s="160">
        <f t="shared" ref="Q207:Q232" si="177">IFERROR((P207-M207)/M207,0)</f>
        <v>0</v>
      </c>
      <c r="R207" s="151">
        <f t="shared" ref="R207:R232" si="178">D207+F207+I207+L207+O207</f>
        <v>0</v>
      </c>
      <c r="S207" s="162">
        <f t="shared" ref="S207:S232" si="179">IFERROR((P207/E207)^(1/4)-1,0)</f>
        <v>0</v>
      </c>
      <c r="U207" s="78"/>
      <c r="V207" s="156">
        <f t="shared" ref="V207" si="180">P207+U207</f>
        <v>0</v>
      </c>
      <c r="W207" s="160">
        <f t="shared" ref="W207" si="181">IFERROR((V207-P207)/P207,0)</f>
        <v>0</v>
      </c>
      <c r="X207" s="78"/>
      <c r="Y207" s="156">
        <f t="shared" ref="Y207" si="182">V207+X207</f>
        <v>0</v>
      </c>
      <c r="Z207" s="160">
        <f t="shared" ref="Z207" si="183">IFERROR((Y207-V207)/V207,0)</f>
        <v>0</v>
      </c>
      <c r="AA207" s="78"/>
      <c r="AB207" s="156">
        <f t="shared" ref="AB207" si="184">Y207+AA207</f>
        <v>0</v>
      </c>
      <c r="AC207" s="160">
        <f t="shared" ref="AC207" si="185">IFERROR((AB207-Y207)/Y207,0)</f>
        <v>0</v>
      </c>
      <c r="AD207" s="78"/>
      <c r="AE207" s="156">
        <f t="shared" ref="AE207" si="186">AB207+AD207</f>
        <v>0</v>
      </c>
      <c r="AF207" s="160">
        <f t="shared" ref="AF207" si="187">IFERROR((AE207-AB207)/AB207,0)</f>
        <v>0</v>
      </c>
      <c r="AG207" s="78"/>
      <c r="AH207" s="156">
        <f t="shared" ref="AH207" si="188">AE207+AG207</f>
        <v>0</v>
      </c>
      <c r="AI207" s="160">
        <f t="shared" ref="AI207" si="189">IFERROR((AH207-AE207)/AE207,0)</f>
        <v>0</v>
      </c>
      <c r="AJ207" s="163">
        <f>U207+X207+AA207+AD207+AG207</f>
        <v>0</v>
      </c>
      <c r="AK207" s="162">
        <f>IFERROR((AH207/V207)^(1/4)-1,0)</f>
        <v>0</v>
      </c>
    </row>
    <row r="208" spans="1:37" outlineLevel="1" x14ac:dyDescent="0.35">
      <c r="B208" s="238" t="s">
        <v>76</v>
      </c>
      <c r="C208" s="62" t="s">
        <v>106</v>
      </c>
      <c r="D208" s="78"/>
      <c r="E208" s="79">
        <f t="shared" ref="E208:E231" si="190">D208</f>
        <v>0</v>
      </c>
      <c r="F208" s="78"/>
      <c r="G208" s="156">
        <f t="shared" ref="G208:G231" si="191">E208+F208</f>
        <v>0</v>
      </c>
      <c r="H208" s="160">
        <f t="shared" ref="H208:H231" si="192">IFERROR((G208-E208)/E208,0)</f>
        <v>0</v>
      </c>
      <c r="I208" s="78"/>
      <c r="J208" s="156">
        <f t="shared" ref="J208:J231" si="193">G208+I208</f>
        <v>0</v>
      </c>
      <c r="K208" s="160">
        <f t="shared" ref="K208:K231" si="194">IFERROR((J208-G208)/G208,0)</f>
        <v>0</v>
      </c>
      <c r="L208" s="78"/>
      <c r="M208" s="156">
        <f t="shared" ref="M208:M231" si="195">J208+L208</f>
        <v>0</v>
      </c>
      <c r="N208" s="160">
        <f t="shared" ref="N208:N231" si="196">IFERROR((M208-J208)/J208,0)</f>
        <v>0</v>
      </c>
      <c r="O208" s="78"/>
      <c r="P208" s="156">
        <f t="shared" si="176"/>
        <v>0</v>
      </c>
      <c r="Q208" s="160">
        <f t="shared" si="177"/>
        <v>0</v>
      </c>
      <c r="R208" s="151">
        <f t="shared" si="178"/>
        <v>0</v>
      </c>
      <c r="S208" s="162">
        <f t="shared" si="179"/>
        <v>0</v>
      </c>
      <c r="U208" s="78"/>
      <c r="V208" s="156">
        <f t="shared" ref="V208:V231" si="197">P208+U208</f>
        <v>0</v>
      </c>
      <c r="W208" s="160">
        <f t="shared" ref="W208:W231" si="198">IFERROR((V208-P208)/P208,0)</f>
        <v>0</v>
      </c>
      <c r="X208" s="78"/>
      <c r="Y208" s="156">
        <f t="shared" ref="Y208:Y231" si="199">V208+X208</f>
        <v>0</v>
      </c>
      <c r="Z208" s="160">
        <f t="shared" ref="Z208:Z231" si="200">IFERROR((Y208-V208)/V208,0)</f>
        <v>0</v>
      </c>
      <c r="AA208" s="78"/>
      <c r="AB208" s="156">
        <f t="shared" ref="AB208:AB231" si="201">Y208+AA208</f>
        <v>0</v>
      </c>
      <c r="AC208" s="160">
        <f t="shared" ref="AC208:AC231" si="202">IFERROR((AB208-Y208)/Y208,0)</f>
        <v>0</v>
      </c>
      <c r="AD208" s="78"/>
      <c r="AE208" s="156">
        <f t="shared" ref="AE208:AE231" si="203">AB208+AD208</f>
        <v>0</v>
      </c>
      <c r="AF208" s="160">
        <f t="shared" ref="AF208:AF231" si="204">IFERROR((AE208-AB208)/AB208,0)</f>
        <v>0</v>
      </c>
      <c r="AG208" s="78"/>
      <c r="AH208" s="156">
        <f t="shared" ref="AH208:AH231" si="205">AE208+AG208</f>
        <v>0</v>
      </c>
      <c r="AI208" s="160">
        <f t="shared" ref="AI208:AI231" si="206">IFERROR((AH208-AE208)/AE208,0)</f>
        <v>0</v>
      </c>
      <c r="AJ208" s="163">
        <f t="shared" ref="AJ208:AJ231" si="207">U208+X208+AA208+AD208+AG208</f>
        <v>0</v>
      </c>
      <c r="AK208" s="162">
        <f t="shared" ref="AK208:AK231" si="208">IFERROR((AH208/V208)^(1/4)-1,0)</f>
        <v>0</v>
      </c>
    </row>
    <row r="209" spans="2:37" outlineLevel="1" x14ac:dyDescent="0.35">
      <c r="B209" s="237" t="s">
        <v>77</v>
      </c>
      <c r="C209" s="62" t="s">
        <v>106</v>
      </c>
      <c r="D209" s="78"/>
      <c r="E209" s="79">
        <f t="shared" si="190"/>
        <v>0</v>
      </c>
      <c r="F209" s="78"/>
      <c r="G209" s="156">
        <f t="shared" si="191"/>
        <v>0</v>
      </c>
      <c r="H209" s="160">
        <f t="shared" si="192"/>
        <v>0</v>
      </c>
      <c r="I209" s="78"/>
      <c r="J209" s="156">
        <f t="shared" si="193"/>
        <v>0</v>
      </c>
      <c r="K209" s="160">
        <f t="shared" si="194"/>
        <v>0</v>
      </c>
      <c r="L209" s="78"/>
      <c r="M209" s="156">
        <f t="shared" si="195"/>
        <v>0</v>
      </c>
      <c r="N209" s="160">
        <f t="shared" si="196"/>
        <v>0</v>
      </c>
      <c r="O209" s="78"/>
      <c r="P209" s="156">
        <f t="shared" si="176"/>
        <v>0</v>
      </c>
      <c r="Q209" s="160">
        <f t="shared" si="177"/>
        <v>0</v>
      </c>
      <c r="R209" s="151">
        <f t="shared" si="178"/>
        <v>0</v>
      </c>
      <c r="S209" s="162">
        <f t="shared" si="179"/>
        <v>0</v>
      </c>
      <c r="U209" s="78"/>
      <c r="V209" s="156">
        <f t="shared" si="197"/>
        <v>0</v>
      </c>
      <c r="W209" s="160">
        <f t="shared" si="198"/>
        <v>0</v>
      </c>
      <c r="X209" s="78"/>
      <c r="Y209" s="156">
        <f t="shared" si="199"/>
        <v>0</v>
      </c>
      <c r="Z209" s="160">
        <f t="shared" si="200"/>
        <v>0</v>
      </c>
      <c r="AA209" s="78"/>
      <c r="AB209" s="156">
        <f t="shared" si="201"/>
        <v>0</v>
      </c>
      <c r="AC209" s="160">
        <f t="shared" si="202"/>
        <v>0</v>
      </c>
      <c r="AD209" s="78"/>
      <c r="AE209" s="156">
        <f t="shared" si="203"/>
        <v>0</v>
      </c>
      <c r="AF209" s="160">
        <f t="shared" si="204"/>
        <v>0</v>
      </c>
      <c r="AG209" s="78"/>
      <c r="AH209" s="156">
        <f t="shared" si="205"/>
        <v>0</v>
      </c>
      <c r="AI209" s="160">
        <f t="shared" si="206"/>
        <v>0</v>
      </c>
      <c r="AJ209" s="163">
        <f t="shared" si="207"/>
        <v>0</v>
      </c>
      <c r="AK209" s="162">
        <f t="shared" si="208"/>
        <v>0</v>
      </c>
    </row>
    <row r="210" spans="2:37" outlineLevel="1" x14ac:dyDescent="0.35">
      <c r="B210" s="238" t="s">
        <v>78</v>
      </c>
      <c r="C210" s="62" t="s">
        <v>106</v>
      </c>
      <c r="D210" s="78"/>
      <c r="E210" s="79">
        <f t="shared" si="190"/>
        <v>0</v>
      </c>
      <c r="F210" s="78"/>
      <c r="G210" s="156">
        <f t="shared" si="191"/>
        <v>0</v>
      </c>
      <c r="H210" s="160">
        <f t="shared" si="192"/>
        <v>0</v>
      </c>
      <c r="I210" s="78"/>
      <c r="J210" s="156">
        <f t="shared" si="193"/>
        <v>0</v>
      </c>
      <c r="K210" s="160">
        <f t="shared" si="194"/>
        <v>0</v>
      </c>
      <c r="L210" s="78"/>
      <c r="M210" s="156">
        <f t="shared" si="195"/>
        <v>0</v>
      </c>
      <c r="N210" s="160">
        <f t="shared" si="196"/>
        <v>0</v>
      </c>
      <c r="O210" s="78"/>
      <c r="P210" s="156">
        <f t="shared" si="176"/>
        <v>0</v>
      </c>
      <c r="Q210" s="160">
        <f t="shared" si="177"/>
        <v>0</v>
      </c>
      <c r="R210" s="151">
        <f t="shared" si="178"/>
        <v>0</v>
      </c>
      <c r="S210" s="162">
        <f t="shared" si="179"/>
        <v>0</v>
      </c>
      <c r="U210" s="78"/>
      <c r="V210" s="156">
        <f t="shared" si="197"/>
        <v>0</v>
      </c>
      <c r="W210" s="160">
        <f t="shared" si="198"/>
        <v>0</v>
      </c>
      <c r="X210" s="78"/>
      <c r="Y210" s="156">
        <f t="shared" si="199"/>
        <v>0</v>
      </c>
      <c r="Z210" s="160">
        <f t="shared" si="200"/>
        <v>0</v>
      </c>
      <c r="AA210" s="78"/>
      <c r="AB210" s="156">
        <f t="shared" si="201"/>
        <v>0</v>
      </c>
      <c r="AC210" s="160">
        <f t="shared" si="202"/>
        <v>0</v>
      </c>
      <c r="AD210" s="78"/>
      <c r="AE210" s="156">
        <f t="shared" si="203"/>
        <v>0</v>
      </c>
      <c r="AF210" s="160">
        <f t="shared" si="204"/>
        <v>0</v>
      </c>
      <c r="AG210" s="78"/>
      <c r="AH210" s="156">
        <f t="shared" si="205"/>
        <v>0</v>
      </c>
      <c r="AI210" s="160">
        <f t="shared" si="206"/>
        <v>0</v>
      </c>
      <c r="AJ210" s="163">
        <f t="shared" si="207"/>
        <v>0</v>
      </c>
      <c r="AK210" s="162">
        <f t="shared" si="208"/>
        <v>0</v>
      </c>
    </row>
    <row r="211" spans="2:37" outlineLevel="1" x14ac:dyDescent="0.35">
      <c r="B211" s="237" t="s">
        <v>79</v>
      </c>
      <c r="C211" s="62" t="s">
        <v>106</v>
      </c>
      <c r="D211" s="78"/>
      <c r="E211" s="79">
        <f t="shared" si="190"/>
        <v>0</v>
      </c>
      <c r="F211" s="78"/>
      <c r="G211" s="156">
        <f t="shared" si="191"/>
        <v>0</v>
      </c>
      <c r="H211" s="160">
        <f t="shared" si="192"/>
        <v>0</v>
      </c>
      <c r="I211" s="78"/>
      <c r="J211" s="156">
        <f t="shared" si="193"/>
        <v>0</v>
      </c>
      <c r="K211" s="160">
        <f t="shared" si="194"/>
        <v>0</v>
      </c>
      <c r="L211" s="78"/>
      <c r="M211" s="156">
        <f t="shared" si="195"/>
        <v>0</v>
      </c>
      <c r="N211" s="160">
        <f t="shared" si="196"/>
        <v>0</v>
      </c>
      <c r="O211" s="78"/>
      <c r="P211" s="156">
        <f t="shared" si="176"/>
        <v>0</v>
      </c>
      <c r="Q211" s="160">
        <f t="shared" si="177"/>
        <v>0</v>
      </c>
      <c r="R211" s="151">
        <f t="shared" si="178"/>
        <v>0</v>
      </c>
      <c r="S211" s="162">
        <f t="shared" si="179"/>
        <v>0</v>
      </c>
      <c r="U211" s="78"/>
      <c r="V211" s="156">
        <f t="shared" si="197"/>
        <v>0</v>
      </c>
      <c r="W211" s="160">
        <f t="shared" si="198"/>
        <v>0</v>
      </c>
      <c r="X211" s="78"/>
      <c r="Y211" s="156">
        <f t="shared" si="199"/>
        <v>0</v>
      </c>
      <c r="Z211" s="160">
        <f t="shared" si="200"/>
        <v>0</v>
      </c>
      <c r="AA211" s="78"/>
      <c r="AB211" s="156">
        <f t="shared" si="201"/>
        <v>0</v>
      </c>
      <c r="AC211" s="160">
        <f t="shared" si="202"/>
        <v>0</v>
      </c>
      <c r="AD211" s="78"/>
      <c r="AE211" s="156">
        <f t="shared" si="203"/>
        <v>0</v>
      </c>
      <c r="AF211" s="160">
        <f t="shared" si="204"/>
        <v>0</v>
      </c>
      <c r="AG211" s="78"/>
      <c r="AH211" s="156">
        <f t="shared" si="205"/>
        <v>0</v>
      </c>
      <c r="AI211" s="160">
        <f t="shared" si="206"/>
        <v>0</v>
      </c>
      <c r="AJ211" s="163">
        <f t="shared" si="207"/>
        <v>0</v>
      </c>
      <c r="AK211" s="162">
        <f t="shared" si="208"/>
        <v>0</v>
      </c>
    </row>
    <row r="212" spans="2:37" outlineLevel="1" x14ac:dyDescent="0.35">
      <c r="B212" s="238" t="s">
        <v>80</v>
      </c>
      <c r="C212" s="62" t="s">
        <v>106</v>
      </c>
      <c r="D212" s="78"/>
      <c r="E212" s="79">
        <f t="shared" si="190"/>
        <v>0</v>
      </c>
      <c r="F212" s="78"/>
      <c r="G212" s="156">
        <f t="shared" si="191"/>
        <v>0</v>
      </c>
      <c r="H212" s="160">
        <f t="shared" si="192"/>
        <v>0</v>
      </c>
      <c r="I212" s="78"/>
      <c r="J212" s="156">
        <f t="shared" si="193"/>
        <v>0</v>
      </c>
      <c r="K212" s="160">
        <f t="shared" si="194"/>
        <v>0</v>
      </c>
      <c r="L212" s="78"/>
      <c r="M212" s="156">
        <f t="shared" si="195"/>
        <v>0</v>
      </c>
      <c r="N212" s="160">
        <f t="shared" si="196"/>
        <v>0</v>
      </c>
      <c r="O212" s="78"/>
      <c r="P212" s="156">
        <f t="shared" si="176"/>
        <v>0</v>
      </c>
      <c r="Q212" s="160">
        <f t="shared" si="177"/>
        <v>0</v>
      </c>
      <c r="R212" s="151">
        <f t="shared" si="178"/>
        <v>0</v>
      </c>
      <c r="S212" s="162">
        <f t="shared" si="179"/>
        <v>0</v>
      </c>
      <c r="U212" s="78"/>
      <c r="V212" s="156">
        <f t="shared" si="197"/>
        <v>0</v>
      </c>
      <c r="W212" s="160">
        <f t="shared" si="198"/>
        <v>0</v>
      </c>
      <c r="X212" s="78"/>
      <c r="Y212" s="156">
        <f t="shared" si="199"/>
        <v>0</v>
      </c>
      <c r="Z212" s="160">
        <f t="shared" si="200"/>
        <v>0</v>
      </c>
      <c r="AA212" s="78"/>
      <c r="AB212" s="156">
        <f t="shared" si="201"/>
        <v>0</v>
      </c>
      <c r="AC212" s="160">
        <f t="shared" si="202"/>
        <v>0</v>
      </c>
      <c r="AD212" s="78"/>
      <c r="AE212" s="156">
        <f t="shared" si="203"/>
        <v>0</v>
      </c>
      <c r="AF212" s="160">
        <f t="shared" si="204"/>
        <v>0</v>
      </c>
      <c r="AG212" s="78"/>
      <c r="AH212" s="156">
        <f t="shared" si="205"/>
        <v>0</v>
      </c>
      <c r="AI212" s="160">
        <f t="shared" si="206"/>
        <v>0</v>
      </c>
      <c r="AJ212" s="163">
        <f t="shared" si="207"/>
        <v>0</v>
      </c>
      <c r="AK212" s="162">
        <f t="shared" si="208"/>
        <v>0</v>
      </c>
    </row>
    <row r="213" spans="2:37" outlineLevel="1" x14ac:dyDescent="0.35">
      <c r="B213" s="237" t="s">
        <v>81</v>
      </c>
      <c r="C213" s="62" t="s">
        <v>106</v>
      </c>
      <c r="D213" s="78"/>
      <c r="E213" s="79">
        <f t="shared" si="190"/>
        <v>0</v>
      </c>
      <c r="F213" s="78"/>
      <c r="G213" s="156">
        <f t="shared" si="191"/>
        <v>0</v>
      </c>
      <c r="H213" s="160">
        <f t="shared" si="192"/>
        <v>0</v>
      </c>
      <c r="I213" s="78"/>
      <c r="J213" s="156">
        <f t="shared" si="193"/>
        <v>0</v>
      </c>
      <c r="K213" s="160">
        <f t="shared" si="194"/>
        <v>0</v>
      </c>
      <c r="L213" s="78"/>
      <c r="M213" s="156">
        <f t="shared" si="195"/>
        <v>0</v>
      </c>
      <c r="N213" s="160">
        <f t="shared" si="196"/>
        <v>0</v>
      </c>
      <c r="O213" s="78"/>
      <c r="P213" s="156">
        <f t="shared" si="176"/>
        <v>0</v>
      </c>
      <c r="Q213" s="160">
        <f t="shared" si="177"/>
        <v>0</v>
      </c>
      <c r="R213" s="151">
        <f t="shared" si="178"/>
        <v>0</v>
      </c>
      <c r="S213" s="162">
        <f t="shared" si="179"/>
        <v>0</v>
      </c>
      <c r="U213" s="78"/>
      <c r="V213" s="156">
        <f t="shared" si="197"/>
        <v>0</v>
      </c>
      <c r="W213" s="160">
        <f t="shared" si="198"/>
        <v>0</v>
      </c>
      <c r="X213" s="78"/>
      <c r="Y213" s="156">
        <f t="shared" si="199"/>
        <v>0</v>
      </c>
      <c r="Z213" s="160">
        <f t="shared" si="200"/>
        <v>0</v>
      </c>
      <c r="AA213" s="78"/>
      <c r="AB213" s="156">
        <f t="shared" si="201"/>
        <v>0</v>
      </c>
      <c r="AC213" s="160">
        <f t="shared" si="202"/>
        <v>0</v>
      </c>
      <c r="AD213" s="78"/>
      <c r="AE213" s="156">
        <f t="shared" si="203"/>
        <v>0</v>
      </c>
      <c r="AF213" s="160">
        <f t="shared" si="204"/>
        <v>0</v>
      </c>
      <c r="AG213" s="78"/>
      <c r="AH213" s="156">
        <f t="shared" si="205"/>
        <v>0</v>
      </c>
      <c r="AI213" s="160">
        <f t="shared" si="206"/>
        <v>0</v>
      </c>
      <c r="AJ213" s="163">
        <f t="shared" si="207"/>
        <v>0</v>
      </c>
      <c r="AK213" s="162">
        <f t="shared" si="208"/>
        <v>0</v>
      </c>
    </row>
    <row r="214" spans="2:37" outlineLevel="1" x14ac:dyDescent="0.35">
      <c r="B214" s="238" t="s">
        <v>82</v>
      </c>
      <c r="C214" s="62" t="s">
        <v>106</v>
      </c>
      <c r="D214" s="78"/>
      <c r="E214" s="79">
        <f t="shared" si="190"/>
        <v>0</v>
      </c>
      <c r="F214" s="78"/>
      <c r="G214" s="156">
        <f t="shared" si="191"/>
        <v>0</v>
      </c>
      <c r="H214" s="160">
        <f t="shared" si="192"/>
        <v>0</v>
      </c>
      <c r="I214" s="78"/>
      <c r="J214" s="156">
        <f t="shared" si="193"/>
        <v>0</v>
      </c>
      <c r="K214" s="160">
        <f t="shared" si="194"/>
        <v>0</v>
      </c>
      <c r="L214" s="78"/>
      <c r="M214" s="156">
        <f t="shared" si="195"/>
        <v>0</v>
      </c>
      <c r="N214" s="160">
        <f t="shared" si="196"/>
        <v>0</v>
      </c>
      <c r="O214" s="78"/>
      <c r="P214" s="156">
        <f t="shared" si="176"/>
        <v>0</v>
      </c>
      <c r="Q214" s="160">
        <f t="shared" si="177"/>
        <v>0</v>
      </c>
      <c r="R214" s="151">
        <f t="shared" si="178"/>
        <v>0</v>
      </c>
      <c r="S214" s="162">
        <f t="shared" si="179"/>
        <v>0</v>
      </c>
      <c r="U214" s="78"/>
      <c r="V214" s="156">
        <f t="shared" si="197"/>
        <v>0</v>
      </c>
      <c r="W214" s="160">
        <f t="shared" si="198"/>
        <v>0</v>
      </c>
      <c r="X214" s="78"/>
      <c r="Y214" s="156">
        <f t="shared" si="199"/>
        <v>0</v>
      </c>
      <c r="Z214" s="160">
        <f t="shared" si="200"/>
        <v>0</v>
      </c>
      <c r="AA214" s="78"/>
      <c r="AB214" s="156">
        <f t="shared" si="201"/>
        <v>0</v>
      </c>
      <c r="AC214" s="160">
        <f t="shared" si="202"/>
        <v>0</v>
      </c>
      <c r="AD214" s="78"/>
      <c r="AE214" s="156">
        <f t="shared" si="203"/>
        <v>0</v>
      </c>
      <c r="AF214" s="160">
        <f t="shared" si="204"/>
        <v>0</v>
      </c>
      <c r="AG214" s="78"/>
      <c r="AH214" s="156">
        <f t="shared" si="205"/>
        <v>0</v>
      </c>
      <c r="AI214" s="160">
        <f t="shared" si="206"/>
        <v>0</v>
      </c>
      <c r="AJ214" s="163">
        <f t="shared" si="207"/>
        <v>0</v>
      </c>
      <c r="AK214" s="162">
        <f t="shared" si="208"/>
        <v>0</v>
      </c>
    </row>
    <row r="215" spans="2:37" outlineLevel="1" x14ac:dyDescent="0.35">
      <c r="B215" s="237" t="s">
        <v>83</v>
      </c>
      <c r="C215" s="62" t="s">
        <v>106</v>
      </c>
      <c r="D215" s="78"/>
      <c r="E215" s="79">
        <f t="shared" si="190"/>
        <v>0</v>
      </c>
      <c r="F215" s="78"/>
      <c r="G215" s="156">
        <f t="shared" si="191"/>
        <v>0</v>
      </c>
      <c r="H215" s="160">
        <f t="shared" si="192"/>
        <v>0</v>
      </c>
      <c r="I215" s="78"/>
      <c r="J215" s="156">
        <f t="shared" si="193"/>
        <v>0</v>
      </c>
      <c r="K215" s="160">
        <f t="shared" si="194"/>
        <v>0</v>
      </c>
      <c r="L215" s="78"/>
      <c r="M215" s="156">
        <f t="shared" si="195"/>
        <v>0</v>
      </c>
      <c r="N215" s="160">
        <f t="shared" si="196"/>
        <v>0</v>
      </c>
      <c r="O215" s="78"/>
      <c r="P215" s="156">
        <f t="shared" si="176"/>
        <v>0</v>
      </c>
      <c r="Q215" s="160">
        <f t="shared" si="177"/>
        <v>0</v>
      </c>
      <c r="R215" s="151">
        <f t="shared" si="178"/>
        <v>0</v>
      </c>
      <c r="S215" s="162">
        <f t="shared" si="179"/>
        <v>0</v>
      </c>
      <c r="U215" s="78"/>
      <c r="V215" s="156">
        <f t="shared" si="197"/>
        <v>0</v>
      </c>
      <c r="W215" s="160">
        <f t="shared" si="198"/>
        <v>0</v>
      </c>
      <c r="X215" s="78"/>
      <c r="Y215" s="156">
        <f t="shared" si="199"/>
        <v>0</v>
      </c>
      <c r="Z215" s="160">
        <f t="shared" si="200"/>
        <v>0</v>
      </c>
      <c r="AA215" s="78"/>
      <c r="AB215" s="156">
        <f t="shared" si="201"/>
        <v>0</v>
      </c>
      <c r="AC215" s="160">
        <f t="shared" si="202"/>
        <v>0</v>
      </c>
      <c r="AD215" s="78"/>
      <c r="AE215" s="156">
        <f t="shared" si="203"/>
        <v>0</v>
      </c>
      <c r="AF215" s="160">
        <f t="shared" si="204"/>
        <v>0</v>
      </c>
      <c r="AG215" s="78"/>
      <c r="AH215" s="156">
        <f t="shared" si="205"/>
        <v>0</v>
      </c>
      <c r="AI215" s="160">
        <f t="shared" si="206"/>
        <v>0</v>
      </c>
      <c r="AJ215" s="163">
        <f t="shared" si="207"/>
        <v>0</v>
      </c>
      <c r="AK215" s="162">
        <f t="shared" si="208"/>
        <v>0</v>
      </c>
    </row>
    <row r="216" spans="2:37" outlineLevel="1" x14ac:dyDescent="0.35">
      <c r="B216" s="238" t="s">
        <v>84</v>
      </c>
      <c r="C216" s="62" t="s">
        <v>106</v>
      </c>
      <c r="D216" s="78"/>
      <c r="E216" s="79">
        <f t="shared" si="190"/>
        <v>0</v>
      </c>
      <c r="F216" s="78"/>
      <c r="G216" s="156">
        <f t="shared" si="191"/>
        <v>0</v>
      </c>
      <c r="H216" s="160">
        <f t="shared" si="192"/>
        <v>0</v>
      </c>
      <c r="I216" s="78"/>
      <c r="J216" s="156">
        <f t="shared" si="193"/>
        <v>0</v>
      </c>
      <c r="K216" s="160">
        <f t="shared" si="194"/>
        <v>0</v>
      </c>
      <c r="L216" s="78"/>
      <c r="M216" s="156">
        <f t="shared" si="195"/>
        <v>0</v>
      </c>
      <c r="N216" s="160">
        <f t="shared" si="196"/>
        <v>0</v>
      </c>
      <c r="O216" s="78"/>
      <c r="P216" s="156">
        <f t="shared" si="176"/>
        <v>0</v>
      </c>
      <c r="Q216" s="160">
        <f t="shared" si="177"/>
        <v>0</v>
      </c>
      <c r="R216" s="151">
        <f t="shared" si="178"/>
        <v>0</v>
      </c>
      <c r="S216" s="162">
        <f t="shared" si="179"/>
        <v>0</v>
      </c>
      <c r="U216" s="78"/>
      <c r="V216" s="156">
        <f t="shared" si="197"/>
        <v>0</v>
      </c>
      <c r="W216" s="160">
        <f t="shared" si="198"/>
        <v>0</v>
      </c>
      <c r="X216" s="78"/>
      <c r="Y216" s="156">
        <f t="shared" si="199"/>
        <v>0</v>
      </c>
      <c r="Z216" s="160">
        <f t="shared" si="200"/>
        <v>0</v>
      </c>
      <c r="AA216" s="78"/>
      <c r="AB216" s="156">
        <f t="shared" si="201"/>
        <v>0</v>
      </c>
      <c r="AC216" s="160">
        <f t="shared" si="202"/>
        <v>0</v>
      </c>
      <c r="AD216" s="78"/>
      <c r="AE216" s="156">
        <f t="shared" si="203"/>
        <v>0</v>
      </c>
      <c r="AF216" s="160">
        <f t="shared" si="204"/>
        <v>0</v>
      </c>
      <c r="AG216" s="78"/>
      <c r="AH216" s="156">
        <f t="shared" si="205"/>
        <v>0</v>
      </c>
      <c r="AI216" s="160">
        <f t="shared" si="206"/>
        <v>0</v>
      </c>
      <c r="AJ216" s="163">
        <f t="shared" si="207"/>
        <v>0</v>
      </c>
      <c r="AK216" s="162">
        <f t="shared" si="208"/>
        <v>0</v>
      </c>
    </row>
    <row r="217" spans="2:37" outlineLevel="1" x14ac:dyDescent="0.35">
      <c r="B217" s="237" t="s">
        <v>85</v>
      </c>
      <c r="C217" s="62" t="s">
        <v>106</v>
      </c>
      <c r="D217" s="78"/>
      <c r="E217" s="79">
        <f t="shared" si="190"/>
        <v>0</v>
      </c>
      <c r="F217" s="78"/>
      <c r="G217" s="156">
        <f t="shared" si="191"/>
        <v>0</v>
      </c>
      <c r="H217" s="160">
        <f t="shared" si="192"/>
        <v>0</v>
      </c>
      <c r="I217" s="78"/>
      <c r="J217" s="156">
        <f t="shared" si="193"/>
        <v>0</v>
      </c>
      <c r="K217" s="160">
        <f t="shared" si="194"/>
        <v>0</v>
      </c>
      <c r="L217" s="78"/>
      <c r="M217" s="156">
        <f t="shared" si="195"/>
        <v>0</v>
      </c>
      <c r="N217" s="160">
        <f t="shared" si="196"/>
        <v>0</v>
      </c>
      <c r="O217" s="78"/>
      <c r="P217" s="156">
        <f t="shared" si="176"/>
        <v>0</v>
      </c>
      <c r="Q217" s="160">
        <f t="shared" si="177"/>
        <v>0</v>
      </c>
      <c r="R217" s="151">
        <f t="shared" si="178"/>
        <v>0</v>
      </c>
      <c r="S217" s="162">
        <f t="shared" si="179"/>
        <v>0</v>
      </c>
      <c r="U217" s="78"/>
      <c r="V217" s="156">
        <f t="shared" si="197"/>
        <v>0</v>
      </c>
      <c r="W217" s="160">
        <f t="shared" si="198"/>
        <v>0</v>
      </c>
      <c r="X217" s="78"/>
      <c r="Y217" s="156">
        <f t="shared" si="199"/>
        <v>0</v>
      </c>
      <c r="Z217" s="160">
        <f t="shared" si="200"/>
        <v>0</v>
      </c>
      <c r="AA217" s="78"/>
      <c r="AB217" s="156">
        <f t="shared" si="201"/>
        <v>0</v>
      </c>
      <c r="AC217" s="160">
        <f t="shared" si="202"/>
        <v>0</v>
      </c>
      <c r="AD217" s="78"/>
      <c r="AE217" s="156">
        <f t="shared" si="203"/>
        <v>0</v>
      </c>
      <c r="AF217" s="160">
        <f t="shared" si="204"/>
        <v>0</v>
      </c>
      <c r="AG217" s="78"/>
      <c r="AH217" s="156">
        <f t="shared" si="205"/>
        <v>0</v>
      </c>
      <c r="AI217" s="160">
        <f t="shared" si="206"/>
        <v>0</v>
      </c>
      <c r="AJ217" s="163">
        <f t="shared" si="207"/>
        <v>0</v>
      </c>
      <c r="AK217" s="162">
        <f t="shared" si="208"/>
        <v>0</v>
      </c>
    </row>
    <row r="218" spans="2:37" outlineLevel="1" x14ac:dyDescent="0.35">
      <c r="B218" s="238" t="s">
        <v>86</v>
      </c>
      <c r="C218" s="62" t="s">
        <v>106</v>
      </c>
      <c r="D218" s="78"/>
      <c r="E218" s="79">
        <f t="shared" si="190"/>
        <v>0</v>
      </c>
      <c r="F218" s="78"/>
      <c r="G218" s="156">
        <f t="shared" si="191"/>
        <v>0</v>
      </c>
      <c r="H218" s="160">
        <f t="shared" si="192"/>
        <v>0</v>
      </c>
      <c r="I218" s="78"/>
      <c r="J218" s="156">
        <f t="shared" si="193"/>
        <v>0</v>
      </c>
      <c r="K218" s="160">
        <f t="shared" si="194"/>
        <v>0</v>
      </c>
      <c r="L218" s="78"/>
      <c r="M218" s="156">
        <f t="shared" si="195"/>
        <v>0</v>
      </c>
      <c r="N218" s="160">
        <f t="shared" si="196"/>
        <v>0</v>
      </c>
      <c r="O218" s="78"/>
      <c r="P218" s="156">
        <f t="shared" si="176"/>
        <v>0</v>
      </c>
      <c r="Q218" s="160">
        <f t="shared" si="177"/>
        <v>0</v>
      </c>
      <c r="R218" s="151">
        <f t="shared" si="178"/>
        <v>0</v>
      </c>
      <c r="S218" s="162">
        <f t="shared" si="179"/>
        <v>0</v>
      </c>
      <c r="U218" s="78"/>
      <c r="V218" s="156">
        <f t="shared" si="197"/>
        <v>0</v>
      </c>
      <c r="W218" s="160">
        <f t="shared" si="198"/>
        <v>0</v>
      </c>
      <c r="X218" s="78"/>
      <c r="Y218" s="156">
        <f t="shared" si="199"/>
        <v>0</v>
      </c>
      <c r="Z218" s="160">
        <f t="shared" si="200"/>
        <v>0</v>
      </c>
      <c r="AA218" s="78"/>
      <c r="AB218" s="156">
        <f t="shared" si="201"/>
        <v>0</v>
      </c>
      <c r="AC218" s="160">
        <f t="shared" si="202"/>
        <v>0</v>
      </c>
      <c r="AD218" s="78"/>
      <c r="AE218" s="156">
        <f t="shared" si="203"/>
        <v>0</v>
      </c>
      <c r="AF218" s="160">
        <f t="shared" si="204"/>
        <v>0</v>
      </c>
      <c r="AG218" s="78"/>
      <c r="AH218" s="156">
        <f t="shared" si="205"/>
        <v>0</v>
      </c>
      <c r="AI218" s="160">
        <f t="shared" si="206"/>
        <v>0</v>
      </c>
      <c r="AJ218" s="163">
        <f t="shared" si="207"/>
        <v>0</v>
      </c>
      <c r="AK218" s="162">
        <f t="shared" si="208"/>
        <v>0</v>
      </c>
    </row>
    <row r="219" spans="2:37" outlineLevel="1" x14ac:dyDescent="0.35">
      <c r="B219" s="237" t="s">
        <v>87</v>
      </c>
      <c r="C219" s="62" t="s">
        <v>106</v>
      </c>
      <c r="D219" s="78"/>
      <c r="E219" s="79">
        <f t="shared" si="190"/>
        <v>0</v>
      </c>
      <c r="F219" s="78"/>
      <c r="G219" s="156">
        <f t="shared" si="191"/>
        <v>0</v>
      </c>
      <c r="H219" s="160">
        <f t="shared" si="192"/>
        <v>0</v>
      </c>
      <c r="I219" s="78"/>
      <c r="J219" s="156">
        <f t="shared" si="193"/>
        <v>0</v>
      </c>
      <c r="K219" s="160">
        <f t="shared" si="194"/>
        <v>0</v>
      </c>
      <c r="L219" s="78"/>
      <c r="M219" s="156">
        <f t="shared" si="195"/>
        <v>0</v>
      </c>
      <c r="N219" s="160">
        <f t="shared" si="196"/>
        <v>0</v>
      </c>
      <c r="O219" s="78"/>
      <c r="P219" s="156">
        <f t="shared" si="176"/>
        <v>0</v>
      </c>
      <c r="Q219" s="160">
        <f t="shared" si="177"/>
        <v>0</v>
      </c>
      <c r="R219" s="151">
        <f t="shared" si="178"/>
        <v>0</v>
      </c>
      <c r="S219" s="162">
        <f t="shared" si="179"/>
        <v>0</v>
      </c>
      <c r="U219" s="78"/>
      <c r="V219" s="156">
        <f t="shared" si="197"/>
        <v>0</v>
      </c>
      <c r="W219" s="160">
        <f t="shared" si="198"/>
        <v>0</v>
      </c>
      <c r="X219" s="78"/>
      <c r="Y219" s="156">
        <f t="shared" si="199"/>
        <v>0</v>
      </c>
      <c r="Z219" s="160">
        <f t="shared" si="200"/>
        <v>0</v>
      </c>
      <c r="AA219" s="78"/>
      <c r="AB219" s="156">
        <f t="shared" si="201"/>
        <v>0</v>
      </c>
      <c r="AC219" s="160">
        <f t="shared" si="202"/>
        <v>0</v>
      </c>
      <c r="AD219" s="78"/>
      <c r="AE219" s="156">
        <f t="shared" si="203"/>
        <v>0</v>
      </c>
      <c r="AF219" s="160">
        <f t="shared" si="204"/>
        <v>0</v>
      </c>
      <c r="AG219" s="78"/>
      <c r="AH219" s="156">
        <f t="shared" si="205"/>
        <v>0</v>
      </c>
      <c r="AI219" s="160">
        <f t="shared" si="206"/>
        <v>0</v>
      </c>
      <c r="AJ219" s="163">
        <f t="shared" si="207"/>
        <v>0</v>
      </c>
      <c r="AK219" s="162">
        <f t="shared" si="208"/>
        <v>0</v>
      </c>
    </row>
    <row r="220" spans="2:37" outlineLevel="1" x14ac:dyDescent="0.35">
      <c r="B220" s="238" t="s">
        <v>88</v>
      </c>
      <c r="C220" s="62" t="s">
        <v>106</v>
      </c>
      <c r="D220" s="78"/>
      <c r="E220" s="79">
        <f t="shared" si="190"/>
        <v>0</v>
      </c>
      <c r="F220" s="78"/>
      <c r="G220" s="156">
        <f t="shared" si="191"/>
        <v>0</v>
      </c>
      <c r="H220" s="160">
        <f t="shared" si="192"/>
        <v>0</v>
      </c>
      <c r="I220" s="78"/>
      <c r="J220" s="156">
        <f t="shared" si="193"/>
        <v>0</v>
      </c>
      <c r="K220" s="160">
        <f t="shared" si="194"/>
        <v>0</v>
      </c>
      <c r="L220" s="78"/>
      <c r="M220" s="156">
        <f t="shared" si="195"/>
        <v>0</v>
      </c>
      <c r="N220" s="160">
        <f t="shared" si="196"/>
        <v>0</v>
      </c>
      <c r="O220" s="78"/>
      <c r="P220" s="156">
        <f t="shared" si="176"/>
        <v>0</v>
      </c>
      <c r="Q220" s="160">
        <f t="shared" si="177"/>
        <v>0</v>
      </c>
      <c r="R220" s="151">
        <f t="shared" si="178"/>
        <v>0</v>
      </c>
      <c r="S220" s="162">
        <f t="shared" si="179"/>
        <v>0</v>
      </c>
      <c r="U220" s="78"/>
      <c r="V220" s="156">
        <f t="shared" si="197"/>
        <v>0</v>
      </c>
      <c r="W220" s="160">
        <f t="shared" si="198"/>
        <v>0</v>
      </c>
      <c r="X220" s="78"/>
      <c r="Y220" s="156">
        <f t="shared" si="199"/>
        <v>0</v>
      </c>
      <c r="Z220" s="160">
        <f t="shared" si="200"/>
        <v>0</v>
      </c>
      <c r="AA220" s="78"/>
      <c r="AB220" s="156">
        <f t="shared" si="201"/>
        <v>0</v>
      </c>
      <c r="AC220" s="160">
        <f t="shared" si="202"/>
        <v>0</v>
      </c>
      <c r="AD220" s="78"/>
      <c r="AE220" s="156">
        <f t="shared" si="203"/>
        <v>0</v>
      </c>
      <c r="AF220" s="160">
        <f t="shared" si="204"/>
        <v>0</v>
      </c>
      <c r="AG220" s="78"/>
      <c r="AH220" s="156">
        <f t="shared" si="205"/>
        <v>0</v>
      </c>
      <c r="AI220" s="160">
        <f t="shared" si="206"/>
        <v>0</v>
      </c>
      <c r="AJ220" s="163">
        <f t="shared" si="207"/>
        <v>0</v>
      </c>
      <c r="AK220" s="162">
        <f t="shared" si="208"/>
        <v>0</v>
      </c>
    </row>
    <row r="221" spans="2:37" outlineLevel="1" x14ac:dyDescent="0.35">
      <c r="B221" s="237" t="s">
        <v>89</v>
      </c>
      <c r="C221" s="62" t="s">
        <v>106</v>
      </c>
      <c r="D221" s="78"/>
      <c r="E221" s="79">
        <f t="shared" si="190"/>
        <v>0</v>
      </c>
      <c r="F221" s="78"/>
      <c r="G221" s="156">
        <f t="shared" si="191"/>
        <v>0</v>
      </c>
      <c r="H221" s="160">
        <f t="shared" si="192"/>
        <v>0</v>
      </c>
      <c r="I221" s="78"/>
      <c r="J221" s="156">
        <f t="shared" si="193"/>
        <v>0</v>
      </c>
      <c r="K221" s="160">
        <f t="shared" si="194"/>
        <v>0</v>
      </c>
      <c r="L221" s="78"/>
      <c r="M221" s="156">
        <f t="shared" si="195"/>
        <v>0</v>
      </c>
      <c r="N221" s="160">
        <f t="shared" si="196"/>
        <v>0</v>
      </c>
      <c r="O221" s="78"/>
      <c r="P221" s="156">
        <f t="shared" si="176"/>
        <v>0</v>
      </c>
      <c r="Q221" s="160">
        <f t="shared" si="177"/>
        <v>0</v>
      </c>
      <c r="R221" s="151">
        <f t="shared" si="178"/>
        <v>0</v>
      </c>
      <c r="S221" s="162">
        <f t="shared" si="179"/>
        <v>0</v>
      </c>
      <c r="U221" s="78"/>
      <c r="V221" s="156">
        <f t="shared" si="197"/>
        <v>0</v>
      </c>
      <c r="W221" s="160">
        <f t="shared" si="198"/>
        <v>0</v>
      </c>
      <c r="X221" s="78"/>
      <c r="Y221" s="156">
        <f t="shared" si="199"/>
        <v>0</v>
      </c>
      <c r="Z221" s="160">
        <f t="shared" si="200"/>
        <v>0</v>
      </c>
      <c r="AA221" s="78"/>
      <c r="AB221" s="156">
        <f t="shared" si="201"/>
        <v>0</v>
      </c>
      <c r="AC221" s="160">
        <f t="shared" si="202"/>
        <v>0</v>
      </c>
      <c r="AD221" s="78"/>
      <c r="AE221" s="156">
        <f t="shared" si="203"/>
        <v>0</v>
      </c>
      <c r="AF221" s="160">
        <f t="shared" si="204"/>
        <v>0</v>
      </c>
      <c r="AG221" s="78"/>
      <c r="AH221" s="156">
        <f t="shared" si="205"/>
        <v>0</v>
      </c>
      <c r="AI221" s="160">
        <f t="shared" si="206"/>
        <v>0</v>
      </c>
      <c r="AJ221" s="163">
        <f t="shared" si="207"/>
        <v>0</v>
      </c>
      <c r="AK221" s="162">
        <f t="shared" si="208"/>
        <v>0</v>
      </c>
    </row>
    <row r="222" spans="2:37" outlineLevel="1" x14ac:dyDescent="0.35">
      <c r="B222" s="238" t="s">
        <v>90</v>
      </c>
      <c r="C222" s="62" t="s">
        <v>106</v>
      </c>
      <c r="D222" s="78"/>
      <c r="E222" s="79">
        <f t="shared" si="190"/>
        <v>0</v>
      </c>
      <c r="F222" s="78"/>
      <c r="G222" s="156">
        <f t="shared" si="191"/>
        <v>0</v>
      </c>
      <c r="H222" s="160">
        <f t="shared" si="192"/>
        <v>0</v>
      </c>
      <c r="I222" s="78"/>
      <c r="J222" s="156">
        <f t="shared" si="193"/>
        <v>0</v>
      </c>
      <c r="K222" s="160">
        <f t="shared" si="194"/>
        <v>0</v>
      </c>
      <c r="L222" s="78"/>
      <c r="M222" s="156">
        <f t="shared" si="195"/>
        <v>0</v>
      </c>
      <c r="N222" s="160">
        <f t="shared" si="196"/>
        <v>0</v>
      </c>
      <c r="O222" s="78"/>
      <c r="P222" s="156">
        <f t="shared" si="176"/>
        <v>0</v>
      </c>
      <c r="Q222" s="160">
        <f t="shared" si="177"/>
        <v>0</v>
      </c>
      <c r="R222" s="151">
        <f t="shared" si="178"/>
        <v>0</v>
      </c>
      <c r="S222" s="162">
        <f t="shared" si="179"/>
        <v>0</v>
      </c>
      <c r="U222" s="78"/>
      <c r="V222" s="156">
        <f t="shared" si="197"/>
        <v>0</v>
      </c>
      <c r="W222" s="160">
        <f t="shared" si="198"/>
        <v>0</v>
      </c>
      <c r="X222" s="78"/>
      <c r="Y222" s="156">
        <f t="shared" si="199"/>
        <v>0</v>
      </c>
      <c r="Z222" s="160">
        <f t="shared" si="200"/>
        <v>0</v>
      </c>
      <c r="AA222" s="78"/>
      <c r="AB222" s="156">
        <f t="shared" si="201"/>
        <v>0</v>
      </c>
      <c r="AC222" s="160">
        <f t="shared" si="202"/>
        <v>0</v>
      </c>
      <c r="AD222" s="78"/>
      <c r="AE222" s="156">
        <f t="shared" si="203"/>
        <v>0</v>
      </c>
      <c r="AF222" s="160">
        <f t="shared" si="204"/>
        <v>0</v>
      </c>
      <c r="AG222" s="78"/>
      <c r="AH222" s="156">
        <f t="shared" si="205"/>
        <v>0</v>
      </c>
      <c r="AI222" s="160">
        <f t="shared" si="206"/>
        <v>0</v>
      </c>
      <c r="AJ222" s="163">
        <f t="shared" si="207"/>
        <v>0</v>
      </c>
      <c r="AK222" s="162">
        <f t="shared" si="208"/>
        <v>0</v>
      </c>
    </row>
    <row r="223" spans="2:37" outlineLevel="1" x14ac:dyDescent="0.35">
      <c r="B223" s="238" t="s">
        <v>91</v>
      </c>
      <c r="C223" s="62" t="s">
        <v>106</v>
      </c>
      <c r="D223" s="78"/>
      <c r="E223" s="79">
        <f t="shared" si="190"/>
        <v>0</v>
      </c>
      <c r="F223" s="78"/>
      <c r="G223" s="156">
        <f t="shared" si="191"/>
        <v>0</v>
      </c>
      <c r="H223" s="160">
        <f t="shared" si="192"/>
        <v>0</v>
      </c>
      <c r="I223" s="78"/>
      <c r="J223" s="156">
        <f t="shared" si="193"/>
        <v>0</v>
      </c>
      <c r="K223" s="160">
        <f t="shared" si="194"/>
        <v>0</v>
      </c>
      <c r="L223" s="78"/>
      <c r="M223" s="156">
        <f t="shared" si="195"/>
        <v>0</v>
      </c>
      <c r="N223" s="160">
        <f t="shared" si="196"/>
        <v>0</v>
      </c>
      <c r="O223" s="78"/>
      <c r="P223" s="156">
        <f t="shared" si="176"/>
        <v>0</v>
      </c>
      <c r="Q223" s="160">
        <f t="shared" si="177"/>
        <v>0</v>
      </c>
      <c r="R223" s="151">
        <f t="shared" si="178"/>
        <v>0</v>
      </c>
      <c r="S223" s="162">
        <f t="shared" si="179"/>
        <v>0</v>
      </c>
      <c r="U223" s="78"/>
      <c r="V223" s="156">
        <f t="shared" si="197"/>
        <v>0</v>
      </c>
      <c r="W223" s="160">
        <f t="shared" si="198"/>
        <v>0</v>
      </c>
      <c r="X223" s="78"/>
      <c r="Y223" s="156">
        <f t="shared" si="199"/>
        <v>0</v>
      </c>
      <c r="Z223" s="160">
        <f t="shared" si="200"/>
        <v>0</v>
      </c>
      <c r="AA223" s="78"/>
      <c r="AB223" s="156">
        <f t="shared" si="201"/>
        <v>0</v>
      </c>
      <c r="AC223" s="160">
        <f t="shared" si="202"/>
        <v>0</v>
      </c>
      <c r="AD223" s="78"/>
      <c r="AE223" s="156">
        <f t="shared" si="203"/>
        <v>0</v>
      </c>
      <c r="AF223" s="160">
        <f t="shared" si="204"/>
        <v>0</v>
      </c>
      <c r="AG223" s="78"/>
      <c r="AH223" s="156">
        <f t="shared" si="205"/>
        <v>0</v>
      </c>
      <c r="AI223" s="160">
        <f t="shared" si="206"/>
        <v>0</v>
      </c>
      <c r="AJ223" s="163">
        <f t="shared" si="207"/>
        <v>0</v>
      </c>
      <c r="AK223" s="162">
        <f t="shared" si="208"/>
        <v>0</v>
      </c>
    </row>
    <row r="224" spans="2:37" outlineLevel="1" x14ac:dyDescent="0.35">
      <c r="B224" s="237" t="s">
        <v>92</v>
      </c>
      <c r="C224" s="62" t="s">
        <v>106</v>
      </c>
      <c r="D224" s="78"/>
      <c r="E224" s="79">
        <f t="shared" si="190"/>
        <v>0</v>
      </c>
      <c r="F224" s="78"/>
      <c r="G224" s="156">
        <f t="shared" si="191"/>
        <v>0</v>
      </c>
      <c r="H224" s="160">
        <f t="shared" si="192"/>
        <v>0</v>
      </c>
      <c r="I224" s="78"/>
      <c r="J224" s="156">
        <f t="shared" si="193"/>
        <v>0</v>
      </c>
      <c r="K224" s="160">
        <f t="shared" si="194"/>
        <v>0</v>
      </c>
      <c r="L224" s="78"/>
      <c r="M224" s="156">
        <f t="shared" si="195"/>
        <v>0</v>
      </c>
      <c r="N224" s="160">
        <f t="shared" si="196"/>
        <v>0</v>
      </c>
      <c r="O224" s="78"/>
      <c r="P224" s="156">
        <f t="shared" si="176"/>
        <v>0</v>
      </c>
      <c r="Q224" s="160">
        <f t="shared" si="177"/>
        <v>0</v>
      </c>
      <c r="R224" s="151">
        <f t="shared" si="178"/>
        <v>0</v>
      </c>
      <c r="S224" s="162">
        <f t="shared" si="179"/>
        <v>0</v>
      </c>
      <c r="U224" s="78"/>
      <c r="V224" s="156">
        <f t="shared" si="197"/>
        <v>0</v>
      </c>
      <c r="W224" s="160">
        <f t="shared" si="198"/>
        <v>0</v>
      </c>
      <c r="X224" s="78"/>
      <c r="Y224" s="156">
        <f t="shared" si="199"/>
        <v>0</v>
      </c>
      <c r="Z224" s="160">
        <f t="shared" si="200"/>
        <v>0</v>
      </c>
      <c r="AA224" s="78"/>
      <c r="AB224" s="156">
        <f t="shared" si="201"/>
        <v>0</v>
      </c>
      <c r="AC224" s="160">
        <f t="shared" si="202"/>
        <v>0</v>
      </c>
      <c r="AD224" s="78"/>
      <c r="AE224" s="156">
        <f t="shared" si="203"/>
        <v>0</v>
      </c>
      <c r="AF224" s="160">
        <f t="shared" si="204"/>
        <v>0</v>
      </c>
      <c r="AG224" s="78"/>
      <c r="AH224" s="156">
        <f t="shared" si="205"/>
        <v>0</v>
      </c>
      <c r="AI224" s="160">
        <f t="shared" si="206"/>
        <v>0</v>
      </c>
      <c r="AJ224" s="163">
        <f t="shared" si="207"/>
        <v>0</v>
      </c>
      <c r="AK224" s="162">
        <f t="shared" si="208"/>
        <v>0</v>
      </c>
    </row>
    <row r="225" spans="1:37" outlineLevel="1" x14ac:dyDescent="0.35">
      <c r="B225" s="238" t="s">
        <v>93</v>
      </c>
      <c r="C225" s="62" t="s">
        <v>106</v>
      </c>
      <c r="D225" s="78"/>
      <c r="E225" s="79">
        <f t="shared" si="190"/>
        <v>0</v>
      </c>
      <c r="F225" s="78"/>
      <c r="G225" s="156">
        <f t="shared" si="191"/>
        <v>0</v>
      </c>
      <c r="H225" s="160">
        <f t="shared" si="192"/>
        <v>0</v>
      </c>
      <c r="I225" s="78"/>
      <c r="J225" s="156">
        <f t="shared" si="193"/>
        <v>0</v>
      </c>
      <c r="K225" s="160">
        <f t="shared" si="194"/>
        <v>0</v>
      </c>
      <c r="L225" s="78"/>
      <c r="M225" s="156">
        <f t="shared" si="195"/>
        <v>0</v>
      </c>
      <c r="N225" s="160">
        <f t="shared" si="196"/>
        <v>0</v>
      </c>
      <c r="O225" s="78"/>
      <c r="P225" s="156">
        <f t="shared" si="176"/>
        <v>0</v>
      </c>
      <c r="Q225" s="160">
        <f t="shared" si="177"/>
        <v>0</v>
      </c>
      <c r="R225" s="151">
        <f t="shared" si="178"/>
        <v>0</v>
      </c>
      <c r="S225" s="162">
        <f t="shared" si="179"/>
        <v>0</v>
      </c>
      <c r="U225" s="78"/>
      <c r="V225" s="156">
        <f t="shared" si="197"/>
        <v>0</v>
      </c>
      <c r="W225" s="160">
        <f t="shared" si="198"/>
        <v>0</v>
      </c>
      <c r="X225" s="78"/>
      <c r="Y225" s="156">
        <f t="shared" si="199"/>
        <v>0</v>
      </c>
      <c r="Z225" s="160">
        <f t="shared" si="200"/>
        <v>0</v>
      </c>
      <c r="AA225" s="78"/>
      <c r="AB225" s="156">
        <f t="shared" si="201"/>
        <v>0</v>
      </c>
      <c r="AC225" s="160">
        <f t="shared" si="202"/>
        <v>0</v>
      </c>
      <c r="AD225" s="78"/>
      <c r="AE225" s="156">
        <f t="shared" si="203"/>
        <v>0</v>
      </c>
      <c r="AF225" s="160">
        <f t="shared" si="204"/>
        <v>0</v>
      </c>
      <c r="AG225" s="78"/>
      <c r="AH225" s="156">
        <f t="shared" si="205"/>
        <v>0</v>
      </c>
      <c r="AI225" s="160">
        <f t="shared" si="206"/>
        <v>0</v>
      </c>
      <c r="AJ225" s="163">
        <f t="shared" si="207"/>
        <v>0</v>
      </c>
      <c r="AK225" s="162">
        <f t="shared" si="208"/>
        <v>0</v>
      </c>
    </row>
    <row r="226" spans="1:37" outlineLevel="1" x14ac:dyDescent="0.35">
      <c r="B226" s="237" t="s">
        <v>94</v>
      </c>
      <c r="C226" s="62" t="s">
        <v>106</v>
      </c>
      <c r="D226" s="78"/>
      <c r="E226" s="79">
        <f t="shared" si="190"/>
        <v>0</v>
      </c>
      <c r="F226" s="78"/>
      <c r="G226" s="156">
        <f t="shared" si="191"/>
        <v>0</v>
      </c>
      <c r="H226" s="160">
        <f t="shared" si="192"/>
        <v>0</v>
      </c>
      <c r="I226" s="78"/>
      <c r="J226" s="156">
        <f t="shared" si="193"/>
        <v>0</v>
      </c>
      <c r="K226" s="160">
        <f t="shared" si="194"/>
        <v>0</v>
      </c>
      <c r="L226" s="78"/>
      <c r="M226" s="156">
        <f t="shared" si="195"/>
        <v>0</v>
      </c>
      <c r="N226" s="160">
        <f t="shared" si="196"/>
        <v>0</v>
      </c>
      <c r="O226" s="78"/>
      <c r="P226" s="156">
        <f t="shared" si="176"/>
        <v>0</v>
      </c>
      <c r="Q226" s="160">
        <f t="shared" si="177"/>
        <v>0</v>
      </c>
      <c r="R226" s="151">
        <f t="shared" si="178"/>
        <v>0</v>
      </c>
      <c r="S226" s="162">
        <f t="shared" si="179"/>
        <v>0</v>
      </c>
      <c r="U226" s="78"/>
      <c r="V226" s="156">
        <f t="shared" si="197"/>
        <v>0</v>
      </c>
      <c r="W226" s="160">
        <f t="shared" si="198"/>
        <v>0</v>
      </c>
      <c r="X226" s="78"/>
      <c r="Y226" s="156">
        <f t="shared" si="199"/>
        <v>0</v>
      </c>
      <c r="Z226" s="160">
        <f t="shared" si="200"/>
        <v>0</v>
      </c>
      <c r="AA226" s="78"/>
      <c r="AB226" s="156">
        <f t="shared" si="201"/>
        <v>0</v>
      </c>
      <c r="AC226" s="160">
        <f t="shared" si="202"/>
        <v>0</v>
      </c>
      <c r="AD226" s="78"/>
      <c r="AE226" s="156">
        <f t="shared" si="203"/>
        <v>0</v>
      </c>
      <c r="AF226" s="160">
        <f t="shared" si="204"/>
        <v>0</v>
      </c>
      <c r="AG226" s="78"/>
      <c r="AH226" s="156">
        <f t="shared" si="205"/>
        <v>0</v>
      </c>
      <c r="AI226" s="160">
        <f t="shared" si="206"/>
        <v>0</v>
      </c>
      <c r="AJ226" s="163">
        <f t="shared" si="207"/>
        <v>0</v>
      </c>
      <c r="AK226" s="162">
        <f t="shared" si="208"/>
        <v>0</v>
      </c>
    </row>
    <row r="227" spans="1:37" outlineLevel="1" x14ac:dyDescent="0.35">
      <c r="B227" s="238" t="s">
        <v>95</v>
      </c>
      <c r="C227" s="62" t="s">
        <v>106</v>
      </c>
      <c r="D227" s="78"/>
      <c r="E227" s="79">
        <f t="shared" si="190"/>
        <v>0</v>
      </c>
      <c r="F227" s="78"/>
      <c r="G227" s="156">
        <f t="shared" si="191"/>
        <v>0</v>
      </c>
      <c r="H227" s="160">
        <f t="shared" si="192"/>
        <v>0</v>
      </c>
      <c r="I227" s="78"/>
      <c r="J227" s="156">
        <f t="shared" si="193"/>
        <v>0</v>
      </c>
      <c r="K227" s="160">
        <f t="shared" si="194"/>
        <v>0</v>
      </c>
      <c r="L227" s="78"/>
      <c r="M227" s="156">
        <f t="shared" si="195"/>
        <v>0</v>
      </c>
      <c r="N227" s="160">
        <f t="shared" si="196"/>
        <v>0</v>
      </c>
      <c r="O227" s="78"/>
      <c r="P227" s="156">
        <f t="shared" si="176"/>
        <v>0</v>
      </c>
      <c r="Q227" s="160">
        <f t="shared" si="177"/>
        <v>0</v>
      </c>
      <c r="R227" s="151">
        <f t="shared" si="178"/>
        <v>0</v>
      </c>
      <c r="S227" s="162">
        <f t="shared" si="179"/>
        <v>0</v>
      </c>
      <c r="U227" s="78"/>
      <c r="V227" s="156">
        <f t="shared" si="197"/>
        <v>0</v>
      </c>
      <c r="W227" s="160">
        <f t="shared" si="198"/>
        <v>0</v>
      </c>
      <c r="X227" s="78"/>
      <c r="Y227" s="156">
        <f t="shared" si="199"/>
        <v>0</v>
      </c>
      <c r="Z227" s="160">
        <f t="shared" si="200"/>
        <v>0</v>
      </c>
      <c r="AA227" s="78"/>
      <c r="AB227" s="156">
        <f t="shared" si="201"/>
        <v>0</v>
      </c>
      <c r="AC227" s="160">
        <f t="shared" si="202"/>
        <v>0</v>
      </c>
      <c r="AD227" s="78"/>
      <c r="AE227" s="156">
        <f t="shared" si="203"/>
        <v>0</v>
      </c>
      <c r="AF227" s="160">
        <f t="shared" si="204"/>
        <v>0</v>
      </c>
      <c r="AG227" s="78"/>
      <c r="AH227" s="156">
        <f t="shared" si="205"/>
        <v>0</v>
      </c>
      <c r="AI227" s="160">
        <f t="shared" si="206"/>
        <v>0</v>
      </c>
      <c r="AJ227" s="163">
        <f t="shared" si="207"/>
        <v>0</v>
      </c>
      <c r="AK227" s="162">
        <f t="shared" si="208"/>
        <v>0</v>
      </c>
    </row>
    <row r="228" spans="1:37" outlineLevel="1" x14ac:dyDescent="0.35">
      <c r="B228" s="237" t="s">
        <v>96</v>
      </c>
      <c r="C228" s="62" t="s">
        <v>106</v>
      </c>
      <c r="D228" s="78"/>
      <c r="E228" s="79">
        <f t="shared" si="190"/>
        <v>0</v>
      </c>
      <c r="F228" s="78"/>
      <c r="G228" s="156">
        <f t="shared" si="191"/>
        <v>0</v>
      </c>
      <c r="H228" s="160">
        <f t="shared" si="192"/>
        <v>0</v>
      </c>
      <c r="I228" s="78"/>
      <c r="J228" s="156">
        <f t="shared" si="193"/>
        <v>0</v>
      </c>
      <c r="K228" s="160">
        <f t="shared" si="194"/>
        <v>0</v>
      </c>
      <c r="L228" s="78"/>
      <c r="M228" s="156">
        <f t="shared" si="195"/>
        <v>0</v>
      </c>
      <c r="N228" s="160">
        <f t="shared" si="196"/>
        <v>0</v>
      </c>
      <c r="O228" s="78"/>
      <c r="P228" s="156">
        <f t="shared" si="176"/>
        <v>0</v>
      </c>
      <c r="Q228" s="160">
        <f t="shared" si="177"/>
        <v>0</v>
      </c>
      <c r="R228" s="151">
        <f t="shared" si="178"/>
        <v>0</v>
      </c>
      <c r="S228" s="162">
        <f t="shared" si="179"/>
        <v>0</v>
      </c>
      <c r="U228" s="78"/>
      <c r="V228" s="156">
        <f t="shared" si="197"/>
        <v>0</v>
      </c>
      <c r="W228" s="160">
        <f t="shared" si="198"/>
        <v>0</v>
      </c>
      <c r="X228" s="78"/>
      <c r="Y228" s="156">
        <f t="shared" si="199"/>
        <v>0</v>
      </c>
      <c r="Z228" s="160">
        <f t="shared" si="200"/>
        <v>0</v>
      </c>
      <c r="AA228" s="78"/>
      <c r="AB228" s="156">
        <f t="shared" si="201"/>
        <v>0</v>
      </c>
      <c r="AC228" s="160">
        <f t="shared" si="202"/>
        <v>0</v>
      </c>
      <c r="AD228" s="78"/>
      <c r="AE228" s="156">
        <f t="shared" si="203"/>
        <v>0</v>
      </c>
      <c r="AF228" s="160">
        <f t="shared" si="204"/>
        <v>0</v>
      </c>
      <c r="AG228" s="78"/>
      <c r="AH228" s="156">
        <f t="shared" si="205"/>
        <v>0</v>
      </c>
      <c r="AI228" s="160">
        <f t="shared" si="206"/>
        <v>0</v>
      </c>
      <c r="AJ228" s="163">
        <f t="shared" si="207"/>
        <v>0</v>
      </c>
      <c r="AK228" s="162">
        <f t="shared" si="208"/>
        <v>0</v>
      </c>
    </row>
    <row r="229" spans="1:37" outlineLevel="1" x14ac:dyDescent="0.35">
      <c r="B229" s="238" t="s">
        <v>97</v>
      </c>
      <c r="C229" s="62" t="s">
        <v>106</v>
      </c>
      <c r="D229" s="78"/>
      <c r="E229" s="79">
        <f t="shared" si="190"/>
        <v>0</v>
      </c>
      <c r="F229" s="78"/>
      <c r="G229" s="156">
        <f t="shared" si="191"/>
        <v>0</v>
      </c>
      <c r="H229" s="160">
        <f t="shared" si="192"/>
        <v>0</v>
      </c>
      <c r="I229" s="78"/>
      <c r="J229" s="156">
        <f t="shared" si="193"/>
        <v>0</v>
      </c>
      <c r="K229" s="160">
        <f t="shared" si="194"/>
        <v>0</v>
      </c>
      <c r="L229" s="78"/>
      <c r="M229" s="156">
        <f t="shared" si="195"/>
        <v>0</v>
      </c>
      <c r="N229" s="160">
        <f t="shared" si="196"/>
        <v>0</v>
      </c>
      <c r="O229" s="78"/>
      <c r="P229" s="156">
        <f t="shared" si="176"/>
        <v>0</v>
      </c>
      <c r="Q229" s="160">
        <f t="shared" si="177"/>
        <v>0</v>
      </c>
      <c r="R229" s="151">
        <f t="shared" si="178"/>
        <v>0</v>
      </c>
      <c r="S229" s="162">
        <f t="shared" si="179"/>
        <v>0</v>
      </c>
      <c r="U229" s="78"/>
      <c r="V229" s="156">
        <f t="shared" si="197"/>
        <v>0</v>
      </c>
      <c r="W229" s="160">
        <f t="shared" si="198"/>
        <v>0</v>
      </c>
      <c r="X229" s="78"/>
      <c r="Y229" s="156">
        <f t="shared" si="199"/>
        <v>0</v>
      </c>
      <c r="Z229" s="160">
        <f t="shared" si="200"/>
        <v>0</v>
      </c>
      <c r="AA229" s="78"/>
      <c r="AB229" s="156">
        <f t="shared" si="201"/>
        <v>0</v>
      </c>
      <c r="AC229" s="160">
        <f t="shared" si="202"/>
        <v>0</v>
      </c>
      <c r="AD229" s="78"/>
      <c r="AE229" s="156">
        <f t="shared" si="203"/>
        <v>0</v>
      </c>
      <c r="AF229" s="160">
        <f t="shared" si="204"/>
        <v>0</v>
      </c>
      <c r="AG229" s="78"/>
      <c r="AH229" s="156">
        <f t="shared" si="205"/>
        <v>0</v>
      </c>
      <c r="AI229" s="160">
        <f t="shared" si="206"/>
        <v>0</v>
      </c>
      <c r="AJ229" s="163">
        <f t="shared" si="207"/>
        <v>0</v>
      </c>
      <c r="AK229" s="162">
        <f t="shared" si="208"/>
        <v>0</v>
      </c>
    </row>
    <row r="230" spans="1:37" outlineLevel="1" x14ac:dyDescent="0.35">
      <c r="B230" s="237" t="s">
        <v>98</v>
      </c>
      <c r="C230" s="62" t="s">
        <v>106</v>
      </c>
      <c r="D230" s="78"/>
      <c r="E230" s="79">
        <f t="shared" si="190"/>
        <v>0</v>
      </c>
      <c r="F230" s="78"/>
      <c r="G230" s="156">
        <f t="shared" si="191"/>
        <v>0</v>
      </c>
      <c r="H230" s="160">
        <f t="shared" si="192"/>
        <v>0</v>
      </c>
      <c r="I230" s="78"/>
      <c r="J230" s="156">
        <f t="shared" si="193"/>
        <v>0</v>
      </c>
      <c r="K230" s="160">
        <f t="shared" si="194"/>
        <v>0</v>
      </c>
      <c r="L230" s="78"/>
      <c r="M230" s="156">
        <f t="shared" si="195"/>
        <v>0</v>
      </c>
      <c r="N230" s="160">
        <f t="shared" si="196"/>
        <v>0</v>
      </c>
      <c r="O230" s="78"/>
      <c r="P230" s="156">
        <f t="shared" si="176"/>
        <v>0</v>
      </c>
      <c r="Q230" s="160">
        <f t="shared" si="177"/>
        <v>0</v>
      </c>
      <c r="R230" s="151">
        <f t="shared" si="178"/>
        <v>0</v>
      </c>
      <c r="S230" s="162">
        <f t="shared" si="179"/>
        <v>0</v>
      </c>
      <c r="U230" s="78"/>
      <c r="V230" s="156">
        <f t="shared" si="197"/>
        <v>0</v>
      </c>
      <c r="W230" s="160">
        <f t="shared" si="198"/>
        <v>0</v>
      </c>
      <c r="X230" s="78"/>
      <c r="Y230" s="156">
        <f t="shared" si="199"/>
        <v>0</v>
      </c>
      <c r="Z230" s="160">
        <f t="shared" si="200"/>
        <v>0</v>
      </c>
      <c r="AA230" s="78"/>
      <c r="AB230" s="156">
        <f t="shared" si="201"/>
        <v>0</v>
      </c>
      <c r="AC230" s="160">
        <f t="shared" si="202"/>
        <v>0</v>
      </c>
      <c r="AD230" s="78"/>
      <c r="AE230" s="156">
        <f t="shared" si="203"/>
        <v>0</v>
      </c>
      <c r="AF230" s="160">
        <f t="shared" si="204"/>
        <v>0</v>
      </c>
      <c r="AG230" s="78"/>
      <c r="AH230" s="156">
        <f t="shared" si="205"/>
        <v>0</v>
      </c>
      <c r="AI230" s="160">
        <f t="shared" si="206"/>
        <v>0</v>
      </c>
      <c r="AJ230" s="163">
        <f t="shared" si="207"/>
        <v>0</v>
      </c>
      <c r="AK230" s="162">
        <f t="shared" si="208"/>
        <v>0</v>
      </c>
    </row>
    <row r="231" spans="1:37" outlineLevel="1" x14ac:dyDescent="0.35">
      <c r="B231" s="238" t="s">
        <v>99</v>
      </c>
      <c r="C231" s="62" t="s">
        <v>106</v>
      </c>
      <c r="D231" s="78"/>
      <c r="E231" s="79">
        <f t="shared" si="190"/>
        <v>0</v>
      </c>
      <c r="F231" s="78"/>
      <c r="G231" s="156">
        <f t="shared" si="191"/>
        <v>0</v>
      </c>
      <c r="H231" s="160">
        <f t="shared" si="192"/>
        <v>0</v>
      </c>
      <c r="I231" s="78"/>
      <c r="J231" s="156">
        <f t="shared" si="193"/>
        <v>0</v>
      </c>
      <c r="K231" s="160">
        <f t="shared" si="194"/>
        <v>0</v>
      </c>
      <c r="L231" s="78"/>
      <c r="M231" s="156">
        <f t="shared" si="195"/>
        <v>0</v>
      </c>
      <c r="N231" s="160">
        <f t="shared" si="196"/>
        <v>0</v>
      </c>
      <c r="O231" s="78"/>
      <c r="P231" s="156">
        <f t="shared" si="176"/>
        <v>0</v>
      </c>
      <c r="Q231" s="160">
        <f t="shared" si="177"/>
        <v>0</v>
      </c>
      <c r="R231" s="151">
        <f t="shared" si="178"/>
        <v>0</v>
      </c>
      <c r="S231" s="162">
        <f t="shared" si="179"/>
        <v>0</v>
      </c>
      <c r="U231" s="78"/>
      <c r="V231" s="156">
        <f t="shared" si="197"/>
        <v>0</v>
      </c>
      <c r="W231" s="160">
        <f t="shared" si="198"/>
        <v>0</v>
      </c>
      <c r="X231" s="78"/>
      <c r="Y231" s="156">
        <f t="shared" si="199"/>
        <v>0</v>
      </c>
      <c r="Z231" s="160">
        <f t="shared" si="200"/>
        <v>0</v>
      </c>
      <c r="AA231" s="78"/>
      <c r="AB231" s="156">
        <f t="shared" si="201"/>
        <v>0</v>
      </c>
      <c r="AC231" s="160">
        <f t="shared" si="202"/>
        <v>0</v>
      </c>
      <c r="AD231" s="78"/>
      <c r="AE231" s="156">
        <f t="shared" si="203"/>
        <v>0</v>
      </c>
      <c r="AF231" s="160">
        <f t="shared" si="204"/>
        <v>0</v>
      </c>
      <c r="AG231" s="78"/>
      <c r="AH231" s="156">
        <f t="shared" si="205"/>
        <v>0</v>
      </c>
      <c r="AI231" s="160">
        <f t="shared" si="206"/>
        <v>0</v>
      </c>
      <c r="AJ231" s="163">
        <f t="shared" si="207"/>
        <v>0</v>
      </c>
      <c r="AK231" s="162">
        <f t="shared" si="208"/>
        <v>0</v>
      </c>
    </row>
    <row r="232" spans="1:37" outlineLevel="1" x14ac:dyDescent="0.35">
      <c r="B232" s="49" t="s">
        <v>139</v>
      </c>
      <c r="C232" s="46" t="s">
        <v>106</v>
      </c>
      <c r="D232" s="158">
        <f>SUM(D207:D231)</f>
        <v>0</v>
      </c>
      <c r="E232" s="157">
        <f>SUM(E207:E231)</f>
        <v>0</v>
      </c>
      <c r="F232" s="158">
        <f>SUM(F207:F231)</f>
        <v>0</v>
      </c>
      <c r="G232" s="157">
        <f>SUM(G207:G231)</f>
        <v>0</v>
      </c>
      <c r="H232" s="161">
        <f>IFERROR((G232-E232)/E232,0)</f>
        <v>0</v>
      </c>
      <c r="I232" s="158">
        <f>SUM(I207:I231)</f>
        <v>0</v>
      </c>
      <c r="J232" s="157">
        <f>SUM(J207:J231)</f>
        <v>0</v>
      </c>
      <c r="K232" s="161">
        <f t="shared" ref="K232" si="209">IFERROR((J232-G232)/G232,0)</f>
        <v>0</v>
      </c>
      <c r="L232" s="158">
        <f>SUM(L207:L231)</f>
        <v>0</v>
      </c>
      <c r="M232" s="157">
        <f>SUM(M207:M231)</f>
        <v>0</v>
      </c>
      <c r="N232" s="161">
        <f t="shared" ref="N232" si="210">IFERROR((M232-J232)/J232,0)</f>
        <v>0</v>
      </c>
      <c r="O232" s="158">
        <f>SUM(O207:O231)</f>
        <v>0</v>
      </c>
      <c r="P232" s="157">
        <f>SUM(P207:P231)</f>
        <v>0</v>
      </c>
      <c r="Q232" s="161">
        <f t="shared" si="177"/>
        <v>0</v>
      </c>
      <c r="R232" s="151">
        <f t="shared" si="178"/>
        <v>0</v>
      </c>
      <c r="S232" s="162">
        <f t="shared" si="179"/>
        <v>0</v>
      </c>
      <c r="U232" s="158">
        <f>SUM(U207:U231)</f>
        <v>0</v>
      </c>
      <c r="V232" s="157">
        <f>SUM(V207:V231)</f>
        <v>0</v>
      </c>
      <c r="W232" s="161">
        <f>IFERROR((V232-P232)/P232,0)</f>
        <v>0</v>
      </c>
      <c r="X232" s="158">
        <f>SUM(X207:X231)</f>
        <v>0</v>
      </c>
      <c r="Y232" s="157">
        <f>SUM(Y207:Y231)</f>
        <v>0</v>
      </c>
      <c r="Z232" s="161">
        <f t="shared" ref="Z232" si="211">IFERROR((Y232-V232)/V232,0)</f>
        <v>0</v>
      </c>
      <c r="AA232" s="158">
        <f>SUM(AA207:AA231)</f>
        <v>0</v>
      </c>
      <c r="AB232" s="157">
        <f>SUM(AB207:AB231)</f>
        <v>0</v>
      </c>
      <c r="AC232" s="161">
        <f t="shared" ref="AC232" si="212">IFERROR((AB232-Y232)/Y232,0)</f>
        <v>0</v>
      </c>
      <c r="AD232" s="158">
        <f>SUM(AD207:AD231)</f>
        <v>0</v>
      </c>
      <c r="AE232" s="157">
        <f>SUM(AE207:AE231)</f>
        <v>0</v>
      </c>
      <c r="AF232" s="161">
        <f t="shared" ref="AF232" si="213">IFERROR((AE232-AB232)/AB232,0)</f>
        <v>0</v>
      </c>
      <c r="AG232" s="158">
        <f>SUM(AG207:AG231)</f>
        <v>0</v>
      </c>
      <c r="AH232" s="157">
        <f>SUM(AH207:AH231)</f>
        <v>0</v>
      </c>
      <c r="AI232" s="161">
        <f>IFERROR((AH232-AE232)/AE232,0)</f>
        <v>0</v>
      </c>
      <c r="AJ232" s="157">
        <f>SUM(AJ207:AJ231)</f>
        <v>0</v>
      </c>
      <c r="AK232" s="162">
        <f t="shared" ref="AK232" si="214">IFERROR((AH232/V232)^(1/4)-1,0)</f>
        <v>0</v>
      </c>
    </row>
    <row r="234" spans="1:37" ht="17.25" customHeight="1" x14ac:dyDescent="0.35">
      <c r="B234" s="306" t="s">
        <v>170</v>
      </c>
      <c r="C234" s="306"/>
      <c r="D234" s="306"/>
      <c r="E234" s="306"/>
      <c r="F234" s="306"/>
      <c r="G234" s="306"/>
      <c r="H234" s="306"/>
      <c r="I234" s="306"/>
      <c r="J234" s="306"/>
      <c r="K234" s="306"/>
      <c r="L234" s="306"/>
      <c r="M234" s="306"/>
      <c r="N234" s="306"/>
      <c r="O234" s="306"/>
      <c r="P234" s="306"/>
      <c r="Q234" s="306"/>
      <c r="R234" s="306"/>
      <c r="S234" s="306"/>
      <c r="T234" s="306"/>
      <c r="U234" s="306"/>
      <c r="V234" s="306"/>
      <c r="W234" s="306"/>
      <c r="X234" s="306"/>
      <c r="Y234" s="306"/>
      <c r="Z234" s="306"/>
      <c r="AA234" s="306"/>
      <c r="AB234" s="306"/>
      <c r="AC234" s="306"/>
      <c r="AD234" s="306"/>
      <c r="AE234" s="306"/>
      <c r="AF234" s="306"/>
      <c r="AG234" s="306"/>
      <c r="AH234" s="306"/>
      <c r="AI234" s="306"/>
      <c r="AJ234" s="306"/>
      <c r="AK234" s="362"/>
    </row>
    <row r="235" spans="1:37" ht="5.5" customHeight="1" outlineLevel="1" x14ac:dyDescent="0.35">
      <c r="B235" s="102"/>
      <c r="C235" s="102"/>
      <c r="D235" s="102"/>
      <c r="E235" s="102"/>
      <c r="F235" s="102"/>
      <c r="G235" s="102"/>
      <c r="H235" s="102"/>
      <c r="I235" s="102"/>
      <c r="J235" s="102"/>
      <c r="K235" s="102"/>
      <c r="L235" s="102"/>
      <c r="M235" s="102"/>
      <c r="N235" s="102"/>
      <c r="O235" s="102"/>
      <c r="P235" s="102"/>
      <c r="Q235" s="102"/>
      <c r="R235" s="102"/>
      <c r="S235" s="102"/>
      <c r="T235" s="102"/>
      <c r="U235" s="102"/>
      <c r="V235" s="102"/>
      <c r="W235" s="102"/>
      <c r="X235" s="102"/>
      <c r="Y235" s="102"/>
      <c r="Z235" s="102"/>
      <c r="AA235" s="102"/>
      <c r="AB235" s="102"/>
      <c r="AC235" s="102"/>
      <c r="AD235" s="102"/>
      <c r="AE235" s="102"/>
      <c r="AF235" s="102"/>
      <c r="AG235" s="102"/>
      <c r="AH235" s="102"/>
      <c r="AI235" s="102"/>
      <c r="AJ235" s="102"/>
      <c r="AK235" s="102"/>
    </row>
    <row r="236" spans="1:37" ht="15" customHeight="1" outlineLevel="1" x14ac:dyDescent="0.35">
      <c r="B236" s="363"/>
      <c r="C236" s="364" t="s">
        <v>105</v>
      </c>
      <c r="D236" s="317" t="s">
        <v>131</v>
      </c>
      <c r="E236" s="318"/>
      <c r="F236" s="318"/>
      <c r="G236" s="318"/>
      <c r="H236" s="318"/>
      <c r="I236" s="318"/>
      <c r="J236" s="318"/>
      <c r="K236" s="318"/>
      <c r="L236" s="318"/>
      <c r="M236" s="318"/>
      <c r="N236" s="318"/>
      <c r="O236" s="318"/>
      <c r="P236" s="318"/>
      <c r="Q236" s="319"/>
      <c r="R236" s="322" t="str">
        <f xml:space="preserve"> D237&amp;" - "&amp;O237</f>
        <v>2019 - 2023</v>
      </c>
      <c r="S236" s="369"/>
      <c r="U236" s="317" t="s">
        <v>132</v>
      </c>
      <c r="V236" s="318"/>
      <c r="W236" s="318"/>
      <c r="X236" s="318"/>
      <c r="Y236" s="318"/>
      <c r="Z236" s="318"/>
      <c r="AA236" s="318"/>
      <c r="AB236" s="318"/>
      <c r="AC236" s="318"/>
      <c r="AD236" s="318"/>
      <c r="AE236" s="318"/>
      <c r="AF236" s="318"/>
      <c r="AG236" s="318"/>
      <c r="AH236" s="318"/>
      <c r="AI236" s="318"/>
      <c r="AJ236" s="318"/>
      <c r="AK236" s="367"/>
    </row>
    <row r="237" spans="1:37" ht="15" customHeight="1" outlineLevel="1" x14ac:dyDescent="0.35">
      <c r="B237" s="363"/>
      <c r="C237" s="365"/>
      <c r="D237" s="317">
        <f>$C$3-5</f>
        <v>2019</v>
      </c>
      <c r="E237" s="319"/>
      <c r="F237" s="317">
        <f>$C$3-4</f>
        <v>2020</v>
      </c>
      <c r="G237" s="318"/>
      <c r="H237" s="319"/>
      <c r="I237" s="317">
        <f>$C$3-3</f>
        <v>2021</v>
      </c>
      <c r="J237" s="318"/>
      <c r="K237" s="319"/>
      <c r="L237" s="317">
        <f>$C$3-2</f>
        <v>2022</v>
      </c>
      <c r="M237" s="318"/>
      <c r="N237" s="319"/>
      <c r="O237" s="317">
        <f>$C$3-1</f>
        <v>2023</v>
      </c>
      <c r="P237" s="318"/>
      <c r="Q237" s="319"/>
      <c r="R237" s="324"/>
      <c r="S237" s="370"/>
      <c r="U237" s="317">
        <f>$C$3</f>
        <v>2024</v>
      </c>
      <c r="V237" s="318"/>
      <c r="W237" s="319"/>
      <c r="X237" s="317">
        <f>$C$3+1</f>
        <v>2025</v>
      </c>
      <c r="Y237" s="318"/>
      <c r="Z237" s="319"/>
      <c r="AA237" s="317">
        <f>$C$3+2</f>
        <v>2026</v>
      </c>
      <c r="AB237" s="318"/>
      <c r="AC237" s="319"/>
      <c r="AD237" s="317">
        <f>$C$3+3</f>
        <v>2027</v>
      </c>
      <c r="AE237" s="318"/>
      <c r="AF237" s="319"/>
      <c r="AG237" s="317">
        <f>$C$3+4</f>
        <v>2028</v>
      </c>
      <c r="AH237" s="318"/>
      <c r="AI237" s="319"/>
      <c r="AJ237" s="320" t="str">
        <f>U237&amp;" - "&amp;AG237</f>
        <v>2024 - 2028</v>
      </c>
      <c r="AK237" s="368"/>
    </row>
    <row r="238" spans="1:37" ht="29" outlineLevel="1" x14ac:dyDescent="0.35">
      <c r="B238" s="363"/>
      <c r="C238" s="366"/>
      <c r="D238" s="64" t="s">
        <v>164</v>
      </c>
      <c r="E238" s="65" t="s">
        <v>165</v>
      </c>
      <c r="F238" s="64" t="s">
        <v>164</v>
      </c>
      <c r="G238" s="9" t="s">
        <v>165</v>
      </c>
      <c r="H238" s="65" t="s">
        <v>135</v>
      </c>
      <c r="I238" s="64" t="s">
        <v>164</v>
      </c>
      <c r="J238" s="9" t="s">
        <v>165</v>
      </c>
      <c r="K238" s="65" t="s">
        <v>135</v>
      </c>
      <c r="L238" s="64" t="s">
        <v>164</v>
      </c>
      <c r="M238" s="9" t="s">
        <v>165</v>
      </c>
      <c r="N238" s="65" t="s">
        <v>135</v>
      </c>
      <c r="O238" s="64" t="s">
        <v>159</v>
      </c>
      <c r="P238" s="9" t="s">
        <v>160</v>
      </c>
      <c r="Q238" s="65" t="s">
        <v>135</v>
      </c>
      <c r="R238" s="9" t="s">
        <v>127</v>
      </c>
      <c r="S238" s="58" t="s">
        <v>136</v>
      </c>
      <c r="U238" s="64" t="s">
        <v>164</v>
      </c>
      <c r="V238" s="9" t="s">
        <v>165</v>
      </c>
      <c r="W238" s="65" t="s">
        <v>135</v>
      </c>
      <c r="X238" s="64" t="s">
        <v>164</v>
      </c>
      <c r="Y238" s="9" t="s">
        <v>165</v>
      </c>
      <c r="Z238" s="65" t="s">
        <v>135</v>
      </c>
      <c r="AA238" s="64" t="s">
        <v>164</v>
      </c>
      <c r="AB238" s="9" t="s">
        <v>165</v>
      </c>
      <c r="AC238" s="65" t="s">
        <v>135</v>
      </c>
      <c r="AD238" s="64" t="s">
        <v>164</v>
      </c>
      <c r="AE238" s="9" t="s">
        <v>165</v>
      </c>
      <c r="AF238" s="65" t="s">
        <v>135</v>
      </c>
      <c r="AG238" s="64" t="s">
        <v>164</v>
      </c>
      <c r="AH238" s="9" t="s">
        <v>165</v>
      </c>
      <c r="AI238" s="65" t="s">
        <v>135</v>
      </c>
      <c r="AJ238" s="9" t="s">
        <v>127</v>
      </c>
      <c r="AK238" s="58" t="s">
        <v>136</v>
      </c>
    </row>
    <row r="239" spans="1:37" outlineLevel="1" x14ac:dyDescent="0.35">
      <c r="B239" s="237" t="s">
        <v>75</v>
      </c>
      <c r="C239" s="62" t="s">
        <v>106</v>
      </c>
      <c r="D239" s="78"/>
      <c r="E239" s="79">
        <f>D239</f>
        <v>0</v>
      </c>
      <c r="F239" s="78"/>
      <c r="G239" s="156">
        <f t="shared" ref="G239" si="215">E239+F239</f>
        <v>0</v>
      </c>
      <c r="H239" s="160">
        <f t="shared" ref="H239" si="216">IFERROR((G239-E239)/E239,0)</f>
        <v>0</v>
      </c>
      <c r="I239" s="78"/>
      <c r="J239" s="156">
        <f t="shared" si="2"/>
        <v>0</v>
      </c>
      <c r="K239" s="160">
        <f t="shared" si="3"/>
        <v>0</v>
      </c>
      <c r="L239" s="78"/>
      <c r="M239" s="156">
        <f t="shared" si="31"/>
        <v>0</v>
      </c>
      <c r="N239" s="160">
        <f t="shared" si="49"/>
        <v>0</v>
      </c>
      <c r="O239" s="78"/>
      <c r="P239" s="156">
        <f t="shared" ref="P239:P263" si="217">M239+O239</f>
        <v>0</v>
      </c>
      <c r="Q239" s="160">
        <f t="shared" ref="Q239:Q264" si="218">IFERROR((P239-M239)/M239,0)</f>
        <v>0</v>
      </c>
      <c r="R239" s="151">
        <f t="shared" ref="R239:R264" si="219">D239+F239+I239+L239+O239</f>
        <v>0</v>
      </c>
      <c r="S239" s="162">
        <f t="shared" ref="S239:S264" si="220">IFERROR((P239/E239)^(1/4)-1,0)</f>
        <v>0</v>
      </c>
      <c r="U239" s="78"/>
      <c r="V239" s="156">
        <f t="shared" ref="V239" si="221">P239+U239</f>
        <v>0</v>
      </c>
      <c r="W239" s="160">
        <f t="shared" ref="W239" si="222">IFERROR((V239-P239)/P239,0)</f>
        <v>0</v>
      </c>
      <c r="X239" s="78"/>
      <c r="Y239" s="156">
        <f t="shared" ref="Y239" si="223">V239+X239</f>
        <v>0</v>
      </c>
      <c r="Z239" s="160">
        <f t="shared" ref="Z239" si="224">IFERROR((Y239-V239)/V239,0)</f>
        <v>0</v>
      </c>
      <c r="AA239" s="78"/>
      <c r="AB239" s="156">
        <f t="shared" ref="AB239" si="225">Y239+AA239</f>
        <v>0</v>
      </c>
      <c r="AC239" s="160">
        <f t="shared" ref="AC239" si="226">IFERROR((AB239-Y239)/Y239,0)</f>
        <v>0</v>
      </c>
      <c r="AD239" s="78"/>
      <c r="AE239" s="156">
        <f t="shared" ref="AE239" si="227">AB239+AD239</f>
        <v>0</v>
      </c>
      <c r="AF239" s="160">
        <f t="shared" ref="AF239" si="228">IFERROR((AE239-AB239)/AB239,0)</f>
        <v>0</v>
      </c>
      <c r="AG239" s="78"/>
      <c r="AH239" s="156">
        <f t="shared" ref="AH239" si="229">AE239+AG239</f>
        <v>0</v>
      </c>
      <c r="AI239" s="160">
        <f t="shared" ref="AI239" si="230">IFERROR((AH239-AE239)/AE239,0)</f>
        <v>0</v>
      </c>
      <c r="AJ239" s="163">
        <f>U239+X239+AA239+AD239+AG239</f>
        <v>0</v>
      </c>
      <c r="AK239" s="162">
        <f>IFERROR((AH239/V239)^(1/4)-1,0)</f>
        <v>0</v>
      </c>
    </row>
    <row r="240" spans="1:37" s="53" customFormat="1" outlineLevel="1" x14ac:dyDescent="0.35">
      <c r="A240"/>
      <c r="B240" s="238" t="s">
        <v>76</v>
      </c>
      <c r="C240" s="62" t="s">
        <v>106</v>
      </c>
      <c r="D240" s="78"/>
      <c r="E240" s="79">
        <f t="shared" ref="E240:E262" si="231">D240</f>
        <v>0</v>
      </c>
      <c r="F240" s="78"/>
      <c r="G240" s="156">
        <f t="shared" ref="G240:G262" si="232">E240+F240</f>
        <v>0</v>
      </c>
      <c r="H240" s="160">
        <f t="shared" ref="H240:H262" si="233">IFERROR((G240-E240)/E240,0)</f>
        <v>0</v>
      </c>
      <c r="I240" s="78"/>
      <c r="J240" s="156">
        <f t="shared" ref="J240:J262" si="234">G240+I240</f>
        <v>0</v>
      </c>
      <c r="K240" s="160">
        <f t="shared" ref="K240:K262" si="235">IFERROR((J240-G240)/G240,0)</f>
        <v>0</v>
      </c>
      <c r="L240" s="78"/>
      <c r="M240" s="156">
        <f t="shared" ref="M240:M262" si="236">J240+L240</f>
        <v>0</v>
      </c>
      <c r="N240" s="160">
        <f t="shared" ref="N240:N262" si="237">IFERROR((M240-J240)/J240,0)</f>
        <v>0</v>
      </c>
      <c r="O240" s="78"/>
      <c r="P240" s="156">
        <f t="shared" si="217"/>
        <v>0</v>
      </c>
      <c r="Q240" s="160">
        <f t="shared" si="218"/>
        <v>0</v>
      </c>
      <c r="R240" s="151">
        <f t="shared" si="219"/>
        <v>0</v>
      </c>
      <c r="S240" s="162">
        <f t="shared" si="220"/>
        <v>0</v>
      </c>
      <c r="T240"/>
      <c r="U240" s="78"/>
      <c r="V240" s="156">
        <f t="shared" ref="V240:V262" si="238">P240+U240</f>
        <v>0</v>
      </c>
      <c r="W240" s="160">
        <f t="shared" ref="W240:W262" si="239">IFERROR((V240-P240)/P240,0)</f>
        <v>0</v>
      </c>
      <c r="X240" s="78"/>
      <c r="Y240" s="156">
        <f t="shared" ref="Y240:Y262" si="240">V240+X240</f>
        <v>0</v>
      </c>
      <c r="Z240" s="160">
        <f t="shared" ref="Z240:Z262" si="241">IFERROR((Y240-V240)/V240,0)</f>
        <v>0</v>
      </c>
      <c r="AA240" s="78"/>
      <c r="AB240" s="156">
        <f t="shared" ref="AB240:AB262" si="242">Y240+AA240</f>
        <v>0</v>
      </c>
      <c r="AC240" s="160">
        <f t="shared" ref="AC240:AC262" si="243">IFERROR((AB240-Y240)/Y240,0)</f>
        <v>0</v>
      </c>
      <c r="AD240" s="78"/>
      <c r="AE240" s="156">
        <f t="shared" ref="AE240:AE262" si="244">AB240+AD240</f>
        <v>0</v>
      </c>
      <c r="AF240" s="160">
        <f t="shared" ref="AF240:AF262" si="245">IFERROR((AE240-AB240)/AB240,0)</f>
        <v>0</v>
      </c>
      <c r="AG240" s="78"/>
      <c r="AH240" s="156">
        <f t="shared" ref="AH240:AH262" si="246">AE240+AG240</f>
        <v>0</v>
      </c>
      <c r="AI240" s="160">
        <f t="shared" ref="AI240:AI262" si="247">IFERROR((AH240-AE240)/AE240,0)</f>
        <v>0</v>
      </c>
      <c r="AJ240" s="163">
        <f t="shared" ref="AJ240:AJ262" si="248">U240+X240+AA240+AD240+AG240</f>
        <v>0</v>
      </c>
      <c r="AK240" s="162">
        <f t="shared" ref="AK240:AK262" si="249">IFERROR((AH240/V240)^(1/4)-1,0)</f>
        <v>0</v>
      </c>
    </row>
    <row r="241" spans="1:37" s="53" customFormat="1" outlineLevel="1" x14ac:dyDescent="0.35">
      <c r="A241"/>
      <c r="B241" s="237" t="s">
        <v>77</v>
      </c>
      <c r="C241" s="62" t="s">
        <v>106</v>
      </c>
      <c r="D241" s="78"/>
      <c r="E241" s="79">
        <f t="shared" si="231"/>
        <v>0</v>
      </c>
      <c r="F241" s="78"/>
      <c r="G241" s="156">
        <f t="shared" si="232"/>
        <v>0</v>
      </c>
      <c r="H241" s="160">
        <f t="shared" si="233"/>
        <v>0</v>
      </c>
      <c r="I241" s="78"/>
      <c r="J241" s="156">
        <f t="shared" si="234"/>
        <v>0</v>
      </c>
      <c r="K241" s="160">
        <f t="shared" si="235"/>
        <v>0</v>
      </c>
      <c r="L241" s="78"/>
      <c r="M241" s="156">
        <f t="shared" si="236"/>
        <v>0</v>
      </c>
      <c r="N241" s="160">
        <f t="shared" si="237"/>
        <v>0</v>
      </c>
      <c r="O241" s="78"/>
      <c r="P241" s="156">
        <f t="shared" si="217"/>
        <v>0</v>
      </c>
      <c r="Q241" s="160">
        <f t="shared" si="218"/>
        <v>0</v>
      </c>
      <c r="R241" s="151">
        <f t="shared" si="219"/>
        <v>0</v>
      </c>
      <c r="S241" s="162">
        <f t="shared" si="220"/>
        <v>0</v>
      </c>
      <c r="T241"/>
      <c r="U241" s="78"/>
      <c r="V241" s="156">
        <f t="shared" si="238"/>
        <v>0</v>
      </c>
      <c r="W241" s="160">
        <f t="shared" si="239"/>
        <v>0</v>
      </c>
      <c r="X241" s="78"/>
      <c r="Y241" s="156">
        <f t="shared" si="240"/>
        <v>0</v>
      </c>
      <c r="Z241" s="160">
        <f t="shared" si="241"/>
        <v>0</v>
      </c>
      <c r="AA241" s="78"/>
      <c r="AB241" s="156">
        <f t="shared" si="242"/>
        <v>0</v>
      </c>
      <c r="AC241" s="160">
        <f t="shared" si="243"/>
        <v>0</v>
      </c>
      <c r="AD241" s="78"/>
      <c r="AE241" s="156">
        <f t="shared" si="244"/>
        <v>0</v>
      </c>
      <c r="AF241" s="160">
        <f t="shared" si="245"/>
        <v>0</v>
      </c>
      <c r="AG241" s="78"/>
      <c r="AH241" s="156">
        <f t="shared" si="246"/>
        <v>0</v>
      </c>
      <c r="AI241" s="160">
        <f t="shared" si="247"/>
        <v>0</v>
      </c>
      <c r="AJ241" s="163">
        <f t="shared" si="248"/>
        <v>0</v>
      </c>
      <c r="AK241" s="162">
        <f t="shared" si="249"/>
        <v>0</v>
      </c>
    </row>
    <row r="242" spans="1:37" s="53" customFormat="1" outlineLevel="1" x14ac:dyDescent="0.35">
      <c r="A242"/>
      <c r="B242" s="238" t="s">
        <v>78</v>
      </c>
      <c r="C242" s="62" t="s">
        <v>106</v>
      </c>
      <c r="D242" s="78"/>
      <c r="E242" s="79">
        <f t="shared" si="231"/>
        <v>0</v>
      </c>
      <c r="F242" s="78"/>
      <c r="G242" s="156">
        <f t="shared" si="232"/>
        <v>0</v>
      </c>
      <c r="H242" s="160">
        <f t="shared" si="233"/>
        <v>0</v>
      </c>
      <c r="I242" s="78"/>
      <c r="J242" s="156">
        <f t="shared" si="234"/>
        <v>0</v>
      </c>
      <c r="K242" s="160">
        <f t="shared" si="235"/>
        <v>0</v>
      </c>
      <c r="L242" s="78"/>
      <c r="M242" s="156">
        <f t="shared" si="236"/>
        <v>0</v>
      </c>
      <c r="N242" s="160">
        <f t="shared" si="237"/>
        <v>0</v>
      </c>
      <c r="O242" s="78"/>
      <c r="P242" s="156">
        <f t="shared" si="217"/>
        <v>0</v>
      </c>
      <c r="Q242" s="160">
        <f t="shared" si="218"/>
        <v>0</v>
      </c>
      <c r="R242" s="151">
        <f t="shared" si="219"/>
        <v>0</v>
      </c>
      <c r="S242" s="162">
        <f t="shared" si="220"/>
        <v>0</v>
      </c>
      <c r="T242"/>
      <c r="U242" s="78"/>
      <c r="V242" s="156">
        <f t="shared" si="238"/>
        <v>0</v>
      </c>
      <c r="W242" s="160">
        <f t="shared" si="239"/>
        <v>0</v>
      </c>
      <c r="X242" s="78"/>
      <c r="Y242" s="156">
        <f t="shared" si="240"/>
        <v>0</v>
      </c>
      <c r="Z242" s="160">
        <f t="shared" si="241"/>
        <v>0</v>
      </c>
      <c r="AA242" s="78"/>
      <c r="AB242" s="156">
        <f t="shared" si="242"/>
        <v>0</v>
      </c>
      <c r="AC242" s="160">
        <f t="shared" si="243"/>
        <v>0</v>
      </c>
      <c r="AD242" s="78"/>
      <c r="AE242" s="156">
        <f t="shared" si="244"/>
        <v>0</v>
      </c>
      <c r="AF242" s="160">
        <f t="shared" si="245"/>
        <v>0</v>
      </c>
      <c r="AG242" s="78"/>
      <c r="AH242" s="156">
        <f t="shared" si="246"/>
        <v>0</v>
      </c>
      <c r="AI242" s="160">
        <f t="shared" si="247"/>
        <v>0</v>
      </c>
      <c r="AJ242" s="163">
        <f t="shared" si="248"/>
        <v>0</v>
      </c>
      <c r="AK242" s="162">
        <f t="shared" si="249"/>
        <v>0</v>
      </c>
    </row>
    <row r="243" spans="1:37" s="53" customFormat="1" outlineLevel="1" x14ac:dyDescent="0.35">
      <c r="A243"/>
      <c r="B243" s="237" t="s">
        <v>79</v>
      </c>
      <c r="C243" s="62" t="s">
        <v>106</v>
      </c>
      <c r="D243" s="78"/>
      <c r="E243" s="79">
        <f t="shared" si="231"/>
        <v>0</v>
      </c>
      <c r="F243" s="78"/>
      <c r="G243" s="156">
        <f t="shared" si="232"/>
        <v>0</v>
      </c>
      <c r="H243" s="160">
        <f t="shared" si="233"/>
        <v>0</v>
      </c>
      <c r="I243" s="78"/>
      <c r="J243" s="156">
        <f t="shared" si="234"/>
        <v>0</v>
      </c>
      <c r="K243" s="160">
        <f t="shared" si="235"/>
        <v>0</v>
      </c>
      <c r="L243" s="78"/>
      <c r="M243" s="156">
        <f t="shared" si="236"/>
        <v>0</v>
      </c>
      <c r="N243" s="160">
        <f t="shared" si="237"/>
        <v>0</v>
      </c>
      <c r="O243" s="78"/>
      <c r="P243" s="156">
        <f t="shared" si="217"/>
        <v>0</v>
      </c>
      <c r="Q243" s="160">
        <f t="shared" si="218"/>
        <v>0</v>
      </c>
      <c r="R243" s="151">
        <f t="shared" si="219"/>
        <v>0</v>
      </c>
      <c r="S243" s="162">
        <f t="shared" si="220"/>
        <v>0</v>
      </c>
      <c r="T243"/>
      <c r="U243" s="78"/>
      <c r="V243" s="156">
        <f t="shared" si="238"/>
        <v>0</v>
      </c>
      <c r="W243" s="160">
        <f t="shared" si="239"/>
        <v>0</v>
      </c>
      <c r="X243" s="78"/>
      <c r="Y243" s="156">
        <f t="shared" si="240"/>
        <v>0</v>
      </c>
      <c r="Z243" s="160">
        <f t="shared" si="241"/>
        <v>0</v>
      </c>
      <c r="AA243" s="78"/>
      <c r="AB243" s="156">
        <f t="shared" si="242"/>
        <v>0</v>
      </c>
      <c r="AC243" s="160">
        <f t="shared" si="243"/>
        <v>0</v>
      </c>
      <c r="AD243" s="78"/>
      <c r="AE243" s="156">
        <f t="shared" si="244"/>
        <v>0</v>
      </c>
      <c r="AF243" s="160">
        <f t="shared" si="245"/>
        <v>0</v>
      </c>
      <c r="AG243" s="78"/>
      <c r="AH243" s="156">
        <f t="shared" si="246"/>
        <v>0</v>
      </c>
      <c r="AI243" s="160">
        <f t="shared" si="247"/>
        <v>0</v>
      </c>
      <c r="AJ243" s="163">
        <f t="shared" si="248"/>
        <v>0</v>
      </c>
      <c r="AK243" s="162">
        <f t="shared" si="249"/>
        <v>0</v>
      </c>
    </row>
    <row r="244" spans="1:37" s="53" customFormat="1" outlineLevel="1" x14ac:dyDescent="0.35">
      <c r="A244"/>
      <c r="B244" s="238" t="s">
        <v>80</v>
      </c>
      <c r="C244" s="62" t="s">
        <v>106</v>
      </c>
      <c r="D244" s="78"/>
      <c r="E244" s="79">
        <f t="shared" si="231"/>
        <v>0</v>
      </c>
      <c r="F244" s="78"/>
      <c r="G244" s="156">
        <f t="shared" si="232"/>
        <v>0</v>
      </c>
      <c r="H244" s="160">
        <f t="shared" si="233"/>
        <v>0</v>
      </c>
      <c r="I244" s="78"/>
      <c r="J244" s="156">
        <f t="shared" si="234"/>
        <v>0</v>
      </c>
      <c r="K244" s="160">
        <f t="shared" si="235"/>
        <v>0</v>
      </c>
      <c r="L244" s="78"/>
      <c r="M244" s="156">
        <f t="shared" si="236"/>
        <v>0</v>
      </c>
      <c r="N244" s="160">
        <f t="shared" si="237"/>
        <v>0</v>
      </c>
      <c r="O244" s="78"/>
      <c r="P244" s="156">
        <f t="shared" si="217"/>
        <v>0</v>
      </c>
      <c r="Q244" s="160">
        <f t="shared" si="218"/>
        <v>0</v>
      </c>
      <c r="R244" s="151">
        <f t="shared" si="219"/>
        <v>0</v>
      </c>
      <c r="S244" s="162">
        <f t="shared" si="220"/>
        <v>0</v>
      </c>
      <c r="T244"/>
      <c r="U244" s="78"/>
      <c r="V244" s="156">
        <f t="shared" si="238"/>
        <v>0</v>
      </c>
      <c r="W244" s="160">
        <f t="shared" si="239"/>
        <v>0</v>
      </c>
      <c r="X244" s="78"/>
      <c r="Y244" s="156">
        <f t="shared" si="240"/>
        <v>0</v>
      </c>
      <c r="Z244" s="160">
        <f t="shared" si="241"/>
        <v>0</v>
      </c>
      <c r="AA244" s="78"/>
      <c r="AB244" s="156">
        <f t="shared" si="242"/>
        <v>0</v>
      </c>
      <c r="AC244" s="160">
        <f t="shared" si="243"/>
        <v>0</v>
      </c>
      <c r="AD244" s="78"/>
      <c r="AE244" s="156">
        <f t="shared" si="244"/>
        <v>0</v>
      </c>
      <c r="AF244" s="160">
        <f t="shared" si="245"/>
        <v>0</v>
      </c>
      <c r="AG244" s="78"/>
      <c r="AH244" s="156">
        <f t="shared" si="246"/>
        <v>0</v>
      </c>
      <c r="AI244" s="160">
        <f t="shared" si="247"/>
        <v>0</v>
      </c>
      <c r="AJ244" s="163">
        <f t="shared" si="248"/>
        <v>0</v>
      </c>
      <c r="AK244" s="162">
        <f t="shared" si="249"/>
        <v>0</v>
      </c>
    </row>
    <row r="245" spans="1:37" s="53" customFormat="1" outlineLevel="1" x14ac:dyDescent="0.35">
      <c r="A245"/>
      <c r="B245" s="237" t="s">
        <v>81</v>
      </c>
      <c r="C245" s="62" t="s">
        <v>106</v>
      </c>
      <c r="D245" s="78"/>
      <c r="E245" s="79">
        <f t="shared" si="231"/>
        <v>0</v>
      </c>
      <c r="F245" s="78"/>
      <c r="G245" s="156">
        <f t="shared" si="232"/>
        <v>0</v>
      </c>
      <c r="H245" s="160">
        <f t="shared" si="233"/>
        <v>0</v>
      </c>
      <c r="I245" s="78"/>
      <c r="J245" s="156">
        <f t="shared" si="234"/>
        <v>0</v>
      </c>
      <c r="K245" s="160">
        <f t="shared" si="235"/>
        <v>0</v>
      </c>
      <c r="L245" s="78"/>
      <c r="M245" s="156">
        <f t="shared" si="236"/>
        <v>0</v>
      </c>
      <c r="N245" s="160">
        <f t="shared" si="237"/>
        <v>0</v>
      </c>
      <c r="O245" s="78"/>
      <c r="P245" s="156">
        <f t="shared" si="217"/>
        <v>0</v>
      </c>
      <c r="Q245" s="160">
        <f t="shared" si="218"/>
        <v>0</v>
      </c>
      <c r="R245" s="151">
        <f t="shared" si="219"/>
        <v>0</v>
      </c>
      <c r="S245" s="162">
        <f t="shared" si="220"/>
        <v>0</v>
      </c>
      <c r="T245"/>
      <c r="U245" s="78"/>
      <c r="V245" s="156">
        <f t="shared" si="238"/>
        <v>0</v>
      </c>
      <c r="W245" s="160">
        <f t="shared" si="239"/>
        <v>0</v>
      </c>
      <c r="X245" s="78"/>
      <c r="Y245" s="156">
        <f t="shared" si="240"/>
        <v>0</v>
      </c>
      <c r="Z245" s="160">
        <f t="shared" si="241"/>
        <v>0</v>
      </c>
      <c r="AA245" s="78"/>
      <c r="AB245" s="156">
        <f t="shared" si="242"/>
        <v>0</v>
      </c>
      <c r="AC245" s="160">
        <f t="shared" si="243"/>
        <v>0</v>
      </c>
      <c r="AD245" s="78"/>
      <c r="AE245" s="156">
        <f t="shared" si="244"/>
        <v>0</v>
      </c>
      <c r="AF245" s="160">
        <f t="shared" si="245"/>
        <v>0</v>
      </c>
      <c r="AG245" s="78"/>
      <c r="AH245" s="156">
        <f t="shared" si="246"/>
        <v>0</v>
      </c>
      <c r="AI245" s="160">
        <f t="shared" si="247"/>
        <v>0</v>
      </c>
      <c r="AJ245" s="163">
        <f t="shared" si="248"/>
        <v>0</v>
      </c>
      <c r="AK245" s="162">
        <f t="shared" si="249"/>
        <v>0</v>
      </c>
    </row>
    <row r="246" spans="1:37" s="53" customFormat="1" outlineLevel="1" x14ac:dyDescent="0.35">
      <c r="A246"/>
      <c r="B246" s="238" t="s">
        <v>82</v>
      </c>
      <c r="C246" s="62" t="s">
        <v>106</v>
      </c>
      <c r="D246" s="78"/>
      <c r="E246" s="79">
        <f t="shared" si="231"/>
        <v>0</v>
      </c>
      <c r="F246" s="78"/>
      <c r="G246" s="156">
        <f t="shared" si="232"/>
        <v>0</v>
      </c>
      <c r="H246" s="160">
        <f t="shared" si="233"/>
        <v>0</v>
      </c>
      <c r="I246" s="78"/>
      <c r="J246" s="156">
        <f t="shared" si="234"/>
        <v>0</v>
      </c>
      <c r="K246" s="160">
        <f t="shared" si="235"/>
        <v>0</v>
      </c>
      <c r="L246" s="78"/>
      <c r="M246" s="156">
        <f t="shared" si="236"/>
        <v>0</v>
      </c>
      <c r="N246" s="160">
        <f t="shared" si="237"/>
        <v>0</v>
      </c>
      <c r="O246" s="78"/>
      <c r="P246" s="156">
        <f t="shared" si="217"/>
        <v>0</v>
      </c>
      <c r="Q246" s="160">
        <f t="shared" si="218"/>
        <v>0</v>
      </c>
      <c r="R246" s="151">
        <f t="shared" si="219"/>
        <v>0</v>
      </c>
      <c r="S246" s="162">
        <f t="shared" si="220"/>
        <v>0</v>
      </c>
      <c r="T246"/>
      <c r="U246" s="78"/>
      <c r="V246" s="156">
        <f t="shared" si="238"/>
        <v>0</v>
      </c>
      <c r="W246" s="160">
        <f t="shared" si="239"/>
        <v>0</v>
      </c>
      <c r="X246" s="78"/>
      <c r="Y246" s="156">
        <f t="shared" si="240"/>
        <v>0</v>
      </c>
      <c r="Z246" s="160">
        <f t="shared" si="241"/>
        <v>0</v>
      </c>
      <c r="AA246" s="78"/>
      <c r="AB246" s="156">
        <f t="shared" si="242"/>
        <v>0</v>
      </c>
      <c r="AC246" s="160">
        <f t="shared" si="243"/>
        <v>0</v>
      </c>
      <c r="AD246" s="78"/>
      <c r="AE246" s="156">
        <f t="shared" si="244"/>
        <v>0</v>
      </c>
      <c r="AF246" s="160">
        <f t="shared" si="245"/>
        <v>0</v>
      </c>
      <c r="AG246" s="78"/>
      <c r="AH246" s="156">
        <f t="shared" si="246"/>
        <v>0</v>
      </c>
      <c r="AI246" s="160">
        <f t="shared" si="247"/>
        <v>0</v>
      </c>
      <c r="AJ246" s="163">
        <f t="shared" si="248"/>
        <v>0</v>
      </c>
      <c r="AK246" s="162">
        <f t="shared" si="249"/>
        <v>0</v>
      </c>
    </row>
    <row r="247" spans="1:37" s="53" customFormat="1" outlineLevel="1" x14ac:dyDescent="0.35">
      <c r="A247"/>
      <c r="B247" s="237" t="s">
        <v>83</v>
      </c>
      <c r="C247" s="62" t="s">
        <v>106</v>
      </c>
      <c r="D247" s="78"/>
      <c r="E247" s="79">
        <f t="shared" si="231"/>
        <v>0</v>
      </c>
      <c r="F247" s="78"/>
      <c r="G247" s="156">
        <f t="shared" si="232"/>
        <v>0</v>
      </c>
      <c r="H247" s="160">
        <f t="shared" si="233"/>
        <v>0</v>
      </c>
      <c r="I247" s="78"/>
      <c r="J247" s="156">
        <f t="shared" si="234"/>
        <v>0</v>
      </c>
      <c r="K247" s="160">
        <f t="shared" si="235"/>
        <v>0</v>
      </c>
      <c r="L247" s="78"/>
      <c r="M247" s="156">
        <f t="shared" si="236"/>
        <v>0</v>
      </c>
      <c r="N247" s="160">
        <f t="shared" si="237"/>
        <v>0</v>
      </c>
      <c r="O247" s="78"/>
      <c r="P247" s="156">
        <f t="shared" si="217"/>
        <v>0</v>
      </c>
      <c r="Q247" s="160">
        <f t="shared" si="218"/>
        <v>0</v>
      </c>
      <c r="R247" s="151">
        <f t="shared" si="219"/>
        <v>0</v>
      </c>
      <c r="S247" s="162">
        <f t="shared" si="220"/>
        <v>0</v>
      </c>
      <c r="T247"/>
      <c r="U247" s="78"/>
      <c r="V247" s="156">
        <f t="shared" si="238"/>
        <v>0</v>
      </c>
      <c r="W247" s="160">
        <f t="shared" si="239"/>
        <v>0</v>
      </c>
      <c r="X247" s="78"/>
      <c r="Y247" s="156">
        <f t="shared" si="240"/>
        <v>0</v>
      </c>
      <c r="Z247" s="160">
        <f t="shared" si="241"/>
        <v>0</v>
      </c>
      <c r="AA247" s="78"/>
      <c r="AB247" s="156">
        <f t="shared" si="242"/>
        <v>0</v>
      </c>
      <c r="AC247" s="160">
        <f t="shared" si="243"/>
        <v>0</v>
      </c>
      <c r="AD247" s="78"/>
      <c r="AE247" s="156">
        <f t="shared" si="244"/>
        <v>0</v>
      </c>
      <c r="AF247" s="160">
        <f t="shared" si="245"/>
        <v>0</v>
      </c>
      <c r="AG247" s="78"/>
      <c r="AH247" s="156">
        <f t="shared" si="246"/>
        <v>0</v>
      </c>
      <c r="AI247" s="160">
        <f t="shared" si="247"/>
        <v>0</v>
      </c>
      <c r="AJ247" s="163">
        <f t="shared" si="248"/>
        <v>0</v>
      </c>
      <c r="AK247" s="162">
        <f t="shared" si="249"/>
        <v>0</v>
      </c>
    </row>
    <row r="248" spans="1:37" s="53" customFormat="1" outlineLevel="1" x14ac:dyDescent="0.35">
      <c r="A248"/>
      <c r="B248" s="238" t="s">
        <v>84</v>
      </c>
      <c r="C248" s="62" t="s">
        <v>106</v>
      </c>
      <c r="D248" s="78"/>
      <c r="E248" s="79">
        <f t="shared" si="231"/>
        <v>0</v>
      </c>
      <c r="F248" s="78"/>
      <c r="G248" s="156">
        <f t="shared" si="232"/>
        <v>0</v>
      </c>
      <c r="H248" s="160">
        <f t="shared" si="233"/>
        <v>0</v>
      </c>
      <c r="I248" s="78"/>
      <c r="J248" s="156">
        <f t="shared" si="234"/>
        <v>0</v>
      </c>
      <c r="K248" s="160">
        <f t="shared" si="235"/>
        <v>0</v>
      </c>
      <c r="L248" s="78"/>
      <c r="M248" s="156">
        <f t="shared" si="236"/>
        <v>0</v>
      </c>
      <c r="N248" s="160">
        <f t="shared" si="237"/>
        <v>0</v>
      </c>
      <c r="O248" s="78"/>
      <c r="P248" s="156">
        <f t="shared" si="217"/>
        <v>0</v>
      </c>
      <c r="Q248" s="160">
        <f t="shared" si="218"/>
        <v>0</v>
      </c>
      <c r="R248" s="151">
        <f t="shared" si="219"/>
        <v>0</v>
      </c>
      <c r="S248" s="162">
        <f t="shared" si="220"/>
        <v>0</v>
      </c>
      <c r="T248"/>
      <c r="U248" s="78"/>
      <c r="V248" s="156">
        <f t="shared" si="238"/>
        <v>0</v>
      </c>
      <c r="W248" s="160">
        <f t="shared" si="239"/>
        <v>0</v>
      </c>
      <c r="X248" s="78"/>
      <c r="Y248" s="156">
        <f t="shared" si="240"/>
        <v>0</v>
      </c>
      <c r="Z248" s="160">
        <f t="shared" si="241"/>
        <v>0</v>
      </c>
      <c r="AA248" s="78"/>
      <c r="AB248" s="156">
        <f t="shared" si="242"/>
        <v>0</v>
      </c>
      <c r="AC248" s="160">
        <f t="shared" si="243"/>
        <v>0</v>
      </c>
      <c r="AD248" s="78"/>
      <c r="AE248" s="156">
        <f t="shared" si="244"/>
        <v>0</v>
      </c>
      <c r="AF248" s="160">
        <f t="shared" si="245"/>
        <v>0</v>
      </c>
      <c r="AG248" s="78"/>
      <c r="AH248" s="156">
        <f t="shared" si="246"/>
        <v>0</v>
      </c>
      <c r="AI248" s="160">
        <f t="shared" si="247"/>
        <v>0</v>
      </c>
      <c r="AJ248" s="163">
        <f t="shared" si="248"/>
        <v>0</v>
      </c>
      <c r="AK248" s="162">
        <f t="shared" si="249"/>
        <v>0</v>
      </c>
    </row>
    <row r="249" spans="1:37" s="53" customFormat="1" outlineLevel="1" x14ac:dyDescent="0.35">
      <c r="A249"/>
      <c r="B249" s="237" t="s">
        <v>85</v>
      </c>
      <c r="C249" s="62" t="s">
        <v>106</v>
      </c>
      <c r="D249" s="78"/>
      <c r="E249" s="79">
        <f t="shared" si="231"/>
        <v>0</v>
      </c>
      <c r="F249" s="78"/>
      <c r="G249" s="156">
        <f t="shared" si="232"/>
        <v>0</v>
      </c>
      <c r="H249" s="160">
        <f t="shared" si="233"/>
        <v>0</v>
      </c>
      <c r="I249" s="78"/>
      <c r="J249" s="156">
        <f t="shared" si="234"/>
        <v>0</v>
      </c>
      <c r="K249" s="160">
        <f t="shared" si="235"/>
        <v>0</v>
      </c>
      <c r="L249" s="78"/>
      <c r="M249" s="156">
        <f t="shared" si="236"/>
        <v>0</v>
      </c>
      <c r="N249" s="160">
        <f t="shared" si="237"/>
        <v>0</v>
      </c>
      <c r="O249" s="78"/>
      <c r="P249" s="156">
        <f t="shared" si="217"/>
        <v>0</v>
      </c>
      <c r="Q249" s="160">
        <f t="shared" si="218"/>
        <v>0</v>
      </c>
      <c r="R249" s="151">
        <f t="shared" si="219"/>
        <v>0</v>
      </c>
      <c r="S249" s="162">
        <f t="shared" si="220"/>
        <v>0</v>
      </c>
      <c r="T249"/>
      <c r="U249" s="78"/>
      <c r="V249" s="156">
        <f t="shared" si="238"/>
        <v>0</v>
      </c>
      <c r="W249" s="160">
        <f t="shared" si="239"/>
        <v>0</v>
      </c>
      <c r="X249" s="78"/>
      <c r="Y249" s="156">
        <f t="shared" si="240"/>
        <v>0</v>
      </c>
      <c r="Z249" s="160">
        <f t="shared" si="241"/>
        <v>0</v>
      </c>
      <c r="AA249" s="78"/>
      <c r="AB249" s="156">
        <f t="shared" si="242"/>
        <v>0</v>
      </c>
      <c r="AC249" s="160">
        <f t="shared" si="243"/>
        <v>0</v>
      </c>
      <c r="AD249" s="78"/>
      <c r="AE249" s="156">
        <f t="shared" si="244"/>
        <v>0</v>
      </c>
      <c r="AF249" s="160">
        <f t="shared" si="245"/>
        <v>0</v>
      </c>
      <c r="AG249" s="78"/>
      <c r="AH249" s="156">
        <f t="shared" si="246"/>
        <v>0</v>
      </c>
      <c r="AI249" s="160">
        <f t="shared" si="247"/>
        <v>0</v>
      </c>
      <c r="AJ249" s="163">
        <f t="shared" si="248"/>
        <v>0</v>
      </c>
      <c r="AK249" s="162">
        <f t="shared" si="249"/>
        <v>0</v>
      </c>
    </row>
    <row r="250" spans="1:37" s="53" customFormat="1" outlineLevel="1" x14ac:dyDescent="0.35">
      <c r="A250"/>
      <c r="B250" s="238" t="s">
        <v>86</v>
      </c>
      <c r="C250" s="62" t="s">
        <v>106</v>
      </c>
      <c r="D250" s="78"/>
      <c r="E250" s="79">
        <f t="shared" si="231"/>
        <v>0</v>
      </c>
      <c r="F250" s="78"/>
      <c r="G250" s="156">
        <f t="shared" si="232"/>
        <v>0</v>
      </c>
      <c r="H250" s="160">
        <f t="shared" si="233"/>
        <v>0</v>
      </c>
      <c r="I250" s="78"/>
      <c r="J250" s="156">
        <f t="shared" si="234"/>
        <v>0</v>
      </c>
      <c r="K250" s="160">
        <f t="shared" si="235"/>
        <v>0</v>
      </c>
      <c r="L250" s="78"/>
      <c r="M250" s="156">
        <f t="shared" si="236"/>
        <v>0</v>
      </c>
      <c r="N250" s="160">
        <f t="shared" si="237"/>
        <v>0</v>
      </c>
      <c r="O250" s="78"/>
      <c r="P250" s="156">
        <f t="shared" si="217"/>
        <v>0</v>
      </c>
      <c r="Q250" s="160">
        <f t="shared" si="218"/>
        <v>0</v>
      </c>
      <c r="R250" s="151">
        <f t="shared" si="219"/>
        <v>0</v>
      </c>
      <c r="S250" s="162">
        <f t="shared" si="220"/>
        <v>0</v>
      </c>
      <c r="T250"/>
      <c r="U250" s="78"/>
      <c r="V250" s="156">
        <f t="shared" si="238"/>
        <v>0</v>
      </c>
      <c r="W250" s="160">
        <f t="shared" si="239"/>
        <v>0</v>
      </c>
      <c r="X250" s="78"/>
      <c r="Y250" s="156">
        <f t="shared" si="240"/>
        <v>0</v>
      </c>
      <c r="Z250" s="160">
        <f t="shared" si="241"/>
        <v>0</v>
      </c>
      <c r="AA250" s="78"/>
      <c r="AB250" s="156">
        <f t="shared" si="242"/>
        <v>0</v>
      </c>
      <c r="AC250" s="160">
        <f t="shared" si="243"/>
        <v>0</v>
      </c>
      <c r="AD250" s="78"/>
      <c r="AE250" s="156">
        <f t="shared" si="244"/>
        <v>0</v>
      </c>
      <c r="AF250" s="160">
        <f t="shared" si="245"/>
        <v>0</v>
      </c>
      <c r="AG250" s="78"/>
      <c r="AH250" s="156">
        <f t="shared" si="246"/>
        <v>0</v>
      </c>
      <c r="AI250" s="160">
        <f t="shared" si="247"/>
        <v>0</v>
      </c>
      <c r="AJ250" s="163">
        <f t="shared" si="248"/>
        <v>0</v>
      </c>
      <c r="AK250" s="162">
        <f t="shared" si="249"/>
        <v>0</v>
      </c>
    </row>
    <row r="251" spans="1:37" s="53" customFormat="1" outlineLevel="1" x14ac:dyDescent="0.35">
      <c r="A251"/>
      <c r="B251" s="237" t="s">
        <v>87</v>
      </c>
      <c r="C251" s="62" t="s">
        <v>106</v>
      </c>
      <c r="D251" s="78"/>
      <c r="E251" s="79">
        <f t="shared" si="231"/>
        <v>0</v>
      </c>
      <c r="F251" s="78"/>
      <c r="G251" s="156">
        <f t="shared" si="232"/>
        <v>0</v>
      </c>
      <c r="H251" s="160">
        <f t="shared" si="233"/>
        <v>0</v>
      </c>
      <c r="I251" s="78"/>
      <c r="J251" s="156">
        <f t="shared" si="234"/>
        <v>0</v>
      </c>
      <c r="K251" s="160">
        <f t="shared" si="235"/>
        <v>0</v>
      </c>
      <c r="L251" s="78"/>
      <c r="M251" s="156">
        <f t="shared" si="236"/>
        <v>0</v>
      </c>
      <c r="N251" s="160">
        <f t="shared" si="237"/>
        <v>0</v>
      </c>
      <c r="O251" s="78"/>
      <c r="P251" s="156">
        <f t="shared" si="217"/>
        <v>0</v>
      </c>
      <c r="Q251" s="160">
        <f t="shared" si="218"/>
        <v>0</v>
      </c>
      <c r="R251" s="151">
        <f t="shared" si="219"/>
        <v>0</v>
      </c>
      <c r="S251" s="162">
        <f t="shared" si="220"/>
        <v>0</v>
      </c>
      <c r="T251"/>
      <c r="U251" s="78"/>
      <c r="V251" s="156">
        <f t="shared" si="238"/>
        <v>0</v>
      </c>
      <c r="W251" s="160">
        <f t="shared" si="239"/>
        <v>0</v>
      </c>
      <c r="X251" s="78"/>
      <c r="Y251" s="156">
        <f t="shared" si="240"/>
        <v>0</v>
      </c>
      <c r="Z251" s="160">
        <f t="shared" si="241"/>
        <v>0</v>
      </c>
      <c r="AA251" s="78"/>
      <c r="AB251" s="156">
        <f t="shared" si="242"/>
        <v>0</v>
      </c>
      <c r="AC251" s="160">
        <f t="shared" si="243"/>
        <v>0</v>
      </c>
      <c r="AD251" s="78"/>
      <c r="AE251" s="156">
        <f t="shared" si="244"/>
        <v>0</v>
      </c>
      <c r="AF251" s="160">
        <f t="shared" si="245"/>
        <v>0</v>
      </c>
      <c r="AG251" s="78"/>
      <c r="AH251" s="156">
        <f t="shared" si="246"/>
        <v>0</v>
      </c>
      <c r="AI251" s="160">
        <f t="shared" si="247"/>
        <v>0</v>
      </c>
      <c r="AJ251" s="163">
        <f t="shared" si="248"/>
        <v>0</v>
      </c>
      <c r="AK251" s="162">
        <f t="shared" si="249"/>
        <v>0</v>
      </c>
    </row>
    <row r="252" spans="1:37" s="53" customFormat="1" outlineLevel="1" x14ac:dyDescent="0.35">
      <c r="A252"/>
      <c r="B252" s="238" t="s">
        <v>88</v>
      </c>
      <c r="C252" s="62" t="s">
        <v>106</v>
      </c>
      <c r="D252" s="78"/>
      <c r="E252" s="79">
        <f t="shared" si="231"/>
        <v>0</v>
      </c>
      <c r="F252" s="78"/>
      <c r="G252" s="156">
        <f t="shared" si="232"/>
        <v>0</v>
      </c>
      <c r="H252" s="160">
        <f t="shared" si="233"/>
        <v>0</v>
      </c>
      <c r="I252" s="78"/>
      <c r="J252" s="156">
        <f t="shared" si="234"/>
        <v>0</v>
      </c>
      <c r="K252" s="160">
        <f t="shared" si="235"/>
        <v>0</v>
      </c>
      <c r="L252" s="78"/>
      <c r="M252" s="156">
        <f t="shared" si="236"/>
        <v>0</v>
      </c>
      <c r="N252" s="160">
        <f t="shared" si="237"/>
        <v>0</v>
      </c>
      <c r="O252" s="78"/>
      <c r="P252" s="156">
        <f t="shared" si="217"/>
        <v>0</v>
      </c>
      <c r="Q252" s="160">
        <f t="shared" si="218"/>
        <v>0</v>
      </c>
      <c r="R252" s="151">
        <f t="shared" si="219"/>
        <v>0</v>
      </c>
      <c r="S252" s="162">
        <f t="shared" si="220"/>
        <v>0</v>
      </c>
      <c r="T252"/>
      <c r="U252" s="78"/>
      <c r="V252" s="156">
        <f t="shared" si="238"/>
        <v>0</v>
      </c>
      <c r="W252" s="160">
        <f t="shared" si="239"/>
        <v>0</v>
      </c>
      <c r="X252" s="78"/>
      <c r="Y252" s="156">
        <f t="shared" si="240"/>
        <v>0</v>
      </c>
      <c r="Z252" s="160">
        <f t="shared" si="241"/>
        <v>0</v>
      </c>
      <c r="AA252" s="78"/>
      <c r="AB252" s="156">
        <f t="shared" si="242"/>
        <v>0</v>
      </c>
      <c r="AC252" s="160">
        <f t="shared" si="243"/>
        <v>0</v>
      </c>
      <c r="AD252" s="78"/>
      <c r="AE252" s="156">
        <f t="shared" si="244"/>
        <v>0</v>
      </c>
      <c r="AF252" s="160">
        <f t="shared" si="245"/>
        <v>0</v>
      </c>
      <c r="AG252" s="78"/>
      <c r="AH252" s="156">
        <f t="shared" si="246"/>
        <v>0</v>
      </c>
      <c r="AI252" s="160">
        <f t="shared" si="247"/>
        <v>0</v>
      </c>
      <c r="AJ252" s="163">
        <f t="shared" si="248"/>
        <v>0</v>
      </c>
      <c r="AK252" s="162">
        <f t="shared" si="249"/>
        <v>0</v>
      </c>
    </row>
    <row r="253" spans="1:37" s="53" customFormat="1" outlineLevel="1" x14ac:dyDescent="0.35">
      <c r="A253"/>
      <c r="B253" s="237" t="s">
        <v>89</v>
      </c>
      <c r="C253" s="62" t="s">
        <v>106</v>
      </c>
      <c r="D253" s="78"/>
      <c r="E253" s="79">
        <f t="shared" si="231"/>
        <v>0</v>
      </c>
      <c r="F253" s="78"/>
      <c r="G253" s="156">
        <f t="shared" si="232"/>
        <v>0</v>
      </c>
      <c r="H253" s="160">
        <f t="shared" si="233"/>
        <v>0</v>
      </c>
      <c r="I253" s="78"/>
      <c r="J253" s="156">
        <f t="shared" si="234"/>
        <v>0</v>
      </c>
      <c r="K253" s="160">
        <f t="shared" si="235"/>
        <v>0</v>
      </c>
      <c r="L253" s="78"/>
      <c r="M253" s="156">
        <f t="shared" si="236"/>
        <v>0</v>
      </c>
      <c r="N253" s="160">
        <f t="shared" si="237"/>
        <v>0</v>
      </c>
      <c r="O253" s="78"/>
      <c r="P253" s="156">
        <f t="shared" si="217"/>
        <v>0</v>
      </c>
      <c r="Q253" s="160">
        <f t="shared" si="218"/>
        <v>0</v>
      </c>
      <c r="R253" s="151">
        <f t="shared" si="219"/>
        <v>0</v>
      </c>
      <c r="S253" s="162">
        <f t="shared" si="220"/>
        <v>0</v>
      </c>
      <c r="T253"/>
      <c r="U253" s="78"/>
      <c r="V253" s="156">
        <f t="shared" si="238"/>
        <v>0</v>
      </c>
      <c r="W253" s="160">
        <f t="shared" si="239"/>
        <v>0</v>
      </c>
      <c r="X253" s="78"/>
      <c r="Y253" s="156">
        <f t="shared" si="240"/>
        <v>0</v>
      </c>
      <c r="Z253" s="160">
        <f t="shared" si="241"/>
        <v>0</v>
      </c>
      <c r="AA253" s="78"/>
      <c r="AB253" s="156">
        <f t="shared" si="242"/>
        <v>0</v>
      </c>
      <c r="AC253" s="160">
        <f t="shared" si="243"/>
        <v>0</v>
      </c>
      <c r="AD253" s="78"/>
      <c r="AE253" s="156">
        <f t="shared" si="244"/>
        <v>0</v>
      </c>
      <c r="AF253" s="160">
        <f t="shared" si="245"/>
        <v>0</v>
      </c>
      <c r="AG253" s="78"/>
      <c r="AH253" s="156">
        <f t="shared" si="246"/>
        <v>0</v>
      </c>
      <c r="AI253" s="160">
        <f t="shared" si="247"/>
        <v>0</v>
      </c>
      <c r="AJ253" s="163">
        <f t="shared" si="248"/>
        <v>0</v>
      </c>
      <c r="AK253" s="162">
        <f t="shared" si="249"/>
        <v>0</v>
      </c>
    </row>
    <row r="254" spans="1:37" s="53" customFormat="1" outlineLevel="1" x14ac:dyDescent="0.35">
      <c r="A254"/>
      <c r="B254" s="238" t="s">
        <v>90</v>
      </c>
      <c r="C254" s="62" t="s">
        <v>106</v>
      </c>
      <c r="D254" s="78"/>
      <c r="E254" s="79">
        <f t="shared" si="231"/>
        <v>0</v>
      </c>
      <c r="F254" s="78"/>
      <c r="G254" s="156">
        <f t="shared" si="232"/>
        <v>0</v>
      </c>
      <c r="H254" s="160">
        <f t="shared" si="233"/>
        <v>0</v>
      </c>
      <c r="I254" s="78"/>
      <c r="J254" s="156">
        <f t="shared" si="234"/>
        <v>0</v>
      </c>
      <c r="K254" s="160">
        <f t="shared" si="235"/>
        <v>0</v>
      </c>
      <c r="L254" s="78"/>
      <c r="M254" s="156">
        <f t="shared" si="236"/>
        <v>0</v>
      </c>
      <c r="N254" s="160">
        <f t="shared" si="237"/>
        <v>0</v>
      </c>
      <c r="O254" s="78"/>
      <c r="P254" s="156">
        <f t="shared" si="217"/>
        <v>0</v>
      </c>
      <c r="Q254" s="160">
        <f t="shared" si="218"/>
        <v>0</v>
      </c>
      <c r="R254" s="151">
        <f t="shared" si="219"/>
        <v>0</v>
      </c>
      <c r="S254" s="162">
        <f t="shared" si="220"/>
        <v>0</v>
      </c>
      <c r="T254"/>
      <c r="U254" s="78"/>
      <c r="V254" s="156">
        <f t="shared" si="238"/>
        <v>0</v>
      </c>
      <c r="W254" s="160">
        <f t="shared" si="239"/>
        <v>0</v>
      </c>
      <c r="X254" s="78"/>
      <c r="Y254" s="156">
        <f t="shared" si="240"/>
        <v>0</v>
      </c>
      <c r="Z254" s="160">
        <f t="shared" si="241"/>
        <v>0</v>
      </c>
      <c r="AA254" s="78"/>
      <c r="AB254" s="156">
        <f t="shared" si="242"/>
        <v>0</v>
      </c>
      <c r="AC254" s="160">
        <f t="shared" si="243"/>
        <v>0</v>
      </c>
      <c r="AD254" s="78"/>
      <c r="AE254" s="156">
        <f t="shared" si="244"/>
        <v>0</v>
      </c>
      <c r="AF254" s="160">
        <f t="shared" si="245"/>
        <v>0</v>
      </c>
      <c r="AG254" s="78"/>
      <c r="AH254" s="156">
        <f t="shared" si="246"/>
        <v>0</v>
      </c>
      <c r="AI254" s="160">
        <f t="shared" si="247"/>
        <v>0</v>
      </c>
      <c r="AJ254" s="163">
        <f t="shared" si="248"/>
        <v>0</v>
      </c>
      <c r="AK254" s="162">
        <f t="shared" si="249"/>
        <v>0</v>
      </c>
    </row>
    <row r="255" spans="1:37" s="53" customFormat="1" outlineLevel="1" x14ac:dyDescent="0.35">
      <c r="A255"/>
      <c r="B255" s="238" t="s">
        <v>91</v>
      </c>
      <c r="C255" s="62" t="s">
        <v>106</v>
      </c>
      <c r="D255" s="78"/>
      <c r="E255" s="79">
        <f t="shared" si="231"/>
        <v>0</v>
      </c>
      <c r="F255" s="78"/>
      <c r="G255" s="156">
        <f t="shared" si="232"/>
        <v>0</v>
      </c>
      <c r="H255" s="160">
        <f t="shared" si="233"/>
        <v>0</v>
      </c>
      <c r="I255" s="78"/>
      <c r="J255" s="156">
        <f t="shared" si="234"/>
        <v>0</v>
      </c>
      <c r="K255" s="160">
        <f t="shared" si="235"/>
        <v>0</v>
      </c>
      <c r="L255" s="78"/>
      <c r="M255" s="156">
        <f t="shared" si="236"/>
        <v>0</v>
      </c>
      <c r="N255" s="160">
        <f t="shared" si="237"/>
        <v>0</v>
      </c>
      <c r="O255" s="78"/>
      <c r="P255" s="156">
        <f t="shared" si="217"/>
        <v>0</v>
      </c>
      <c r="Q255" s="160">
        <f t="shared" si="218"/>
        <v>0</v>
      </c>
      <c r="R255" s="151">
        <f t="shared" si="219"/>
        <v>0</v>
      </c>
      <c r="S255" s="162">
        <f t="shared" si="220"/>
        <v>0</v>
      </c>
      <c r="T255"/>
      <c r="U255" s="78"/>
      <c r="V255" s="156">
        <f t="shared" si="238"/>
        <v>0</v>
      </c>
      <c r="W255" s="160">
        <f t="shared" si="239"/>
        <v>0</v>
      </c>
      <c r="X255" s="78"/>
      <c r="Y255" s="156">
        <f t="shared" si="240"/>
        <v>0</v>
      </c>
      <c r="Z255" s="160">
        <f t="shared" si="241"/>
        <v>0</v>
      </c>
      <c r="AA255" s="78"/>
      <c r="AB255" s="156">
        <f t="shared" si="242"/>
        <v>0</v>
      </c>
      <c r="AC255" s="160">
        <f t="shared" si="243"/>
        <v>0</v>
      </c>
      <c r="AD255" s="78"/>
      <c r="AE255" s="156">
        <f t="shared" si="244"/>
        <v>0</v>
      </c>
      <c r="AF255" s="160">
        <f t="shared" si="245"/>
        <v>0</v>
      </c>
      <c r="AG255" s="78"/>
      <c r="AH255" s="156">
        <f t="shared" si="246"/>
        <v>0</v>
      </c>
      <c r="AI255" s="160">
        <f t="shared" si="247"/>
        <v>0</v>
      </c>
      <c r="AJ255" s="163">
        <f t="shared" si="248"/>
        <v>0</v>
      </c>
      <c r="AK255" s="162">
        <f t="shared" si="249"/>
        <v>0</v>
      </c>
    </row>
    <row r="256" spans="1:37" s="53" customFormat="1" outlineLevel="1" x14ac:dyDescent="0.35">
      <c r="A256"/>
      <c r="B256" s="237" t="s">
        <v>92</v>
      </c>
      <c r="C256" s="62" t="s">
        <v>106</v>
      </c>
      <c r="D256" s="78"/>
      <c r="E256" s="79">
        <f t="shared" si="231"/>
        <v>0</v>
      </c>
      <c r="F256" s="78"/>
      <c r="G256" s="156">
        <f t="shared" si="232"/>
        <v>0</v>
      </c>
      <c r="H256" s="160">
        <f t="shared" si="233"/>
        <v>0</v>
      </c>
      <c r="I256" s="78"/>
      <c r="J256" s="156">
        <f t="shared" si="234"/>
        <v>0</v>
      </c>
      <c r="K256" s="160">
        <f t="shared" si="235"/>
        <v>0</v>
      </c>
      <c r="L256" s="78"/>
      <c r="M256" s="156">
        <f t="shared" si="236"/>
        <v>0</v>
      </c>
      <c r="N256" s="160">
        <f t="shared" si="237"/>
        <v>0</v>
      </c>
      <c r="O256" s="78"/>
      <c r="P256" s="156">
        <f t="shared" si="217"/>
        <v>0</v>
      </c>
      <c r="Q256" s="160">
        <f t="shared" si="218"/>
        <v>0</v>
      </c>
      <c r="R256" s="151">
        <f t="shared" si="219"/>
        <v>0</v>
      </c>
      <c r="S256" s="162">
        <f t="shared" si="220"/>
        <v>0</v>
      </c>
      <c r="T256"/>
      <c r="U256" s="78"/>
      <c r="V256" s="156">
        <f t="shared" si="238"/>
        <v>0</v>
      </c>
      <c r="W256" s="160">
        <f t="shared" si="239"/>
        <v>0</v>
      </c>
      <c r="X256" s="78"/>
      <c r="Y256" s="156">
        <f t="shared" si="240"/>
        <v>0</v>
      </c>
      <c r="Z256" s="160">
        <f t="shared" si="241"/>
        <v>0</v>
      </c>
      <c r="AA256" s="78"/>
      <c r="AB256" s="156">
        <f t="shared" si="242"/>
        <v>0</v>
      </c>
      <c r="AC256" s="160">
        <f t="shared" si="243"/>
        <v>0</v>
      </c>
      <c r="AD256" s="78"/>
      <c r="AE256" s="156">
        <f t="shared" si="244"/>
        <v>0</v>
      </c>
      <c r="AF256" s="160">
        <f t="shared" si="245"/>
        <v>0</v>
      </c>
      <c r="AG256" s="78"/>
      <c r="AH256" s="156">
        <f t="shared" si="246"/>
        <v>0</v>
      </c>
      <c r="AI256" s="160">
        <f t="shared" si="247"/>
        <v>0</v>
      </c>
      <c r="AJ256" s="163">
        <f t="shared" si="248"/>
        <v>0</v>
      </c>
      <c r="AK256" s="162">
        <f t="shared" si="249"/>
        <v>0</v>
      </c>
    </row>
    <row r="257" spans="1:37" s="53" customFormat="1" outlineLevel="1" x14ac:dyDescent="0.35">
      <c r="A257"/>
      <c r="B257" s="238" t="s">
        <v>93</v>
      </c>
      <c r="C257" s="62" t="s">
        <v>106</v>
      </c>
      <c r="D257" s="78"/>
      <c r="E257" s="79">
        <f t="shared" si="231"/>
        <v>0</v>
      </c>
      <c r="F257" s="78"/>
      <c r="G257" s="156">
        <f t="shared" si="232"/>
        <v>0</v>
      </c>
      <c r="H257" s="160">
        <f t="shared" si="233"/>
        <v>0</v>
      </c>
      <c r="I257" s="78"/>
      <c r="J257" s="156">
        <f t="shared" si="234"/>
        <v>0</v>
      </c>
      <c r="K257" s="160">
        <f t="shared" si="235"/>
        <v>0</v>
      </c>
      <c r="L257" s="78"/>
      <c r="M257" s="156">
        <f t="shared" si="236"/>
        <v>0</v>
      </c>
      <c r="N257" s="160">
        <f t="shared" si="237"/>
        <v>0</v>
      </c>
      <c r="O257" s="78"/>
      <c r="P257" s="156">
        <f t="shared" si="217"/>
        <v>0</v>
      </c>
      <c r="Q257" s="160">
        <f t="shared" si="218"/>
        <v>0</v>
      </c>
      <c r="R257" s="151">
        <f t="shared" si="219"/>
        <v>0</v>
      </c>
      <c r="S257" s="162">
        <f t="shared" si="220"/>
        <v>0</v>
      </c>
      <c r="T257"/>
      <c r="U257" s="78"/>
      <c r="V257" s="156">
        <f t="shared" si="238"/>
        <v>0</v>
      </c>
      <c r="W257" s="160">
        <f t="shared" si="239"/>
        <v>0</v>
      </c>
      <c r="X257" s="78"/>
      <c r="Y257" s="156">
        <f t="shared" si="240"/>
        <v>0</v>
      </c>
      <c r="Z257" s="160">
        <f t="shared" si="241"/>
        <v>0</v>
      </c>
      <c r="AA257" s="78"/>
      <c r="AB257" s="156">
        <f t="shared" si="242"/>
        <v>0</v>
      </c>
      <c r="AC257" s="160">
        <f t="shared" si="243"/>
        <v>0</v>
      </c>
      <c r="AD257" s="78"/>
      <c r="AE257" s="156">
        <f t="shared" si="244"/>
        <v>0</v>
      </c>
      <c r="AF257" s="160">
        <f t="shared" si="245"/>
        <v>0</v>
      </c>
      <c r="AG257" s="78"/>
      <c r="AH257" s="156">
        <f t="shared" si="246"/>
        <v>0</v>
      </c>
      <c r="AI257" s="160">
        <f t="shared" si="247"/>
        <v>0</v>
      </c>
      <c r="AJ257" s="163">
        <f t="shared" si="248"/>
        <v>0</v>
      </c>
      <c r="AK257" s="162">
        <f t="shared" si="249"/>
        <v>0</v>
      </c>
    </row>
    <row r="258" spans="1:37" s="53" customFormat="1" outlineLevel="1" x14ac:dyDescent="0.35">
      <c r="A258"/>
      <c r="B258" s="237" t="s">
        <v>94</v>
      </c>
      <c r="C258" s="62" t="s">
        <v>106</v>
      </c>
      <c r="D258" s="78"/>
      <c r="E258" s="79">
        <f t="shared" si="231"/>
        <v>0</v>
      </c>
      <c r="F258" s="78"/>
      <c r="G258" s="156">
        <f t="shared" si="232"/>
        <v>0</v>
      </c>
      <c r="H258" s="160">
        <f t="shared" si="233"/>
        <v>0</v>
      </c>
      <c r="I258" s="78"/>
      <c r="J258" s="156">
        <f t="shared" si="234"/>
        <v>0</v>
      </c>
      <c r="K258" s="160">
        <f t="shared" si="235"/>
        <v>0</v>
      </c>
      <c r="L258" s="78"/>
      <c r="M258" s="156">
        <f t="shared" si="236"/>
        <v>0</v>
      </c>
      <c r="N258" s="160">
        <f t="shared" si="237"/>
        <v>0</v>
      </c>
      <c r="O258" s="78"/>
      <c r="P258" s="156">
        <f t="shared" si="217"/>
        <v>0</v>
      </c>
      <c r="Q258" s="160">
        <f t="shared" si="218"/>
        <v>0</v>
      </c>
      <c r="R258" s="151">
        <f t="shared" si="219"/>
        <v>0</v>
      </c>
      <c r="S258" s="162">
        <f t="shared" si="220"/>
        <v>0</v>
      </c>
      <c r="T258"/>
      <c r="U258" s="78"/>
      <c r="V258" s="156">
        <f t="shared" si="238"/>
        <v>0</v>
      </c>
      <c r="W258" s="160">
        <f t="shared" si="239"/>
        <v>0</v>
      </c>
      <c r="X258" s="78"/>
      <c r="Y258" s="156">
        <f t="shared" si="240"/>
        <v>0</v>
      </c>
      <c r="Z258" s="160">
        <f t="shared" si="241"/>
        <v>0</v>
      </c>
      <c r="AA258" s="78"/>
      <c r="AB258" s="156">
        <f t="shared" si="242"/>
        <v>0</v>
      </c>
      <c r="AC258" s="160">
        <f t="shared" si="243"/>
        <v>0</v>
      </c>
      <c r="AD258" s="78"/>
      <c r="AE258" s="156">
        <f t="shared" si="244"/>
        <v>0</v>
      </c>
      <c r="AF258" s="160">
        <f t="shared" si="245"/>
        <v>0</v>
      </c>
      <c r="AG258" s="78"/>
      <c r="AH258" s="156">
        <f t="shared" si="246"/>
        <v>0</v>
      </c>
      <c r="AI258" s="160">
        <f t="shared" si="247"/>
        <v>0</v>
      </c>
      <c r="AJ258" s="163">
        <f t="shared" si="248"/>
        <v>0</v>
      </c>
      <c r="AK258" s="162">
        <f t="shared" si="249"/>
        <v>0</v>
      </c>
    </row>
    <row r="259" spans="1:37" s="53" customFormat="1" outlineLevel="1" x14ac:dyDescent="0.35">
      <c r="A259"/>
      <c r="B259" s="238" t="s">
        <v>95</v>
      </c>
      <c r="C259" s="62" t="s">
        <v>106</v>
      </c>
      <c r="D259" s="78"/>
      <c r="E259" s="79">
        <f t="shared" si="231"/>
        <v>0</v>
      </c>
      <c r="F259" s="78"/>
      <c r="G259" s="156">
        <f t="shared" si="232"/>
        <v>0</v>
      </c>
      <c r="H259" s="160">
        <f t="shared" si="233"/>
        <v>0</v>
      </c>
      <c r="I259" s="78"/>
      <c r="J259" s="156">
        <f t="shared" si="234"/>
        <v>0</v>
      </c>
      <c r="K259" s="160">
        <f t="shared" si="235"/>
        <v>0</v>
      </c>
      <c r="L259" s="78"/>
      <c r="M259" s="156">
        <f t="shared" si="236"/>
        <v>0</v>
      </c>
      <c r="N259" s="160">
        <f t="shared" si="237"/>
        <v>0</v>
      </c>
      <c r="O259" s="78"/>
      <c r="P259" s="156">
        <f t="shared" si="217"/>
        <v>0</v>
      </c>
      <c r="Q259" s="160">
        <f t="shared" si="218"/>
        <v>0</v>
      </c>
      <c r="R259" s="151">
        <f t="shared" si="219"/>
        <v>0</v>
      </c>
      <c r="S259" s="162">
        <f t="shared" si="220"/>
        <v>0</v>
      </c>
      <c r="T259"/>
      <c r="U259" s="78"/>
      <c r="V259" s="156">
        <f t="shared" si="238"/>
        <v>0</v>
      </c>
      <c r="W259" s="160">
        <f t="shared" si="239"/>
        <v>0</v>
      </c>
      <c r="X259" s="78"/>
      <c r="Y259" s="156">
        <f t="shared" si="240"/>
        <v>0</v>
      </c>
      <c r="Z259" s="160">
        <f t="shared" si="241"/>
        <v>0</v>
      </c>
      <c r="AA259" s="78"/>
      <c r="AB259" s="156">
        <f t="shared" si="242"/>
        <v>0</v>
      </c>
      <c r="AC259" s="160">
        <f t="shared" si="243"/>
        <v>0</v>
      </c>
      <c r="AD259" s="78"/>
      <c r="AE259" s="156">
        <f t="shared" si="244"/>
        <v>0</v>
      </c>
      <c r="AF259" s="160">
        <f t="shared" si="245"/>
        <v>0</v>
      </c>
      <c r="AG259" s="78"/>
      <c r="AH259" s="156">
        <f t="shared" si="246"/>
        <v>0</v>
      </c>
      <c r="AI259" s="160">
        <f t="shared" si="247"/>
        <v>0</v>
      </c>
      <c r="AJ259" s="163">
        <f t="shared" si="248"/>
        <v>0</v>
      </c>
      <c r="AK259" s="162">
        <f t="shared" si="249"/>
        <v>0</v>
      </c>
    </row>
    <row r="260" spans="1:37" s="53" customFormat="1" outlineLevel="1" x14ac:dyDescent="0.35">
      <c r="A260"/>
      <c r="B260" s="237" t="s">
        <v>96</v>
      </c>
      <c r="C260" s="62" t="s">
        <v>106</v>
      </c>
      <c r="D260" s="78"/>
      <c r="E260" s="79">
        <f t="shared" si="231"/>
        <v>0</v>
      </c>
      <c r="F260" s="78"/>
      <c r="G260" s="156">
        <f t="shared" si="232"/>
        <v>0</v>
      </c>
      <c r="H260" s="160">
        <f t="shared" si="233"/>
        <v>0</v>
      </c>
      <c r="I260" s="78"/>
      <c r="J260" s="156">
        <f t="shared" si="234"/>
        <v>0</v>
      </c>
      <c r="K260" s="160">
        <f t="shared" si="235"/>
        <v>0</v>
      </c>
      <c r="L260" s="78"/>
      <c r="M260" s="156">
        <f t="shared" si="236"/>
        <v>0</v>
      </c>
      <c r="N260" s="160">
        <f t="shared" si="237"/>
        <v>0</v>
      </c>
      <c r="O260" s="78"/>
      <c r="P260" s="156">
        <f t="shared" si="217"/>
        <v>0</v>
      </c>
      <c r="Q260" s="160">
        <f t="shared" si="218"/>
        <v>0</v>
      </c>
      <c r="R260" s="151">
        <f t="shared" si="219"/>
        <v>0</v>
      </c>
      <c r="S260" s="162">
        <f t="shared" si="220"/>
        <v>0</v>
      </c>
      <c r="T260"/>
      <c r="U260" s="78"/>
      <c r="V260" s="156">
        <f t="shared" si="238"/>
        <v>0</v>
      </c>
      <c r="W260" s="160">
        <f t="shared" si="239"/>
        <v>0</v>
      </c>
      <c r="X260" s="78"/>
      <c r="Y260" s="156">
        <f t="shared" si="240"/>
        <v>0</v>
      </c>
      <c r="Z260" s="160">
        <f t="shared" si="241"/>
        <v>0</v>
      </c>
      <c r="AA260" s="78"/>
      <c r="AB260" s="156">
        <f t="shared" si="242"/>
        <v>0</v>
      </c>
      <c r="AC260" s="160">
        <f t="shared" si="243"/>
        <v>0</v>
      </c>
      <c r="AD260" s="78"/>
      <c r="AE260" s="156">
        <f t="shared" si="244"/>
        <v>0</v>
      </c>
      <c r="AF260" s="160">
        <f t="shared" si="245"/>
        <v>0</v>
      </c>
      <c r="AG260" s="78"/>
      <c r="AH260" s="156">
        <f t="shared" si="246"/>
        <v>0</v>
      </c>
      <c r="AI260" s="160">
        <f t="shared" si="247"/>
        <v>0</v>
      </c>
      <c r="AJ260" s="163">
        <f t="shared" si="248"/>
        <v>0</v>
      </c>
      <c r="AK260" s="162">
        <f t="shared" si="249"/>
        <v>0</v>
      </c>
    </row>
    <row r="261" spans="1:37" s="53" customFormat="1" outlineLevel="1" x14ac:dyDescent="0.35">
      <c r="A261"/>
      <c r="B261" s="238" t="s">
        <v>97</v>
      </c>
      <c r="C261" s="62" t="s">
        <v>106</v>
      </c>
      <c r="D261" s="78"/>
      <c r="E261" s="79">
        <f t="shared" si="231"/>
        <v>0</v>
      </c>
      <c r="F261" s="78"/>
      <c r="G261" s="156">
        <f t="shared" si="232"/>
        <v>0</v>
      </c>
      <c r="H261" s="160">
        <f t="shared" si="233"/>
        <v>0</v>
      </c>
      <c r="I261" s="78"/>
      <c r="J261" s="156">
        <f t="shared" si="234"/>
        <v>0</v>
      </c>
      <c r="K261" s="160">
        <f t="shared" si="235"/>
        <v>0</v>
      </c>
      <c r="L261" s="78"/>
      <c r="M261" s="156">
        <f t="shared" si="236"/>
        <v>0</v>
      </c>
      <c r="N261" s="160">
        <f t="shared" si="237"/>
        <v>0</v>
      </c>
      <c r="O261" s="78"/>
      <c r="P261" s="156">
        <f t="shared" si="217"/>
        <v>0</v>
      </c>
      <c r="Q261" s="160">
        <f t="shared" si="218"/>
        <v>0</v>
      </c>
      <c r="R261" s="151">
        <f t="shared" si="219"/>
        <v>0</v>
      </c>
      <c r="S261" s="162">
        <f t="shared" si="220"/>
        <v>0</v>
      </c>
      <c r="T261"/>
      <c r="U261" s="78"/>
      <c r="V261" s="156">
        <f t="shared" si="238"/>
        <v>0</v>
      </c>
      <c r="W261" s="160">
        <f t="shared" si="239"/>
        <v>0</v>
      </c>
      <c r="X261" s="78"/>
      <c r="Y261" s="156">
        <f t="shared" si="240"/>
        <v>0</v>
      </c>
      <c r="Z261" s="160">
        <f t="shared" si="241"/>
        <v>0</v>
      </c>
      <c r="AA261" s="78"/>
      <c r="AB261" s="156">
        <f t="shared" si="242"/>
        <v>0</v>
      </c>
      <c r="AC261" s="160">
        <f t="shared" si="243"/>
        <v>0</v>
      </c>
      <c r="AD261" s="78"/>
      <c r="AE261" s="156">
        <f t="shared" si="244"/>
        <v>0</v>
      </c>
      <c r="AF261" s="160">
        <f t="shared" si="245"/>
        <v>0</v>
      </c>
      <c r="AG261" s="78"/>
      <c r="AH261" s="156">
        <f t="shared" si="246"/>
        <v>0</v>
      </c>
      <c r="AI261" s="160">
        <f t="shared" si="247"/>
        <v>0</v>
      </c>
      <c r="AJ261" s="163">
        <f t="shared" si="248"/>
        <v>0</v>
      </c>
      <c r="AK261" s="162">
        <f t="shared" si="249"/>
        <v>0</v>
      </c>
    </row>
    <row r="262" spans="1:37" s="53" customFormat="1" outlineLevel="1" x14ac:dyDescent="0.35">
      <c r="A262"/>
      <c r="B262" s="237" t="s">
        <v>98</v>
      </c>
      <c r="C262" s="62" t="s">
        <v>106</v>
      </c>
      <c r="D262" s="78"/>
      <c r="E262" s="79">
        <f t="shared" si="231"/>
        <v>0</v>
      </c>
      <c r="F262" s="78"/>
      <c r="G262" s="156">
        <f t="shared" si="232"/>
        <v>0</v>
      </c>
      <c r="H262" s="160">
        <f t="shared" si="233"/>
        <v>0</v>
      </c>
      <c r="I262" s="78"/>
      <c r="J262" s="156">
        <f t="shared" si="234"/>
        <v>0</v>
      </c>
      <c r="K262" s="160">
        <f t="shared" si="235"/>
        <v>0</v>
      </c>
      <c r="L262" s="78"/>
      <c r="M262" s="156">
        <f t="shared" si="236"/>
        <v>0</v>
      </c>
      <c r="N262" s="160">
        <f t="shared" si="237"/>
        <v>0</v>
      </c>
      <c r="O262" s="78"/>
      <c r="P262" s="156">
        <f t="shared" si="217"/>
        <v>0</v>
      </c>
      <c r="Q262" s="160">
        <f t="shared" si="218"/>
        <v>0</v>
      </c>
      <c r="R262" s="151">
        <f t="shared" si="219"/>
        <v>0</v>
      </c>
      <c r="S262" s="162">
        <f t="shared" si="220"/>
        <v>0</v>
      </c>
      <c r="T262"/>
      <c r="U262" s="78"/>
      <c r="V262" s="156">
        <f t="shared" si="238"/>
        <v>0</v>
      </c>
      <c r="W262" s="160">
        <f t="shared" si="239"/>
        <v>0</v>
      </c>
      <c r="X262" s="78"/>
      <c r="Y262" s="156">
        <f t="shared" si="240"/>
        <v>0</v>
      </c>
      <c r="Z262" s="160">
        <f t="shared" si="241"/>
        <v>0</v>
      </c>
      <c r="AA262" s="78"/>
      <c r="AB262" s="156">
        <f t="shared" si="242"/>
        <v>0</v>
      </c>
      <c r="AC262" s="160">
        <f t="shared" si="243"/>
        <v>0</v>
      </c>
      <c r="AD262" s="78"/>
      <c r="AE262" s="156">
        <f t="shared" si="244"/>
        <v>0</v>
      </c>
      <c r="AF262" s="160">
        <f t="shared" si="245"/>
        <v>0</v>
      </c>
      <c r="AG262" s="78"/>
      <c r="AH262" s="156">
        <f t="shared" si="246"/>
        <v>0</v>
      </c>
      <c r="AI262" s="160">
        <f t="shared" si="247"/>
        <v>0</v>
      </c>
      <c r="AJ262" s="163">
        <f t="shared" si="248"/>
        <v>0</v>
      </c>
      <c r="AK262" s="162">
        <f t="shared" si="249"/>
        <v>0</v>
      </c>
    </row>
    <row r="263" spans="1:37" s="53" customFormat="1" outlineLevel="1" x14ac:dyDescent="0.35">
      <c r="A263"/>
      <c r="B263" s="238" t="s">
        <v>99</v>
      </c>
      <c r="C263" s="62" t="s">
        <v>106</v>
      </c>
      <c r="D263" s="78"/>
      <c r="E263" s="79">
        <f t="shared" ref="E263" si="250">D263</f>
        <v>0</v>
      </c>
      <c r="F263" s="78"/>
      <c r="G263" s="156">
        <f t="shared" ref="G263" si="251">E263+F263</f>
        <v>0</v>
      </c>
      <c r="H263" s="160">
        <f t="shared" ref="H263" si="252">IFERROR((G263-E263)/E263,0)</f>
        <v>0</v>
      </c>
      <c r="I263" s="78"/>
      <c r="J263" s="156">
        <f t="shared" ref="J263" si="253">G263+I263</f>
        <v>0</v>
      </c>
      <c r="K263" s="160">
        <f t="shared" ref="K263" si="254">IFERROR((J263-G263)/G263,0)</f>
        <v>0</v>
      </c>
      <c r="L263" s="78"/>
      <c r="M263" s="156">
        <f t="shared" ref="M263" si="255">J263+L263</f>
        <v>0</v>
      </c>
      <c r="N263" s="160">
        <f t="shared" ref="N263" si="256">IFERROR((M263-J263)/J263,0)</f>
        <v>0</v>
      </c>
      <c r="O263" s="78"/>
      <c r="P263" s="156">
        <f t="shared" si="217"/>
        <v>0</v>
      </c>
      <c r="Q263" s="160">
        <f t="shared" si="218"/>
        <v>0</v>
      </c>
      <c r="R263" s="151">
        <f t="shared" si="219"/>
        <v>0</v>
      </c>
      <c r="S263" s="162">
        <f t="shared" si="220"/>
        <v>0</v>
      </c>
      <c r="T263"/>
      <c r="U263" s="78"/>
      <c r="V263" s="156">
        <f t="shared" ref="V263" si="257">P263+U263</f>
        <v>0</v>
      </c>
      <c r="W263" s="160">
        <f t="shared" ref="W263" si="258">IFERROR((V263-P263)/P263,0)</f>
        <v>0</v>
      </c>
      <c r="X263" s="78"/>
      <c r="Y263" s="156">
        <f t="shared" ref="Y263" si="259">V263+X263</f>
        <v>0</v>
      </c>
      <c r="Z263" s="160">
        <f t="shared" ref="Z263" si="260">IFERROR((Y263-V263)/V263,0)</f>
        <v>0</v>
      </c>
      <c r="AA263" s="78"/>
      <c r="AB263" s="156">
        <f t="shared" ref="AB263" si="261">Y263+AA263</f>
        <v>0</v>
      </c>
      <c r="AC263" s="160">
        <f t="shared" ref="AC263" si="262">IFERROR((AB263-Y263)/Y263,0)</f>
        <v>0</v>
      </c>
      <c r="AD263" s="78"/>
      <c r="AE263" s="156">
        <f t="shared" ref="AE263" si="263">AB263+AD263</f>
        <v>0</v>
      </c>
      <c r="AF263" s="160">
        <f t="shared" ref="AF263" si="264">IFERROR((AE263-AB263)/AB263,0)</f>
        <v>0</v>
      </c>
      <c r="AG263" s="78"/>
      <c r="AH263" s="156">
        <f t="shared" ref="AH263" si="265">AE263+AG263</f>
        <v>0</v>
      </c>
      <c r="AI263" s="160">
        <f t="shared" ref="AI263" si="266">IFERROR((AH263-AE263)/AE263,0)</f>
        <v>0</v>
      </c>
      <c r="AJ263" s="163">
        <f t="shared" ref="AJ263" si="267">U263+X263+AA263+AD263+AG263</f>
        <v>0</v>
      </c>
      <c r="AK263" s="162">
        <f t="shared" ref="AK263" si="268">IFERROR((AH263/V263)^(1/4)-1,0)</f>
        <v>0</v>
      </c>
    </row>
    <row r="264" spans="1:37" outlineLevel="1" x14ac:dyDescent="0.35">
      <c r="B264" s="49" t="s">
        <v>139</v>
      </c>
      <c r="C264" s="46" t="s">
        <v>106</v>
      </c>
      <c r="D264" s="158">
        <f>SUM(D239:D263)</f>
        <v>0</v>
      </c>
      <c r="E264" s="157">
        <f>SUM(E239:E263)</f>
        <v>0</v>
      </c>
      <c r="F264" s="158">
        <f>SUM(F239:F263)</f>
        <v>0</v>
      </c>
      <c r="G264" s="157">
        <f>SUM(G239:G263)</f>
        <v>0</v>
      </c>
      <c r="H264" s="161">
        <f>IFERROR((G264-E264)/E264,0)</f>
        <v>0</v>
      </c>
      <c r="I264" s="158">
        <f>SUM(I239:I263)</f>
        <v>0</v>
      </c>
      <c r="J264" s="157">
        <f>SUM(J239:J263)</f>
        <v>0</v>
      </c>
      <c r="K264" s="161">
        <f t="shared" ref="K264" si="269">IFERROR((J264-G264)/G264,0)</f>
        <v>0</v>
      </c>
      <c r="L264" s="158">
        <f>SUM(L239:L263)</f>
        <v>0</v>
      </c>
      <c r="M264" s="157">
        <f>SUM(M239:M263)</f>
        <v>0</v>
      </c>
      <c r="N264" s="161">
        <f t="shared" ref="N264" si="270">IFERROR((M264-J264)/J264,0)</f>
        <v>0</v>
      </c>
      <c r="O264" s="158">
        <f>SUM(O239:O263)</f>
        <v>0</v>
      </c>
      <c r="P264" s="157">
        <f>SUM(P239:P263)</f>
        <v>0</v>
      </c>
      <c r="Q264" s="161">
        <f t="shared" si="218"/>
        <v>0</v>
      </c>
      <c r="R264" s="151">
        <f t="shared" si="219"/>
        <v>0</v>
      </c>
      <c r="S264" s="162">
        <f t="shared" si="220"/>
        <v>0</v>
      </c>
      <c r="U264" s="158">
        <f>SUM(U239:U263)</f>
        <v>0</v>
      </c>
      <c r="V264" s="157">
        <f>SUM(V239:V263)</f>
        <v>0</v>
      </c>
      <c r="W264" s="161">
        <f>IFERROR((V264-P264)/P264,0)</f>
        <v>0</v>
      </c>
      <c r="X264" s="158">
        <f>SUM(X239:X263)</f>
        <v>0</v>
      </c>
      <c r="Y264" s="157">
        <f>SUM(Y239:Y263)</f>
        <v>0</v>
      </c>
      <c r="Z264" s="161">
        <f t="shared" ref="Z264" si="271">IFERROR((Y264-V264)/V264,0)</f>
        <v>0</v>
      </c>
      <c r="AA264" s="158">
        <f>SUM(AA239:AA263)</f>
        <v>0</v>
      </c>
      <c r="AB264" s="157">
        <f>SUM(AB239:AB263)</f>
        <v>0</v>
      </c>
      <c r="AC264" s="161">
        <f t="shared" ref="AC264" si="272">IFERROR((AB264-Y264)/Y264,0)</f>
        <v>0</v>
      </c>
      <c r="AD264" s="158">
        <f>SUM(AD239:AD263)</f>
        <v>0</v>
      </c>
      <c r="AE264" s="157">
        <f>SUM(AE239:AE263)</f>
        <v>0</v>
      </c>
      <c r="AF264" s="161">
        <f t="shared" ref="AF264" si="273">IFERROR((AE264-AB264)/AB264,0)</f>
        <v>0</v>
      </c>
      <c r="AG264" s="158">
        <f>SUM(AG239:AG263)</f>
        <v>0</v>
      </c>
      <c r="AH264" s="157">
        <f>SUM(AH239:AH263)</f>
        <v>0</v>
      </c>
      <c r="AI264" s="161">
        <f>IFERROR((AH264-AE264)/AE264,0)</f>
        <v>0</v>
      </c>
      <c r="AJ264" s="157">
        <f>SUM(AJ239:AJ263)</f>
        <v>0</v>
      </c>
      <c r="AK264" s="162">
        <f t="shared" ref="AK264" si="274">IFERROR((AH264/V264)^(1/4)-1,0)</f>
        <v>0</v>
      </c>
    </row>
  </sheetData>
  <mergeCells count="140">
    <mergeCell ref="C2:H2"/>
    <mergeCell ref="B9:AK9"/>
    <mergeCell ref="B202:AK202"/>
    <mergeCell ref="B170:AK170"/>
    <mergeCell ref="B172:B174"/>
    <mergeCell ref="C172:C174"/>
    <mergeCell ref="O173:Q173"/>
    <mergeCell ref="B204:B206"/>
    <mergeCell ref="C204:C206"/>
    <mergeCell ref="O205:Q205"/>
    <mergeCell ref="U204:AK204"/>
    <mergeCell ref="U172:AK172"/>
    <mergeCell ref="AD173:AF173"/>
    <mergeCell ref="D173:E173"/>
    <mergeCell ref="F173:H173"/>
    <mergeCell ref="I173:K173"/>
    <mergeCell ref="L173:N173"/>
    <mergeCell ref="U173:W173"/>
    <mergeCell ref="X173:Z173"/>
    <mergeCell ref="AA173:AC173"/>
    <mergeCell ref="R140:S141"/>
    <mergeCell ref="R172:S173"/>
    <mergeCell ref="R204:S205"/>
    <mergeCell ref="D76:Q76"/>
    <mergeCell ref="D140:Q140"/>
    <mergeCell ref="D172:Q172"/>
    <mergeCell ref="D204:Q204"/>
    <mergeCell ref="B140:B142"/>
    <mergeCell ref="C140:C142"/>
    <mergeCell ref="O141:Q141"/>
    <mergeCell ref="U140:AK140"/>
    <mergeCell ref="D141:E141"/>
    <mergeCell ref="F141:H141"/>
    <mergeCell ref="I141:K141"/>
    <mergeCell ref="L141:N141"/>
    <mergeCell ref="U141:W141"/>
    <mergeCell ref="X141:Z141"/>
    <mergeCell ref="AA141:AC141"/>
    <mergeCell ref="AD141:AF141"/>
    <mergeCell ref="AG141:AI141"/>
    <mergeCell ref="AJ141:AK141"/>
    <mergeCell ref="AG173:AI173"/>
    <mergeCell ref="AJ173:AK173"/>
    <mergeCell ref="B5:I5"/>
    <mergeCell ref="J2:L2"/>
    <mergeCell ref="X12:Z12"/>
    <mergeCell ref="AA12:AC12"/>
    <mergeCell ref="U11:AK11"/>
    <mergeCell ref="U44:AK44"/>
    <mergeCell ref="C76:C78"/>
    <mergeCell ref="AD12:AF12"/>
    <mergeCell ref="AG12:AI12"/>
    <mergeCell ref="L77:N77"/>
    <mergeCell ref="AA77:AC77"/>
    <mergeCell ref="AD77:AF77"/>
    <mergeCell ref="AG77:AI77"/>
    <mergeCell ref="AJ77:AK77"/>
    <mergeCell ref="D45:E45"/>
    <mergeCell ref="F45:H45"/>
    <mergeCell ref="I45:K45"/>
    <mergeCell ref="L45:N45"/>
    <mergeCell ref="U45:W45"/>
    <mergeCell ref="X45:Z45"/>
    <mergeCell ref="AA45:AC45"/>
    <mergeCell ref="AD45:AF45"/>
    <mergeCell ref="R44:S45"/>
    <mergeCell ref="B74:AK74"/>
    <mergeCell ref="B42:AK42"/>
    <mergeCell ref="AJ12:AK12"/>
    <mergeCell ref="D12:E12"/>
    <mergeCell ref="F12:H12"/>
    <mergeCell ref="I12:K12"/>
    <mergeCell ref="L12:N12"/>
    <mergeCell ref="U12:W12"/>
    <mergeCell ref="O12:Q12"/>
    <mergeCell ref="B11:B13"/>
    <mergeCell ref="C11:C13"/>
    <mergeCell ref="R11:S12"/>
    <mergeCell ref="D11:Q11"/>
    <mergeCell ref="AA109:AC109"/>
    <mergeCell ref="AD109:AF109"/>
    <mergeCell ref="AG109:AI109"/>
    <mergeCell ref="B44:B46"/>
    <mergeCell ref="C44:C46"/>
    <mergeCell ref="O45:Q45"/>
    <mergeCell ref="AG45:AI45"/>
    <mergeCell ref="AJ45:AK45"/>
    <mergeCell ref="D44:Q44"/>
    <mergeCell ref="D108:Q108"/>
    <mergeCell ref="AJ109:AK109"/>
    <mergeCell ref="O109:Q109"/>
    <mergeCell ref="R108:S109"/>
    <mergeCell ref="X237:Z237"/>
    <mergeCell ref="AA237:AC237"/>
    <mergeCell ref="AD237:AF237"/>
    <mergeCell ref="O77:Q77"/>
    <mergeCell ref="R76:S77"/>
    <mergeCell ref="O139:Q139"/>
    <mergeCell ref="B138:AK138"/>
    <mergeCell ref="B106:AK106"/>
    <mergeCell ref="B76:B78"/>
    <mergeCell ref="U77:W77"/>
    <mergeCell ref="X77:Z77"/>
    <mergeCell ref="B108:B110"/>
    <mergeCell ref="C108:C110"/>
    <mergeCell ref="U76:AK76"/>
    <mergeCell ref="D77:E77"/>
    <mergeCell ref="F77:H77"/>
    <mergeCell ref="I77:K77"/>
    <mergeCell ref="U108:AK108"/>
    <mergeCell ref="D109:E109"/>
    <mergeCell ref="F109:H109"/>
    <mergeCell ref="I109:K109"/>
    <mergeCell ref="L109:N109"/>
    <mergeCell ref="U109:W109"/>
    <mergeCell ref="X109:Z109"/>
    <mergeCell ref="X205:Z205"/>
    <mergeCell ref="AA205:AC205"/>
    <mergeCell ref="AD205:AF205"/>
    <mergeCell ref="O237:Q237"/>
    <mergeCell ref="F205:H205"/>
    <mergeCell ref="I205:K205"/>
    <mergeCell ref="L205:N205"/>
    <mergeCell ref="U205:W205"/>
    <mergeCell ref="B234:AK234"/>
    <mergeCell ref="D205:E205"/>
    <mergeCell ref="B236:B238"/>
    <mergeCell ref="C236:C238"/>
    <mergeCell ref="U236:AK236"/>
    <mergeCell ref="AG205:AI205"/>
    <mergeCell ref="AJ205:AK205"/>
    <mergeCell ref="AG237:AI237"/>
    <mergeCell ref="AJ237:AK237"/>
    <mergeCell ref="R236:S237"/>
    <mergeCell ref="D236:Q236"/>
    <mergeCell ref="D237:E237"/>
    <mergeCell ref="F237:H237"/>
    <mergeCell ref="I237:K237"/>
    <mergeCell ref="L237:N237"/>
    <mergeCell ref="U237:W237"/>
  </mergeCells>
  <hyperlinks>
    <hyperlink ref="J2" location="'Αρχική σελίδα'!A1" display="Πίσω στην αρχική σελίδα" xr:uid="{E9DC5E92-1C66-4376-BCDF-456BE1D74828}"/>
  </hyperlinks>
  <pageMargins left="0.70866141732283472" right="0.70866141732283472" top="0.74803149606299213" bottom="0.74803149606299213" header="0.31496062992125984" footer="0.31496062992125984"/>
  <pageSetup paperSize="8" scale="1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43C42-9BB5-4917-A5EA-29C951CE117C}">
  <sheetPr>
    <tabColor theme="4" tint="0.79998168889431442"/>
  </sheetPr>
  <dimension ref="B2:AK239"/>
  <sheetViews>
    <sheetView showGridLines="0" topLeftCell="A95" zoomScale="85" zoomScaleNormal="85" workbookViewId="0">
      <selection activeCell="N116" sqref="N116"/>
    </sheetView>
  </sheetViews>
  <sheetFormatPr defaultColWidth="8.81640625" defaultRowHeight="14.5" outlineLevelRow="1" x14ac:dyDescent="0.35"/>
  <cols>
    <col min="1" max="1" width="2.81640625" customWidth="1"/>
    <col min="2" max="2" width="28.26953125" customWidth="1"/>
    <col min="3" max="3" width="13.7265625" customWidth="1"/>
    <col min="4" max="4" width="17.7265625" customWidth="1"/>
    <col min="5" max="9" width="13.7265625" customWidth="1"/>
    <col min="10" max="10" width="9.453125" bestFit="1" customWidth="1"/>
    <col min="12" max="12" width="10.26953125" bestFit="1" customWidth="1"/>
  </cols>
  <sheetData>
    <row r="2" spans="2:37" ht="18.5" x14ac:dyDescent="0.45">
      <c r="B2" s="1" t="s">
        <v>0</v>
      </c>
      <c r="C2" s="307" t="str">
        <f>'Αρχική σελίδα'!C3</f>
        <v>Ανατολικής Μακεδονίας και Θράκης</v>
      </c>
      <c r="D2" s="307"/>
      <c r="E2" s="307"/>
      <c r="F2" s="307"/>
      <c r="G2" s="307"/>
      <c r="H2" s="97"/>
      <c r="J2" s="308" t="s">
        <v>59</v>
      </c>
      <c r="K2" s="308"/>
      <c r="L2" s="308"/>
    </row>
    <row r="3" spans="2:37" ht="18.5" x14ac:dyDescent="0.45">
      <c r="B3" s="2" t="s">
        <v>2</v>
      </c>
      <c r="C3" s="98">
        <f>'Αρχική σελίδα'!C4</f>
        <v>2024</v>
      </c>
      <c r="D3" s="45" t="s">
        <v>3</v>
      </c>
      <c r="E3" s="45">
        <f>C3+4</f>
        <v>2028</v>
      </c>
    </row>
    <row r="4" spans="2:37" ht="14.5" customHeight="1" x14ac:dyDescent="0.45">
      <c r="C4" s="2"/>
      <c r="D4" s="45"/>
      <c r="E4" s="45"/>
    </row>
    <row r="5" spans="2:37" ht="44.5" customHeight="1" x14ac:dyDescent="0.35">
      <c r="B5" s="309" t="s">
        <v>171</v>
      </c>
      <c r="C5" s="309"/>
      <c r="D5" s="309"/>
      <c r="E5" s="309"/>
      <c r="F5" s="309"/>
      <c r="G5" s="309"/>
      <c r="H5" s="309"/>
      <c r="I5" s="309"/>
    </row>
    <row r="6" spans="2:37" x14ac:dyDescent="0.35">
      <c r="B6" s="223"/>
      <c r="C6" s="223"/>
      <c r="D6" s="223"/>
      <c r="E6" s="223"/>
      <c r="F6" s="223"/>
      <c r="G6" s="223"/>
      <c r="H6" s="223"/>
    </row>
    <row r="7" spans="2:37" ht="18.5" x14ac:dyDescent="0.45">
      <c r="B7" s="99" t="s">
        <v>172</v>
      </c>
      <c r="C7" s="100"/>
      <c r="D7" s="100"/>
      <c r="E7" s="100"/>
      <c r="F7" s="100"/>
      <c r="G7" s="100"/>
      <c r="H7" s="97"/>
      <c r="I7" s="97"/>
    </row>
    <row r="8" spans="2:37" ht="18.5" x14ac:dyDescent="0.45">
      <c r="C8" s="2"/>
      <c r="D8" s="45"/>
      <c r="E8" s="45"/>
      <c r="F8" s="45"/>
    </row>
    <row r="9" spans="2:37" ht="15.5" x14ac:dyDescent="0.35">
      <c r="B9" s="306" t="s">
        <v>158</v>
      </c>
      <c r="C9" s="306"/>
      <c r="D9" s="306"/>
      <c r="E9" s="306"/>
      <c r="F9" s="306"/>
      <c r="G9" s="306"/>
      <c r="H9" s="306"/>
      <c r="I9" s="306"/>
    </row>
    <row r="10" spans="2:37" ht="5.5" customHeight="1" outlineLevel="1" x14ac:dyDescent="0.3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ht="43.5" outlineLevel="1" x14ac:dyDescent="0.35">
      <c r="B11" s="77"/>
      <c r="C11" s="61" t="s">
        <v>105</v>
      </c>
      <c r="D11" s="90" t="str">
        <f>"Μέσο μοναδιαίο κόστος υποδομής "&amp;($C$3-5)&amp;" - "&amp;(($C$3-1))</f>
        <v>Μέσο μοναδιαίο κόστος υποδομής 2019 - 2023</v>
      </c>
      <c r="E11" s="81">
        <f>$C$3</f>
        <v>2024</v>
      </c>
      <c r="F11" s="81">
        <f>$C$3+1</f>
        <v>2025</v>
      </c>
      <c r="G11" s="81">
        <f>$C$3+2</f>
        <v>2026</v>
      </c>
      <c r="H11" s="81">
        <f>$C$3+3</f>
        <v>2027</v>
      </c>
      <c r="I11" s="81">
        <f>$C$3+4</f>
        <v>2028</v>
      </c>
    </row>
    <row r="12" spans="2:37" outlineLevel="1" x14ac:dyDescent="0.35">
      <c r="B12" s="237" t="s">
        <v>75</v>
      </c>
      <c r="C12" s="46" t="s">
        <v>173</v>
      </c>
      <c r="D12" s="123"/>
      <c r="E12" s="82"/>
      <c r="F12" s="82"/>
      <c r="G12" s="82"/>
      <c r="H12" s="82"/>
      <c r="I12" s="82"/>
    </row>
    <row r="13" spans="2:37" outlineLevel="1" x14ac:dyDescent="0.35">
      <c r="B13" s="238" t="s">
        <v>76</v>
      </c>
      <c r="C13" s="46" t="s">
        <v>173</v>
      </c>
      <c r="D13" s="248">
        <v>322.28122271000001</v>
      </c>
      <c r="E13" s="248">
        <v>333.09365059991376</v>
      </c>
      <c r="F13" s="248">
        <v>371.1549360190852</v>
      </c>
      <c r="G13" s="248">
        <v>371.1549360190852</v>
      </c>
      <c r="H13" s="248">
        <v>371.1549360190852</v>
      </c>
      <c r="I13" s="248">
        <v>357.98127271875939</v>
      </c>
      <c r="J13" s="258"/>
      <c r="K13" s="258"/>
      <c r="L13" s="258"/>
      <c r="M13" s="258"/>
      <c r="N13" s="258"/>
      <c r="O13" s="258"/>
    </row>
    <row r="14" spans="2:37" outlineLevel="1" x14ac:dyDescent="0.35">
      <c r="B14" s="237" t="s">
        <v>77</v>
      </c>
      <c r="C14" s="46" t="s">
        <v>173</v>
      </c>
      <c r="D14" s="82"/>
      <c r="E14" s="82"/>
      <c r="F14" s="82"/>
      <c r="G14" s="82"/>
      <c r="H14" s="82"/>
      <c r="I14" s="82"/>
    </row>
    <row r="15" spans="2:37" outlineLevel="1" x14ac:dyDescent="0.35">
      <c r="B15" s="238" t="s">
        <v>78</v>
      </c>
      <c r="C15" s="46" t="s">
        <v>173</v>
      </c>
      <c r="D15" s="248">
        <v>322.28122271000001</v>
      </c>
      <c r="E15" s="248">
        <v>333.09365059991376</v>
      </c>
      <c r="F15" s="248">
        <v>371.1549360190852</v>
      </c>
      <c r="G15" s="248">
        <v>371.1549360190852</v>
      </c>
      <c r="H15" s="248">
        <v>371.1549360190852</v>
      </c>
      <c r="I15" s="248">
        <v>357.98127271875939</v>
      </c>
    </row>
    <row r="16" spans="2:37" outlineLevel="1" x14ac:dyDescent="0.35">
      <c r="B16" s="237" t="s">
        <v>79</v>
      </c>
      <c r="C16" s="46" t="s">
        <v>173</v>
      </c>
      <c r="D16" s="82"/>
      <c r="E16" s="82"/>
      <c r="F16" s="82"/>
      <c r="G16" s="82"/>
      <c r="H16" s="82"/>
      <c r="I16" s="82"/>
    </row>
    <row r="17" spans="2:9" outlineLevel="1" x14ac:dyDescent="0.35">
      <c r="B17" s="238" t="s">
        <v>80</v>
      </c>
      <c r="C17" s="46" t="s">
        <v>173</v>
      </c>
      <c r="D17" s="248">
        <v>322.28122271000001</v>
      </c>
      <c r="E17" s="248">
        <v>333.09365059991376</v>
      </c>
      <c r="F17" s="248">
        <v>371.1549360190852</v>
      </c>
      <c r="G17" s="248">
        <v>371.1549360190852</v>
      </c>
      <c r="H17" s="248">
        <v>371.1549360190852</v>
      </c>
      <c r="I17" s="248">
        <v>357.98127271875939</v>
      </c>
    </row>
    <row r="18" spans="2:9" outlineLevel="1" x14ac:dyDescent="0.35">
      <c r="B18" s="237" t="s">
        <v>81</v>
      </c>
      <c r="C18" s="46" t="s">
        <v>173</v>
      </c>
      <c r="D18" s="82"/>
      <c r="E18" s="82"/>
      <c r="F18" s="82"/>
      <c r="G18" s="82"/>
      <c r="H18" s="82"/>
      <c r="I18" s="82"/>
    </row>
    <row r="19" spans="2:9" outlineLevel="1" x14ac:dyDescent="0.35">
      <c r="B19" s="238" t="s">
        <v>82</v>
      </c>
      <c r="C19" s="46" t="s">
        <v>173</v>
      </c>
      <c r="D19" s="248">
        <v>322.28122271000001</v>
      </c>
      <c r="E19" s="248">
        <v>333.09365059991376</v>
      </c>
      <c r="F19" s="248">
        <v>371.1549360190852</v>
      </c>
      <c r="G19" s="248">
        <v>371.1549360190852</v>
      </c>
      <c r="H19" s="248">
        <v>371.1549360190852</v>
      </c>
      <c r="I19" s="248">
        <v>357.98127271875939</v>
      </c>
    </row>
    <row r="20" spans="2:9" outlineLevel="1" x14ac:dyDescent="0.35">
      <c r="B20" s="237" t="s">
        <v>83</v>
      </c>
      <c r="C20" s="46" t="s">
        <v>173</v>
      </c>
      <c r="D20" s="82"/>
      <c r="E20" s="82"/>
      <c r="F20" s="82"/>
      <c r="G20" s="82"/>
      <c r="H20" s="82"/>
      <c r="I20" s="82"/>
    </row>
    <row r="21" spans="2:9" outlineLevel="1" x14ac:dyDescent="0.35">
      <c r="B21" s="238" t="s">
        <v>84</v>
      </c>
      <c r="C21" s="46" t="s">
        <v>173</v>
      </c>
      <c r="D21" s="248">
        <v>322.28122271000001</v>
      </c>
      <c r="E21" s="248">
        <v>333.09365059991376</v>
      </c>
      <c r="F21" s="248">
        <v>371.1549360190852</v>
      </c>
      <c r="G21" s="248">
        <v>371.1549360190852</v>
      </c>
      <c r="H21" s="248">
        <v>371.1549360190852</v>
      </c>
      <c r="I21" s="248">
        <v>357.98127271875939</v>
      </c>
    </row>
    <row r="22" spans="2:9" outlineLevel="1" x14ac:dyDescent="0.35">
      <c r="B22" s="237" t="s">
        <v>85</v>
      </c>
      <c r="C22" s="46" t="s">
        <v>173</v>
      </c>
      <c r="D22" s="82"/>
      <c r="E22" s="82"/>
      <c r="F22" s="82"/>
      <c r="G22" s="82"/>
      <c r="H22" s="82"/>
      <c r="I22" s="82"/>
    </row>
    <row r="23" spans="2:9" outlineLevel="1" x14ac:dyDescent="0.35">
      <c r="B23" s="238" t="s">
        <v>86</v>
      </c>
      <c r="C23" s="46" t="s">
        <v>173</v>
      </c>
      <c r="D23" s="248">
        <v>322.28122271000001</v>
      </c>
      <c r="E23" s="248">
        <v>333.09365059991376</v>
      </c>
      <c r="F23" s="248">
        <v>371.1549360190852</v>
      </c>
      <c r="G23" s="248">
        <v>371.1549360190852</v>
      </c>
      <c r="H23" s="248">
        <v>371.1549360190852</v>
      </c>
      <c r="I23" s="248">
        <v>357.98127271875939</v>
      </c>
    </row>
    <row r="24" spans="2:9" outlineLevel="1" x14ac:dyDescent="0.35">
      <c r="B24" s="237" t="s">
        <v>87</v>
      </c>
      <c r="C24" s="46" t="s">
        <v>173</v>
      </c>
      <c r="D24" s="82"/>
      <c r="E24" s="82"/>
      <c r="F24" s="82"/>
      <c r="G24" s="82"/>
      <c r="H24" s="82"/>
      <c r="I24" s="82"/>
    </row>
    <row r="25" spans="2:9" outlineLevel="1" x14ac:dyDescent="0.35">
      <c r="B25" s="238" t="s">
        <v>88</v>
      </c>
      <c r="C25" s="46" t="s">
        <v>173</v>
      </c>
      <c r="D25" s="248">
        <v>322.28122271000001</v>
      </c>
      <c r="E25" s="248">
        <v>333.09365059991376</v>
      </c>
      <c r="F25" s="248">
        <v>371.1549360190852</v>
      </c>
      <c r="G25" s="248">
        <v>371.1549360190852</v>
      </c>
      <c r="H25" s="248">
        <v>371.1549360190852</v>
      </c>
      <c r="I25" s="248">
        <v>357.98127271875939</v>
      </c>
    </row>
    <row r="26" spans="2:9" outlineLevel="1" x14ac:dyDescent="0.35">
      <c r="B26" s="237" t="s">
        <v>89</v>
      </c>
      <c r="C26" s="46" t="s">
        <v>173</v>
      </c>
      <c r="D26" s="82"/>
      <c r="E26" s="82"/>
      <c r="F26" s="82"/>
      <c r="G26" s="82"/>
      <c r="H26" s="82"/>
      <c r="I26" s="82"/>
    </row>
    <row r="27" spans="2:9" outlineLevel="1" x14ac:dyDescent="0.35">
      <c r="B27" s="238" t="s">
        <v>90</v>
      </c>
      <c r="C27" s="46" t="s">
        <v>173</v>
      </c>
      <c r="D27" s="248">
        <v>322.28122271000001</v>
      </c>
      <c r="E27" s="248">
        <v>333.09365059991376</v>
      </c>
      <c r="F27" s="248">
        <v>371.1549360190852</v>
      </c>
      <c r="G27" s="248">
        <v>371.1549360190852</v>
      </c>
      <c r="H27" s="248">
        <v>371.1549360190852</v>
      </c>
      <c r="I27" s="248">
        <v>357.98127271875939</v>
      </c>
    </row>
    <row r="28" spans="2:9" outlineLevel="1" x14ac:dyDescent="0.35">
      <c r="B28" s="238" t="s">
        <v>91</v>
      </c>
      <c r="C28" s="46" t="s">
        <v>173</v>
      </c>
      <c r="D28" s="248">
        <v>322.28122271000001</v>
      </c>
      <c r="E28" s="248">
        <v>333.09365059991376</v>
      </c>
      <c r="F28" s="248">
        <v>371.1549360190852</v>
      </c>
      <c r="G28" s="248">
        <v>371.1549360190852</v>
      </c>
      <c r="H28" s="248">
        <v>371.1549360190852</v>
      </c>
      <c r="I28" s="248">
        <v>357.98127271875939</v>
      </c>
    </row>
    <row r="29" spans="2:9" outlineLevel="1" x14ac:dyDescent="0.35">
      <c r="B29" s="237" t="s">
        <v>92</v>
      </c>
      <c r="C29" s="46" t="s">
        <v>173</v>
      </c>
      <c r="D29" s="82"/>
      <c r="E29" s="82"/>
      <c r="F29" s="82"/>
      <c r="G29" s="82"/>
      <c r="H29" s="82"/>
      <c r="I29" s="82"/>
    </row>
    <row r="30" spans="2:9" outlineLevel="1" x14ac:dyDescent="0.35">
      <c r="B30" s="238" t="s">
        <v>93</v>
      </c>
      <c r="C30" s="46" t="s">
        <v>173</v>
      </c>
      <c r="D30" s="248">
        <v>322.28122271000001</v>
      </c>
      <c r="E30" s="248">
        <v>333.09365059991376</v>
      </c>
      <c r="F30" s="248">
        <v>371.1549360190852</v>
      </c>
      <c r="G30" s="248">
        <v>371.1549360190852</v>
      </c>
      <c r="H30" s="248">
        <v>371.1549360190852</v>
      </c>
      <c r="I30" s="248">
        <v>357.98127271875939</v>
      </c>
    </row>
    <row r="31" spans="2:9" outlineLevel="1" x14ac:dyDescent="0.35">
      <c r="B31" s="237" t="s">
        <v>94</v>
      </c>
      <c r="C31" s="46" t="s">
        <v>173</v>
      </c>
      <c r="D31" s="82"/>
      <c r="E31" s="82"/>
      <c r="F31" s="82"/>
      <c r="G31" s="82"/>
      <c r="H31" s="82"/>
      <c r="I31" s="82"/>
    </row>
    <row r="32" spans="2:9" outlineLevel="1" x14ac:dyDescent="0.35">
      <c r="B32" s="238" t="s">
        <v>95</v>
      </c>
      <c r="C32" s="46" t="s">
        <v>173</v>
      </c>
      <c r="D32" s="248">
        <v>322.28122271000001</v>
      </c>
      <c r="E32" s="248">
        <v>333.09365059991376</v>
      </c>
      <c r="F32" s="248">
        <v>371.1549360190852</v>
      </c>
      <c r="G32" s="248">
        <v>371.1549360190852</v>
      </c>
      <c r="H32" s="248">
        <v>371.1549360190852</v>
      </c>
      <c r="I32" s="248">
        <v>357.98127271875939</v>
      </c>
    </row>
    <row r="33" spans="2:37" outlineLevel="1" x14ac:dyDescent="0.35">
      <c r="B33" s="237" t="s">
        <v>96</v>
      </c>
      <c r="C33" s="46" t="s">
        <v>173</v>
      </c>
      <c r="D33" s="82"/>
      <c r="E33" s="82"/>
      <c r="F33" s="82"/>
      <c r="G33" s="82"/>
      <c r="H33" s="82"/>
      <c r="I33" s="82"/>
    </row>
    <row r="34" spans="2:37" outlineLevel="1" x14ac:dyDescent="0.35">
      <c r="B34" s="238" t="s">
        <v>97</v>
      </c>
      <c r="C34" s="46" t="s">
        <v>173</v>
      </c>
      <c r="D34" s="248">
        <v>322.28122271000001</v>
      </c>
      <c r="E34" s="248">
        <v>333.09365059991376</v>
      </c>
      <c r="F34" s="248">
        <v>371.1549360190852</v>
      </c>
      <c r="G34" s="248">
        <v>371.1549360190852</v>
      </c>
      <c r="H34" s="248">
        <v>371.1549360190852</v>
      </c>
      <c r="I34" s="248">
        <v>357.98127271875939</v>
      </c>
    </row>
    <row r="35" spans="2:37" outlineLevel="1" x14ac:dyDescent="0.35">
      <c r="B35" s="237" t="s">
        <v>98</v>
      </c>
      <c r="C35" s="46" t="s">
        <v>173</v>
      </c>
      <c r="D35" s="82"/>
      <c r="E35" s="82"/>
      <c r="F35" s="82"/>
      <c r="G35" s="82"/>
      <c r="H35" s="82"/>
      <c r="I35" s="82"/>
    </row>
    <row r="36" spans="2:37" outlineLevel="1" x14ac:dyDescent="0.35">
      <c r="B36" s="238" t="s">
        <v>99</v>
      </c>
      <c r="C36" s="46" t="s">
        <v>173</v>
      </c>
      <c r="D36" s="248">
        <v>322.28122271000001</v>
      </c>
      <c r="E36" s="248">
        <v>333.09365059991376</v>
      </c>
      <c r="F36" s="248">
        <v>371.1549360190852</v>
      </c>
      <c r="G36" s="248">
        <v>371.1549360190852</v>
      </c>
      <c r="H36" s="248">
        <v>371.1549360190852</v>
      </c>
      <c r="I36" s="248">
        <v>357.98127271875939</v>
      </c>
    </row>
    <row r="38" spans="2:37" ht="15.5" x14ac:dyDescent="0.35">
      <c r="B38" s="306" t="s">
        <v>162</v>
      </c>
      <c r="C38" s="306"/>
      <c r="D38" s="306"/>
      <c r="E38" s="306"/>
      <c r="F38" s="306"/>
      <c r="G38" s="306"/>
      <c r="H38" s="306"/>
      <c r="I38" s="306"/>
    </row>
    <row r="39" spans="2:37" ht="5.5" customHeight="1" outlineLevel="1" x14ac:dyDescent="0.35">
      <c r="B39" s="102"/>
      <c r="C39" s="102"/>
      <c r="D39" s="102"/>
      <c r="E39" s="102"/>
      <c r="F39" s="102"/>
      <c r="G39" s="102"/>
      <c r="H39" s="102"/>
      <c r="I39" s="102"/>
      <c r="J39" s="102"/>
      <c r="K39" s="102"/>
      <c r="L39" s="102"/>
      <c r="M39" s="102"/>
      <c r="N39" s="102"/>
      <c r="O39" s="102"/>
      <c r="P39" s="102"/>
      <c r="Q39" s="102"/>
      <c r="R39" s="102"/>
      <c r="S39" s="102"/>
      <c r="T39" s="102"/>
      <c r="U39" s="102"/>
      <c r="V39" s="102"/>
      <c r="W39" s="102"/>
      <c r="X39" s="102"/>
      <c r="Y39" s="102"/>
      <c r="Z39" s="102"/>
      <c r="AA39" s="102"/>
      <c r="AB39" s="102"/>
      <c r="AC39" s="102"/>
      <c r="AD39" s="102"/>
      <c r="AE39" s="102"/>
      <c r="AF39" s="102"/>
      <c r="AG39" s="102"/>
      <c r="AH39" s="102"/>
      <c r="AI39" s="102"/>
      <c r="AJ39" s="102"/>
      <c r="AK39" s="102"/>
    </row>
    <row r="40" spans="2:37" ht="43.5" outlineLevel="1" x14ac:dyDescent="0.35">
      <c r="B40" s="77"/>
      <c r="C40" s="61" t="s">
        <v>105</v>
      </c>
      <c r="D40" s="90" t="str">
        <f>"Μέσο μοναδιαίο κόστος υποδομής "&amp;($C$3-5)&amp;" - "&amp;(($C$3-1))</f>
        <v>Μέσο μοναδιαίο κόστος υποδομής 2019 - 2023</v>
      </c>
      <c r="E40" s="81">
        <f>$C$3</f>
        <v>2024</v>
      </c>
      <c r="F40" s="81">
        <f>$C$3+1</f>
        <v>2025</v>
      </c>
      <c r="G40" s="81">
        <f>$C$3+2</f>
        <v>2026</v>
      </c>
      <c r="H40" s="81">
        <f>$C$3+3</f>
        <v>2027</v>
      </c>
      <c r="I40" s="81">
        <f>$C$3+4</f>
        <v>2028</v>
      </c>
    </row>
    <row r="41" spans="2:37" outlineLevel="1" x14ac:dyDescent="0.35">
      <c r="B41" s="237" t="s">
        <v>75</v>
      </c>
      <c r="C41" s="46" t="s">
        <v>173</v>
      </c>
      <c r="D41" s="123"/>
      <c r="E41" s="82"/>
      <c r="F41" s="82"/>
      <c r="G41" s="82"/>
      <c r="H41" s="82"/>
      <c r="I41" s="82"/>
    </row>
    <row r="42" spans="2:37" outlineLevel="1" x14ac:dyDescent="0.35">
      <c r="B42" s="238" t="s">
        <v>76</v>
      </c>
      <c r="C42" s="46" t="s">
        <v>173</v>
      </c>
      <c r="D42" s="248">
        <v>80.734049999999996</v>
      </c>
      <c r="E42" s="248">
        <v>84.62614925413061</v>
      </c>
      <c r="F42" s="248">
        <v>88.473779959674587</v>
      </c>
      <c r="G42" s="248">
        <v>94.908582478653543</v>
      </c>
      <c r="H42" s="248">
        <v>87.083107699358877</v>
      </c>
      <c r="I42" s="248">
        <v>85.333517846309007</v>
      </c>
    </row>
    <row r="43" spans="2:37" outlineLevel="1" x14ac:dyDescent="0.35">
      <c r="B43" s="237" t="s">
        <v>77</v>
      </c>
      <c r="C43" s="46" t="s">
        <v>173</v>
      </c>
      <c r="D43" s="82"/>
      <c r="E43" s="82"/>
      <c r="F43" s="82"/>
      <c r="G43" s="82"/>
      <c r="H43" s="82"/>
      <c r="I43" s="82"/>
      <c r="K43" s="258"/>
      <c r="L43" s="258"/>
      <c r="M43" s="258"/>
      <c r="N43" s="258"/>
      <c r="O43" s="258"/>
    </row>
    <row r="44" spans="2:37" outlineLevel="1" x14ac:dyDescent="0.35">
      <c r="B44" s="238" t="s">
        <v>78</v>
      </c>
      <c r="C44" s="46" t="s">
        <v>173</v>
      </c>
      <c r="D44" s="248">
        <v>80.734054439999994</v>
      </c>
      <c r="E44" s="248">
        <v>84.62614925413061</v>
      </c>
      <c r="F44" s="248">
        <v>88.473779959674587</v>
      </c>
      <c r="G44" s="248">
        <v>94.908582478653543</v>
      </c>
      <c r="H44" s="248">
        <v>87.083107699358877</v>
      </c>
      <c r="I44" s="248">
        <v>85.333517846309007</v>
      </c>
    </row>
    <row r="45" spans="2:37" outlineLevel="1" x14ac:dyDescent="0.35">
      <c r="B45" s="237" t="s">
        <v>79</v>
      </c>
      <c r="C45" s="46" t="s">
        <v>173</v>
      </c>
      <c r="D45" s="82"/>
      <c r="E45" s="82"/>
      <c r="F45" s="82"/>
      <c r="G45" s="82"/>
      <c r="H45" s="82"/>
      <c r="I45" s="82"/>
    </row>
    <row r="46" spans="2:37" outlineLevel="1" x14ac:dyDescent="0.35">
      <c r="B46" s="238" t="s">
        <v>80</v>
      </c>
      <c r="C46" s="46" t="s">
        <v>173</v>
      </c>
      <c r="D46" s="278">
        <v>84.772404140000006</v>
      </c>
      <c r="E46" s="248">
        <v>84.62614925413061</v>
      </c>
      <c r="F46" s="248">
        <v>88.473779959674587</v>
      </c>
      <c r="G46" s="248">
        <v>94.908582478653543</v>
      </c>
      <c r="H46" s="248">
        <v>87.083107699358877</v>
      </c>
      <c r="I46" s="248">
        <v>85.333517846309007</v>
      </c>
    </row>
    <row r="47" spans="2:37" outlineLevel="1" x14ac:dyDescent="0.35">
      <c r="B47" s="237" t="s">
        <v>81</v>
      </c>
      <c r="C47" s="46" t="s">
        <v>173</v>
      </c>
      <c r="D47" s="82"/>
      <c r="E47" s="82"/>
      <c r="F47" s="82"/>
      <c r="G47" s="82"/>
      <c r="H47" s="82"/>
      <c r="I47" s="82"/>
    </row>
    <row r="48" spans="2:37" outlineLevel="1" x14ac:dyDescent="0.35">
      <c r="B48" s="238" t="s">
        <v>82</v>
      </c>
      <c r="C48" s="46" t="s">
        <v>173</v>
      </c>
      <c r="D48" s="278">
        <v>81.159485410000002</v>
      </c>
      <c r="E48" s="248">
        <v>84.62614925413061</v>
      </c>
      <c r="F48" s="248">
        <v>88.473779959674587</v>
      </c>
      <c r="G48" s="248">
        <v>94.908582478653543</v>
      </c>
      <c r="H48" s="248">
        <v>87.083107699358877</v>
      </c>
      <c r="I48" s="248">
        <v>85.333517846309007</v>
      </c>
    </row>
    <row r="49" spans="2:9" outlineLevel="1" x14ac:dyDescent="0.35">
      <c r="B49" s="237" t="s">
        <v>83</v>
      </c>
      <c r="C49" s="46" t="s">
        <v>173</v>
      </c>
      <c r="D49" s="82"/>
      <c r="E49" s="82"/>
      <c r="F49" s="82"/>
      <c r="G49" s="82"/>
      <c r="H49" s="82"/>
      <c r="I49" s="82"/>
    </row>
    <row r="50" spans="2:9" outlineLevel="1" x14ac:dyDescent="0.35">
      <c r="B50" s="238" t="s">
        <v>84</v>
      </c>
      <c r="C50" s="46" t="s">
        <v>173</v>
      </c>
      <c r="D50" s="248">
        <v>80.734049999999996</v>
      </c>
      <c r="E50" s="248">
        <v>84.62614925413061</v>
      </c>
      <c r="F50" s="248">
        <v>88.473779959674587</v>
      </c>
      <c r="G50" s="248">
        <v>94.908582478653543</v>
      </c>
      <c r="H50" s="248">
        <v>87.083107699358877</v>
      </c>
      <c r="I50" s="248">
        <v>85.333517846309007</v>
      </c>
    </row>
    <row r="51" spans="2:9" outlineLevel="1" x14ac:dyDescent="0.35">
      <c r="B51" s="237" t="s">
        <v>85</v>
      </c>
      <c r="C51" s="46" t="s">
        <v>173</v>
      </c>
      <c r="D51" s="82"/>
      <c r="E51" s="82"/>
      <c r="F51" s="82"/>
      <c r="G51" s="82"/>
      <c r="H51" s="82"/>
      <c r="I51" s="82"/>
    </row>
    <row r="52" spans="2:9" outlineLevel="1" x14ac:dyDescent="0.35">
      <c r="B52" s="238" t="s">
        <v>86</v>
      </c>
      <c r="C52" s="46" t="s">
        <v>173</v>
      </c>
      <c r="D52" s="248">
        <v>80.734049999999996</v>
      </c>
      <c r="E52" s="248">
        <v>84.62614925413061</v>
      </c>
      <c r="F52" s="248">
        <v>88.473779959674587</v>
      </c>
      <c r="G52" s="248">
        <v>94.908582478653543</v>
      </c>
      <c r="H52" s="248">
        <v>87.083107699358877</v>
      </c>
      <c r="I52" s="248">
        <v>85.333517846309007</v>
      </c>
    </row>
    <row r="53" spans="2:9" outlineLevel="1" x14ac:dyDescent="0.35">
      <c r="B53" s="237" t="s">
        <v>87</v>
      </c>
      <c r="C53" s="46" t="s">
        <v>173</v>
      </c>
      <c r="D53" s="82"/>
      <c r="E53" s="82"/>
      <c r="F53" s="82"/>
      <c r="G53" s="82"/>
      <c r="H53" s="82"/>
      <c r="I53" s="82"/>
    </row>
    <row r="54" spans="2:9" outlineLevel="1" x14ac:dyDescent="0.35">
      <c r="B54" s="238" t="s">
        <v>88</v>
      </c>
      <c r="C54" s="46" t="s">
        <v>173</v>
      </c>
      <c r="D54" s="248">
        <v>80.734054439999994</v>
      </c>
      <c r="E54" s="248">
        <v>84.62614925413061</v>
      </c>
      <c r="F54" s="248">
        <v>88.473779959674587</v>
      </c>
      <c r="G54" s="248">
        <v>94.908582478653543</v>
      </c>
      <c r="H54" s="248">
        <v>87.083107699358877</v>
      </c>
      <c r="I54" s="248">
        <v>85.333517846309007</v>
      </c>
    </row>
    <row r="55" spans="2:9" outlineLevel="1" x14ac:dyDescent="0.35">
      <c r="B55" s="237" t="s">
        <v>89</v>
      </c>
      <c r="C55" s="46" t="s">
        <v>173</v>
      </c>
      <c r="D55" s="82"/>
      <c r="E55" s="82"/>
      <c r="F55" s="82"/>
      <c r="G55" s="82"/>
      <c r="H55" s="82"/>
      <c r="I55" s="82"/>
    </row>
    <row r="56" spans="2:9" outlineLevel="1" x14ac:dyDescent="0.35">
      <c r="B56" s="238" t="s">
        <v>90</v>
      </c>
      <c r="C56" s="46" t="s">
        <v>173</v>
      </c>
      <c r="D56" s="248">
        <v>80.734054439999994</v>
      </c>
      <c r="E56" s="248">
        <v>84.62614925413061</v>
      </c>
      <c r="F56" s="248">
        <v>88.473779959674587</v>
      </c>
      <c r="G56" s="248">
        <v>94.908582478653543</v>
      </c>
      <c r="H56" s="248">
        <v>87.083107699358877</v>
      </c>
      <c r="I56" s="248">
        <v>85.333517846309007</v>
      </c>
    </row>
    <row r="57" spans="2:9" outlineLevel="1" x14ac:dyDescent="0.35">
      <c r="B57" s="238" t="s">
        <v>91</v>
      </c>
      <c r="C57" s="46" t="s">
        <v>173</v>
      </c>
      <c r="D57" s="248">
        <v>80.734049999999996</v>
      </c>
      <c r="E57" s="248">
        <v>84.62614925413061</v>
      </c>
      <c r="F57" s="248">
        <v>88.473779959674587</v>
      </c>
      <c r="G57" s="248">
        <v>94.908582478653543</v>
      </c>
      <c r="H57" s="248">
        <v>87.083107699358877</v>
      </c>
      <c r="I57" s="248">
        <v>85.333517846309007</v>
      </c>
    </row>
    <row r="58" spans="2:9" outlineLevel="1" x14ac:dyDescent="0.35">
      <c r="B58" s="237" t="s">
        <v>92</v>
      </c>
      <c r="C58" s="46" t="s">
        <v>173</v>
      </c>
      <c r="D58" s="82"/>
      <c r="E58" s="82"/>
      <c r="F58" s="82"/>
      <c r="G58" s="82"/>
      <c r="H58" s="82"/>
      <c r="I58" s="82"/>
    </row>
    <row r="59" spans="2:9" outlineLevel="1" x14ac:dyDescent="0.35">
      <c r="B59" s="238" t="s">
        <v>93</v>
      </c>
      <c r="C59" s="46" t="s">
        <v>173</v>
      </c>
      <c r="D59" s="248">
        <v>80.734049999999996</v>
      </c>
      <c r="E59" s="248">
        <v>84.62614925413061</v>
      </c>
      <c r="F59" s="248">
        <v>88.473779959674587</v>
      </c>
      <c r="G59" s="248">
        <v>94.908582478653543</v>
      </c>
      <c r="H59" s="248">
        <v>87.083107699358877</v>
      </c>
      <c r="I59" s="248">
        <v>85.333517846309007</v>
      </c>
    </row>
    <row r="60" spans="2:9" outlineLevel="1" x14ac:dyDescent="0.35">
      <c r="B60" s="237" t="s">
        <v>94</v>
      </c>
      <c r="C60" s="46" t="s">
        <v>173</v>
      </c>
      <c r="D60" s="82"/>
      <c r="E60" s="82"/>
      <c r="F60" s="82"/>
      <c r="G60" s="82"/>
      <c r="H60" s="82"/>
      <c r="I60" s="82"/>
    </row>
    <row r="61" spans="2:9" outlineLevel="1" x14ac:dyDescent="0.35">
      <c r="B61" s="238" t="s">
        <v>95</v>
      </c>
      <c r="C61" s="46" t="s">
        <v>173</v>
      </c>
      <c r="D61" s="248">
        <v>80.734049999999996</v>
      </c>
      <c r="E61" s="248">
        <v>84.62614925413061</v>
      </c>
      <c r="F61" s="248">
        <v>88.473779959674587</v>
      </c>
      <c r="G61" s="248">
        <v>94.908582478653543</v>
      </c>
      <c r="H61" s="248">
        <v>87.083107699358877</v>
      </c>
      <c r="I61" s="248">
        <v>85.333517846309007</v>
      </c>
    </row>
    <row r="62" spans="2:9" outlineLevel="1" x14ac:dyDescent="0.35">
      <c r="B62" s="237" t="s">
        <v>96</v>
      </c>
      <c r="C62" s="46" t="s">
        <v>173</v>
      </c>
      <c r="D62" s="82"/>
      <c r="E62" s="82"/>
      <c r="F62" s="82"/>
      <c r="G62" s="82"/>
      <c r="H62" s="82"/>
      <c r="I62" s="82"/>
    </row>
    <row r="63" spans="2:9" outlineLevel="1" x14ac:dyDescent="0.35">
      <c r="B63" s="238" t="s">
        <v>97</v>
      </c>
      <c r="C63" s="46" t="s">
        <v>173</v>
      </c>
      <c r="D63" s="248">
        <v>80.734054439999994</v>
      </c>
      <c r="E63" s="248">
        <v>84.62614925413061</v>
      </c>
      <c r="F63" s="248">
        <v>88.473779959674587</v>
      </c>
      <c r="G63" s="248">
        <v>94.908582478653543</v>
      </c>
      <c r="H63" s="248">
        <v>87.083107699358877</v>
      </c>
      <c r="I63" s="248">
        <v>85.333517846309007</v>
      </c>
    </row>
    <row r="64" spans="2:9" outlineLevel="1" x14ac:dyDescent="0.35">
      <c r="B64" s="237" t="s">
        <v>98</v>
      </c>
      <c r="C64" s="46" t="s">
        <v>173</v>
      </c>
      <c r="D64" s="82"/>
      <c r="E64" s="82"/>
      <c r="F64" s="82"/>
      <c r="G64" s="82"/>
      <c r="H64" s="82"/>
      <c r="I64" s="82"/>
    </row>
    <row r="65" spans="2:37" outlineLevel="1" x14ac:dyDescent="0.35">
      <c r="B65" s="238" t="s">
        <v>99</v>
      </c>
      <c r="C65" s="46" t="s">
        <v>173</v>
      </c>
      <c r="D65" s="248">
        <v>80.734054439999994</v>
      </c>
      <c r="E65" s="248">
        <v>84.62614925413061</v>
      </c>
      <c r="F65" s="248">
        <v>88.473779959674587</v>
      </c>
      <c r="G65" s="248">
        <v>94.908582478653543</v>
      </c>
      <c r="H65" s="248">
        <v>87.083107699358877</v>
      </c>
      <c r="I65" s="248">
        <v>85.333517846309007</v>
      </c>
    </row>
    <row r="67" spans="2:37" ht="15.5" x14ac:dyDescent="0.35">
      <c r="B67" s="306" t="s">
        <v>163</v>
      </c>
      <c r="C67" s="306"/>
      <c r="D67" s="306"/>
      <c r="E67" s="306"/>
      <c r="F67" s="306"/>
      <c r="G67" s="306"/>
      <c r="H67" s="306"/>
      <c r="I67" s="306"/>
    </row>
    <row r="68" spans="2:37" ht="5.5" customHeight="1" outlineLevel="1" x14ac:dyDescent="0.35">
      <c r="B68" s="102"/>
      <c r="C68" s="102"/>
      <c r="D68" s="102"/>
      <c r="E68" s="102"/>
      <c r="F68" s="102"/>
      <c r="G68" s="102"/>
      <c r="H68" s="102"/>
      <c r="I68" s="102"/>
      <c r="J68" s="102"/>
      <c r="K68" s="102"/>
      <c r="L68" s="102"/>
      <c r="M68" s="102"/>
      <c r="N68" s="102"/>
      <c r="O68" s="102"/>
      <c r="P68" s="102"/>
      <c r="Q68" s="102"/>
      <c r="R68" s="102"/>
      <c r="S68" s="102"/>
      <c r="T68" s="102"/>
      <c r="U68" s="102"/>
      <c r="V68" s="102"/>
      <c r="W68" s="102"/>
      <c r="X68" s="102"/>
      <c r="Y68" s="102"/>
      <c r="Z68" s="102"/>
      <c r="AA68" s="102"/>
      <c r="AB68" s="102"/>
      <c r="AC68" s="102"/>
      <c r="AD68" s="102"/>
      <c r="AE68" s="102"/>
      <c r="AF68" s="102"/>
      <c r="AG68" s="102"/>
      <c r="AH68" s="102"/>
      <c r="AI68" s="102"/>
      <c r="AJ68" s="102"/>
      <c r="AK68" s="102"/>
    </row>
    <row r="69" spans="2:37" ht="43.5" outlineLevel="1" x14ac:dyDescent="0.35">
      <c r="B69" s="77"/>
      <c r="C69" s="61" t="s">
        <v>105</v>
      </c>
      <c r="D69" s="90" t="str">
        <f>"Μέσο μοναδιαίο κόστος υποδομής "&amp;($C$3-5)&amp;" - "&amp;(($C$3-1))</f>
        <v>Μέσο μοναδιαίο κόστος υποδομής 2019 - 2023</v>
      </c>
      <c r="E69" s="81">
        <f>$C$3</f>
        <v>2024</v>
      </c>
      <c r="F69" s="81">
        <f>$C$3+1</f>
        <v>2025</v>
      </c>
      <c r="G69" s="81">
        <f>$C$3+2</f>
        <v>2026</v>
      </c>
      <c r="H69" s="81">
        <f>$C$3+3</f>
        <v>2027</v>
      </c>
      <c r="I69" s="81">
        <f>$C$3+4</f>
        <v>2028</v>
      </c>
    </row>
    <row r="70" spans="2:37" outlineLevel="1" x14ac:dyDescent="0.35">
      <c r="B70" s="237" t="s">
        <v>75</v>
      </c>
      <c r="C70" s="46" t="s">
        <v>174</v>
      </c>
      <c r="D70" s="82"/>
      <c r="E70" s="82"/>
      <c r="F70" s="82"/>
      <c r="G70" s="82"/>
      <c r="H70" s="82"/>
      <c r="I70" s="82"/>
    </row>
    <row r="71" spans="2:37" outlineLevel="1" x14ac:dyDescent="0.35">
      <c r="B71" s="238" t="s">
        <v>76</v>
      </c>
      <c r="C71" s="46" t="s">
        <v>174</v>
      </c>
      <c r="D71" s="82"/>
      <c r="E71" s="82">
        <v>1496.0719317333667</v>
      </c>
      <c r="F71" s="82">
        <v>1034.1659073350093</v>
      </c>
      <c r="G71" s="82">
        <v>1117.1161425573318</v>
      </c>
      <c r="H71" s="82">
        <v>1177.7944716264094</v>
      </c>
      <c r="I71" s="82">
        <v>1158.2764887567364</v>
      </c>
    </row>
    <row r="72" spans="2:37" outlineLevel="1" x14ac:dyDescent="0.35">
      <c r="B72" s="237" t="s">
        <v>77</v>
      </c>
      <c r="C72" s="46" t="s">
        <v>174</v>
      </c>
      <c r="D72" s="82"/>
      <c r="E72" s="82"/>
      <c r="F72" s="82"/>
      <c r="G72" s="82"/>
      <c r="H72" s="82"/>
      <c r="I72" s="82"/>
    </row>
    <row r="73" spans="2:37" outlineLevel="1" x14ac:dyDescent="0.35">
      <c r="B73" s="238" t="s">
        <v>78</v>
      </c>
      <c r="C73" s="46" t="s">
        <v>174</v>
      </c>
      <c r="D73" s="82">
        <v>1445.490663</v>
      </c>
      <c r="E73" s="82">
        <v>1496.0719317333667</v>
      </c>
      <c r="F73" s="82">
        <v>1034.1659073350093</v>
      </c>
      <c r="G73" s="82">
        <v>1117.1161425573318</v>
      </c>
      <c r="H73" s="82">
        <v>1177.7944716264094</v>
      </c>
      <c r="I73" s="82">
        <v>1158.2764887567364</v>
      </c>
    </row>
    <row r="74" spans="2:37" outlineLevel="1" x14ac:dyDescent="0.35">
      <c r="B74" s="237" t="s">
        <v>79</v>
      </c>
      <c r="C74" s="46" t="s">
        <v>174</v>
      </c>
      <c r="D74" s="82"/>
      <c r="E74" s="82"/>
      <c r="F74" s="82"/>
      <c r="G74" s="82"/>
      <c r="H74" s="82"/>
      <c r="I74" s="82"/>
    </row>
    <row r="75" spans="2:37" outlineLevel="1" x14ac:dyDescent="0.35">
      <c r="B75" s="238" t="s">
        <v>80</v>
      </c>
      <c r="C75" s="46" t="s">
        <v>174</v>
      </c>
      <c r="D75" s="82">
        <v>1443.9617089999999</v>
      </c>
      <c r="E75" s="82">
        <v>1496.0719317333667</v>
      </c>
      <c r="F75" s="82">
        <v>1034.1659073350093</v>
      </c>
      <c r="G75" s="82">
        <v>1117.1161425573318</v>
      </c>
      <c r="H75" s="82">
        <v>1177.7944716264094</v>
      </c>
      <c r="I75" s="82">
        <v>1158.2764887567364</v>
      </c>
    </row>
    <row r="76" spans="2:37" outlineLevel="1" x14ac:dyDescent="0.35">
      <c r="B76" s="237" t="s">
        <v>81</v>
      </c>
      <c r="C76" s="46" t="s">
        <v>174</v>
      </c>
      <c r="D76" s="82"/>
      <c r="E76" s="82"/>
      <c r="F76" s="82"/>
      <c r="G76" s="82"/>
      <c r="H76" s="82"/>
      <c r="I76" s="82"/>
    </row>
    <row r="77" spans="2:37" outlineLevel="1" x14ac:dyDescent="0.35">
      <c r="B77" s="238" t="s">
        <v>82</v>
      </c>
      <c r="C77" s="46" t="s">
        <v>174</v>
      </c>
      <c r="D77" s="82">
        <v>1446.0908360000001</v>
      </c>
      <c r="E77" s="82">
        <v>1496.0719317333667</v>
      </c>
      <c r="F77" s="82">
        <v>1034.1659073350093</v>
      </c>
      <c r="G77" s="82">
        <v>1117.1161425573318</v>
      </c>
      <c r="H77" s="82">
        <v>1177.7944716264094</v>
      </c>
      <c r="I77" s="82">
        <v>1158.2764887567364</v>
      </c>
    </row>
    <row r="78" spans="2:37" outlineLevel="1" x14ac:dyDescent="0.35">
      <c r="B78" s="237" t="s">
        <v>83</v>
      </c>
      <c r="C78" s="46" t="s">
        <v>174</v>
      </c>
      <c r="D78" s="82"/>
      <c r="E78" s="82"/>
      <c r="F78" s="82"/>
      <c r="G78" s="82"/>
      <c r="H78" s="82"/>
      <c r="I78" s="82"/>
    </row>
    <row r="79" spans="2:37" outlineLevel="1" x14ac:dyDescent="0.35">
      <c r="B79" s="238" t="s">
        <v>84</v>
      </c>
      <c r="C79" s="46" t="s">
        <v>174</v>
      </c>
      <c r="D79" s="82">
        <v>1489.5605</v>
      </c>
      <c r="E79" s="82">
        <v>1496.0719317333667</v>
      </c>
      <c r="F79" s="82">
        <v>1034.1659073350093</v>
      </c>
      <c r="G79" s="82">
        <v>1117.1161425573318</v>
      </c>
      <c r="H79" s="82">
        <v>1177.7944716264094</v>
      </c>
      <c r="I79" s="82">
        <v>1158.2764887567364</v>
      </c>
    </row>
    <row r="80" spans="2:37" outlineLevel="1" x14ac:dyDescent="0.35">
      <c r="B80" s="237" t="s">
        <v>85</v>
      </c>
      <c r="C80" s="46" t="s">
        <v>174</v>
      </c>
      <c r="D80" s="82"/>
      <c r="E80" s="82"/>
      <c r="F80" s="82"/>
      <c r="G80" s="82"/>
      <c r="H80" s="82"/>
      <c r="I80" s="82"/>
    </row>
    <row r="81" spans="2:9" outlineLevel="1" x14ac:dyDescent="0.35">
      <c r="B81" s="238" t="s">
        <v>86</v>
      </c>
      <c r="C81" s="46" t="s">
        <v>174</v>
      </c>
      <c r="D81" s="82"/>
      <c r="E81" s="82">
        <v>1496.0719317333667</v>
      </c>
      <c r="F81" s="82">
        <v>1034.1659073350093</v>
      </c>
      <c r="G81" s="82">
        <v>1117.1161425573318</v>
      </c>
      <c r="H81" s="82">
        <v>1177.7944716264094</v>
      </c>
      <c r="I81" s="82">
        <v>1158.2764887567364</v>
      </c>
    </row>
    <row r="82" spans="2:9" outlineLevel="1" x14ac:dyDescent="0.35">
      <c r="B82" s="237" t="s">
        <v>87</v>
      </c>
      <c r="C82" s="46" t="s">
        <v>174</v>
      </c>
      <c r="D82" s="82"/>
      <c r="E82" s="82"/>
      <c r="F82" s="82"/>
      <c r="G82" s="82"/>
      <c r="H82" s="82"/>
      <c r="I82" s="82"/>
    </row>
    <row r="83" spans="2:9" outlineLevel="1" x14ac:dyDescent="0.35">
      <c r="B83" s="238" t="s">
        <v>88</v>
      </c>
      <c r="C83" s="46" t="s">
        <v>174</v>
      </c>
      <c r="D83" s="82">
        <v>1451.6903</v>
      </c>
      <c r="E83" s="82">
        <v>1496.0719317333667</v>
      </c>
      <c r="F83" s="82">
        <v>1034.1659073350093</v>
      </c>
      <c r="G83" s="82">
        <v>1117.1161425573318</v>
      </c>
      <c r="H83" s="82">
        <v>1177.7944716264094</v>
      </c>
      <c r="I83" s="82">
        <v>1158.2764887567364</v>
      </c>
    </row>
    <row r="84" spans="2:9" outlineLevel="1" x14ac:dyDescent="0.35">
      <c r="B84" s="237" t="s">
        <v>89</v>
      </c>
      <c r="C84" s="46" t="s">
        <v>174</v>
      </c>
      <c r="D84" s="82"/>
      <c r="E84" s="82"/>
      <c r="F84" s="82"/>
      <c r="G84" s="82"/>
      <c r="H84" s="82"/>
      <c r="I84" s="82"/>
    </row>
    <row r="85" spans="2:9" outlineLevel="1" x14ac:dyDescent="0.35">
      <c r="B85" s="238" t="s">
        <v>90</v>
      </c>
      <c r="C85" s="46" t="s">
        <v>174</v>
      </c>
      <c r="D85" s="82">
        <v>1489.5605</v>
      </c>
      <c r="E85" s="82">
        <v>1496.0719317333667</v>
      </c>
      <c r="F85" s="82">
        <v>1034.1659073350093</v>
      </c>
      <c r="G85" s="82">
        <v>1117.1161425573318</v>
      </c>
      <c r="H85" s="82">
        <v>1177.7944716264094</v>
      </c>
      <c r="I85" s="82">
        <v>1158.2764887567364</v>
      </c>
    </row>
    <row r="86" spans="2:9" outlineLevel="1" x14ac:dyDescent="0.35">
      <c r="B86" s="238" t="s">
        <v>91</v>
      </c>
      <c r="C86" s="46" t="s">
        <v>174</v>
      </c>
      <c r="D86" s="82"/>
      <c r="E86" s="82">
        <v>1496.0719317333667</v>
      </c>
      <c r="F86" s="82">
        <v>1034.1659073350093</v>
      </c>
      <c r="G86" s="82">
        <v>1117.1161425573318</v>
      </c>
      <c r="H86" s="82">
        <v>1177.7944716264094</v>
      </c>
      <c r="I86" s="82">
        <v>1158.2764887567364</v>
      </c>
    </row>
    <row r="87" spans="2:9" outlineLevel="1" x14ac:dyDescent="0.35">
      <c r="B87" s="237" t="s">
        <v>92</v>
      </c>
      <c r="C87" s="46" t="s">
        <v>174</v>
      </c>
      <c r="D87" s="82"/>
      <c r="E87" s="82"/>
      <c r="F87" s="82"/>
      <c r="G87" s="82"/>
      <c r="H87" s="82"/>
      <c r="I87" s="82"/>
    </row>
    <row r="88" spans="2:9" outlineLevel="1" x14ac:dyDescent="0.35">
      <c r="B88" s="238" t="s">
        <v>93</v>
      </c>
      <c r="C88" s="46" t="s">
        <v>174</v>
      </c>
      <c r="D88" s="82"/>
      <c r="E88" s="82">
        <v>1496.0719317333667</v>
      </c>
      <c r="F88" s="82">
        <v>1034.1659073350093</v>
      </c>
      <c r="G88" s="82">
        <v>1117.1161425573318</v>
      </c>
      <c r="H88" s="82">
        <v>1177.7944716264094</v>
      </c>
      <c r="I88" s="82">
        <v>1158.2764887567364</v>
      </c>
    </row>
    <row r="89" spans="2:9" outlineLevel="1" x14ac:dyDescent="0.35">
      <c r="B89" s="237" t="s">
        <v>94</v>
      </c>
      <c r="C89" s="46" t="s">
        <v>174</v>
      </c>
      <c r="D89" s="82"/>
      <c r="E89" s="82"/>
      <c r="F89" s="82"/>
      <c r="G89" s="82"/>
      <c r="H89" s="82"/>
      <c r="I89" s="82"/>
    </row>
    <row r="90" spans="2:9" outlineLevel="1" x14ac:dyDescent="0.35">
      <c r="B90" s="238" t="s">
        <v>95</v>
      </c>
      <c r="C90" s="46" t="s">
        <v>174</v>
      </c>
      <c r="D90" s="82"/>
      <c r="E90" s="82">
        <v>1496.0719317333667</v>
      </c>
      <c r="F90" s="82">
        <v>1034.1659073350093</v>
      </c>
      <c r="G90" s="82">
        <v>1117.1161425573318</v>
      </c>
      <c r="H90" s="82">
        <v>1177.7944716264094</v>
      </c>
      <c r="I90" s="82">
        <v>1158.2764887567364</v>
      </c>
    </row>
    <row r="91" spans="2:9" outlineLevel="1" x14ac:dyDescent="0.35">
      <c r="B91" s="237" t="s">
        <v>96</v>
      </c>
      <c r="C91" s="46" t="s">
        <v>174</v>
      </c>
      <c r="D91" s="82"/>
      <c r="E91" s="82"/>
      <c r="F91" s="82"/>
      <c r="G91" s="82"/>
      <c r="H91" s="82"/>
      <c r="I91" s="82"/>
    </row>
    <row r="92" spans="2:9" outlineLevel="1" x14ac:dyDescent="0.35">
      <c r="B92" s="238" t="s">
        <v>97</v>
      </c>
      <c r="C92" s="46" t="s">
        <v>174</v>
      </c>
      <c r="D92" s="82">
        <v>1454.5708239999999</v>
      </c>
      <c r="E92" s="82">
        <v>1496.0719317333667</v>
      </c>
      <c r="F92" s="82">
        <v>1034.1659073350093</v>
      </c>
      <c r="G92" s="82">
        <v>1117.1161425573318</v>
      </c>
      <c r="H92" s="82">
        <v>1177.7944716264094</v>
      </c>
      <c r="I92" s="82">
        <v>1158.2764887567364</v>
      </c>
    </row>
    <row r="93" spans="2:9" outlineLevel="1" x14ac:dyDescent="0.35">
      <c r="B93" s="237" t="s">
        <v>98</v>
      </c>
      <c r="C93" s="46" t="s">
        <v>174</v>
      </c>
      <c r="D93" s="82"/>
      <c r="E93" s="82"/>
      <c r="F93" s="82"/>
      <c r="G93" s="82"/>
      <c r="H93" s="82"/>
      <c r="I93" s="82"/>
    </row>
    <row r="94" spans="2:9" outlineLevel="1" x14ac:dyDescent="0.35">
      <c r="B94" s="238" t="s">
        <v>99</v>
      </c>
      <c r="C94" s="46" t="s">
        <v>174</v>
      </c>
      <c r="D94" s="82">
        <v>1445.7498969999999</v>
      </c>
      <c r="E94" s="82">
        <v>1496.0719317333667</v>
      </c>
      <c r="F94" s="82">
        <v>1034.1659073350093</v>
      </c>
      <c r="G94" s="82">
        <v>1117.1161425573318</v>
      </c>
      <c r="H94" s="82">
        <v>1177.7944716264094</v>
      </c>
      <c r="I94" s="82">
        <v>1158.2764887567364</v>
      </c>
    </row>
    <row r="96" spans="2:9" ht="15.5" x14ac:dyDescent="0.35">
      <c r="B96" s="306" t="s">
        <v>166</v>
      </c>
      <c r="C96" s="306"/>
      <c r="D96" s="306"/>
      <c r="E96" s="306"/>
      <c r="F96" s="306"/>
      <c r="G96" s="306"/>
      <c r="H96" s="306"/>
      <c r="I96" s="306"/>
    </row>
    <row r="97" spans="2:37" ht="5.5" customHeight="1" outlineLevel="1" x14ac:dyDescent="0.35">
      <c r="B97" s="102"/>
      <c r="C97" s="102"/>
      <c r="D97" s="102"/>
      <c r="E97" s="102"/>
      <c r="F97" s="102"/>
      <c r="G97" s="102"/>
      <c r="H97" s="102"/>
      <c r="I97" s="102"/>
      <c r="J97" s="102"/>
      <c r="K97" s="102"/>
      <c r="L97" s="102"/>
      <c r="M97" s="102"/>
      <c r="N97" s="102"/>
      <c r="O97" s="102"/>
      <c r="P97" s="102"/>
      <c r="Q97" s="102"/>
      <c r="R97" s="102"/>
      <c r="S97" s="102"/>
      <c r="T97" s="102"/>
      <c r="U97" s="102"/>
      <c r="V97" s="102"/>
      <c r="W97" s="102"/>
      <c r="X97" s="102"/>
      <c r="Y97" s="102"/>
      <c r="Z97" s="102"/>
      <c r="AA97" s="102"/>
      <c r="AB97" s="102"/>
      <c r="AC97" s="102"/>
      <c r="AD97" s="102"/>
      <c r="AE97" s="102"/>
      <c r="AF97" s="102"/>
      <c r="AG97" s="102"/>
      <c r="AH97" s="102"/>
      <c r="AI97" s="102"/>
      <c r="AJ97" s="102"/>
      <c r="AK97" s="102"/>
    </row>
    <row r="98" spans="2:37" ht="43.5" outlineLevel="1" x14ac:dyDescent="0.35">
      <c r="B98" s="77"/>
      <c r="C98" s="61" t="s">
        <v>105</v>
      </c>
      <c r="D98" s="90" t="str">
        <f>"Μέσο μοναδιαίο κόστος υποδομής "&amp;($C$3-5)&amp;" - "&amp;(($C$3-1))</f>
        <v>Μέσο μοναδιαίο κόστος υποδομής 2019 - 2023</v>
      </c>
      <c r="E98" s="81">
        <f>$C$3</f>
        <v>2024</v>
      </c>
      <c r="F98" s="81">
        <f>$C$3+1</f>
        <v>2025</v>
      </c>
      <c r="G98" s="81">
        <f>$C$3+2</f>
        <v>2026</v>
      </c>
      <c r="H98" s="81">
        <f>$C$3+3</f>
        <v>2027</v>
      </c>
      <c r="I98" s="81">
        <f>$C$3+4</f>
        <v>2028</v>
      </c>
    </row>
    <row r="99" spans="2:37" outlineLevel="1" x14ac:dyDescent="0.35">
      <c r="B99" s="237" t="s">
        <v>75</v>
      </c>
      <c r="C99" s="46" t="s">
        <v>174</v>
      </c>
      <c r="D99" s="82"/>
      <c r="E99" s="82"/>
      <c r="F99" s="82"/>
      <c r="G99" s="82"/>
      <c r="H99" s="82"/>
      <c r="I99" s="82"/>
    </row>
    <row r="100" spans="2:37" outlineLevel="1" x14ac:dyDescent="0.35">
      <c r="B100" s="238" t="s">
        <v>76</v>
      </c>
      <c r="C100" s="46" t="s">
        <v>174</v>
      </c>
      <c r="D100" s="82"/>
      <c r="E100" s="82">
        <v>447.49555628857536</v>
      </c>
      <c r="F100" s="82">
        <v>420.88239945059848</v>
      </c>
      <c r="G100" s="82">
        <v>412.6341825427167</v>
      </c>
      <c r="H100" s="82">
        <v>442.04406188553781</v>
      </c>
      <c r="I100" s="82">
        <v>433.77533560991429</v>
      </c>
    </row>
    <row r="101" spans="2:37" outlineLevel="1" x14ac:dyDescent="0.35">
      <c r="B101" s="237" t="s">
        <v>77</v>
      </c>
      <c r="C101" s="46" t="s">
        <v>174</v>
      </c>
      <c r="D101" s="82"/>
      <c r="E101" s="82"/>
      <c r="F101" s="82"/>
      <c r="G101" s="82"/>
      <c r="H101" s="82"/>
      <c r="I101" s="82"/>
    </row>
    <row r="102" spans="2:37" outlineLevel="1" x14ac:dyDescent="0.35">
      <c r="B102" s="238" t="s">
        <v>78</v>
      </c>
      <c r="C102" s="46" t="s">
        <v>174</v>
      </c>
      <c r="D102" s="82">
        <v>410.03090379999998</v>
      </c>
      <c r="E102" s="82">
        <v>447.49555628857536</v>
      </c>
      <c r="F102" s="82">
        <v>420.88239945059848</v>
      </c>
      <c r="G102" s="82">
        <v>412.6341825427167</v>
      </c>
      <c r="H102" s="82">
        <v>442.04406188553781</v>
      </c>
      <c r="I102" s="82">
        <v>433.77533560991429</v>
      </c>
    </row>
    <row r="103" spans="2:37" outlineLevel="1" x14ac:dyDescent="0.35">
      <c r="B103" s="237" t="s">
        <v>79</v>
      </c>
      <c r="C103" s="46" t="s">
        <v>174</v>
      </c>
      <c r="D103" s="82"/>
      <c r="E103" s="82"/>
      <c r="F103" s="82"/>
      <c r="G103" s="82"/>
      <c r="H103" s="82"/>
      <c r="I103" s="82"/>
    </row>
    <row r="104" spans="2:37" outlineLevel="1" x14ac:dyDescent="0.35">
      <c r="B104" s="238" t="s">
        <v>80</v>
      </c>
      <c r="C104" s="46" t="s">
        <v>174</v>
      </c>
      <c r="D104" s="82">
        <v>483.4948134</v>
      </c>
      <c r="E104" s="82">
        <v>447.49555628857536</v>
      </c>
      <c r="F104" s="82">
        <v>420.88239945059848</v>
      </c>
      <c r="G104" s="82">
        <v>412.6341825427167</v>
      </c>
      <c r="H104" s="82">
        <v>442.04406188553781</v>
      </c>
      <c r="I104" s="82">
        <v>433.77533560991429</v>
      </c>
    </row>
    <row r="105" spans="2:37" outlineLevel="1" x14ac:dyDescent="0.35">
      <c r="B105" s="237" t="s">
        <v>81</v>
      </c>
      <c r="C105" s="46" t="s">
        <v>174</v>
      </c>
      <c r="D105" s="82"/>
      <c r="E105" s="82"/>
      <c r="F105" s="82"/>
      <c r="G105" s="82"/>
      <c r="H105" s="82"/>
      <c r="I105" s="82"/>
    </row>
    <row r="106" spans="2:37" outlineLevel="1" x14ac:dyDescent="0.35">
      <c r="B106" s="238" t="s">
        <v>82</v>
      </c>
      <c r="C106" s="46" t="s">
        <v>174</v>
      </c>
      <c r="D106" s="82">
        <v>436.12579299999999</v>
      </c>
      <c r="E106" s="82">
        <v>447.49555628857536</v>
      </c>
      <c r="F106" s="82">
        <v>420.88239945059848</v>
      </c>
      <c r="G106" s="82">
        <v>412.6341825427167</v>
      </c>
      <c r="H106" s="82">
        <v>442.04406188553781</v>
      </c>
      <c r="I106" s="82">
        <v>433.77533560991429</v>
      </c>
    </row>
    <row r="107" spans="2:37" outlineLevel="1" x14ac:dyDescent="0.35">
      <c r="B107" s="237" t="s">
        <v>83</v>
      </c>
      <c r="C107" s="46" t="s">
        <v>174</v>
      </c>
      <c r="D107" s="82"/>
      <c r="E107" s="82"/>
      <c r="F107" s="82"/>
      <c r="G107" s="82"/>
      <c r="H107" s="82"/>
      <c r="I107" s="82"/>
    </row>
    <row r="108" spans="2:37" outlineLevel="1" x14ac:dyDescent="0.35">
      <c r="B108" s="238" t="s">
        <v>84</v>
      </c>
      <c r="C108" s="46" t="s">
        <v>174</v>
      </c>
      <c r="D108" s="82">
        <v>208.5363863</v>
      </c>
      <c r="E108" s="82">
        <v>447.49555628857536</v>
      </c>
      <c r="F108" s="82">
        <v>420.88239945059848</v>
      </c>
      <c r="G108" s="82">
        <v>412.6341825427167</v>
      </c>
      <c r="H108" s="82">
        <v>442.04406188553781</v>
      </c>
      <c r="I108" s="82">
        <v>433.77533560991429</v>
      </c>
    </row>
    <row r="109" spans="2:37" outlineLevel="1" x14ac:dyDescent="0.35">
      <c r="B109" s="237" t="s">
        <v>85</v>
      </c>
      <c r="C109" s="46" t="s">
        <v>174</v>
      </c>
      <c r="D109" s="82"/>
      <c r="E109" s="82"/>
      <c r="F109" s="82"/>
      <c r="G109" s="82"/>
      <c r="H109" s="82"/>
      <c r="I109" s="82"/>
    </row>
    <row r="110" spans="2:37" outlineLevel="1" x14ac:dyDescent="0.35">
      <c r="B110" s="238" t="s">
        <v>86</v>
      </c>
      <c r="C110" s="46" t="s">
        <v>174</v>
      </c>
      <c r="D110" s="82"/>
      <c r="E110" s="82">
        <v>447.49555628857536</v>
      </c>
      <c r="F110" s="82">
        <v>420.88239945059848</v>
      </c>
      <c r="G110" s="82">
        <v>412.6341825427167</v>
      </c>
      <c r="H110" s="82">
        <v>442.04406188553781</v>
      </c>
      <c r="I110" s="82">
        <v>433.77533560991429</v>
      </c>
    </row>
    <row r="111" spans="2:37" outlineLevel="1" x14ac:dyDescent="0.35">
      <c r="B111" s="237" t="s">
        <v>87</v>
      </c>
      <c r="C111" s="46" t="s">
        <v>174</v>
      </c>
      <c r="D111" s="82"/>
      <c r="E111" s="82"/>
      <c r="F111" s="82"/>
      <c r="G111" s="82"/>
      <c r="H111" s="82"/>
      <c r="I111" s="82"/>
    </row>
    <row r="112" spans="2:37" outlineLevel="1" x14ac:dyDescent="0.35">
      <c r="B112" s="238" t="s">
        <v>88</v>
      </c>
      <c r="C112" s="46" t="s">
        <v>174</v>
      </c>
      <c r="D112" s="82">
        <v>480.77994469999999</v>
      </c>
      <c r="E112" s="82">
        <v>447.49555628857536</v>
      </c>
      <c r="F112" s="82">
        <v>420.88239945059848</v>
      </c>
      <c r="G112" s="82">
        <v>412.6341825427167</v>
      </c>
      <c r="H112" s="82">
        <v>442.04406188553781</v>
      </c>
      <c r="I112" s="82">
        <v>433.77533560991429</v>
      </c>
    </row>
    <row r="113" spans="2:37" outlineLevel="1" x14ac:dyDescent="0.35">
      <c r="B113" s="237" t="s">
        <v>89</v>
      </c>
      <c r="C113" s="46" t="s">
        <v>174</v>
      </c>
      <c r="D113" s="82"/>
      <c r="E113" s="82"/>
      <c r="F113" s="82"/>
      <c r="G113" s="82"/>
      <c r="H113" s="82"/>
      <c r="I113" s="82"/>
    </row>
    <row r="114" spans="2:37" outlineLevel="1" x14ac:dyDescent="0.35">
      <c r="B114" s="238" t="s">
        <v>90</v>
      </c>
      <c r="C114" s="46" t="s">
        <v>174</v>
      </c>
      <c r="D114" s="82">
        <v>208.5363863</v>
      </c>
      <c r="E114" s="82">
        <v>447.49555628857536</v>
      </c>
      <c r="F114" s="82">
        <v>420.88239945059848</v>
      </c>
      <c r="G114" s="82">
        <v>412.6341825427167</v>
      </c>
      <c r="H114" s="82">
        <v>442.04406188553781</v>
      </c>
      <c r="I114" s="82">
        <v>433.77533560991429</v>
      </c>
    </row>
    <row r="115" spans="2:37" outlineLevel="1" x14ac:dyDescent="0.35">
      <c r="B115" s="238" t="s">
        <v>91</v>
      </c>
      <c r="C115" s="46" t="s">
        <v>174</v>
      </c>
      <c r="D115" s="82"/>
      <c r="E115" s="82">
        <v>447.49555628857536</v>
      </c>
      <c r="F115" s="82">
        <v>420.88239945059848</v>
      </c>
      <c r="G115" s="82">
        <v>412.6341825427167</v>
      </c>
      <c r="H115" s="82">
        <v>442.04406188553781</v>
      </c>
      <c r="I115" s="82">
        <v>433.77533560991429</v>
      </c>
    </row>
    <row r="116" spans="2:37" outlineLevel="1" x14ac:dyDescent="0.35">
      <c r="B116" s="237" t="s">
        <v>92</v>
      </c>
      <c r="C116" s="46" t="s">
        <v>174</v>
      </c>
      <c r="D116" s="82"/>
      <c r="E116" s="82"/>
      <c r="F116" s="82"/>
      <c r="G116" s="82"/>
      <c r="H116" s="82"/>
      <c r="I116" s="82"/>
    </row>
    <row r="117" spans="2:37" outlineLevel="1" x14ac:dyDescent="0.35">
      <c r="B117" s="238" t="s">
        <v>93</v>
      </c>
      <c r="C117" s="46" t="s">
        <v>174</v>
      </c>
      <c r="D117" s="82"/>
      <c r="E117" s="82">
        <v>447.49555628857536</v>
      </c>
      <c r="F117" s="82">
        <v>420.88239945059848</v>
      </c>
      <c r="G117" s="82">
        <v>412.6341825427167</v>
      </c>
      <c r="H117" s="82">
        <v>442.04406188553781</v>
      </c>
      <c r="I117" s="82">
        <v>433.77533560991429</v>
      </c>
    </row>
    <row r="118" spans="2:37" outlineLevel="1" x14ac:dyDescent="0.35">
      <c r="B118" s="237" t="s">
        <v>94</v>
      </c>
      <c r="C118" s="46" t="s">
        <v>174</v>
      </c>
      <c r="D118" s="82"/>
      <c r="E118" s="82"/>
      <c r="F118" s="82"/>
      <c r="G118" s="82"/>
      <c r="H118" s="82"/>
      <c r="I118" s="82"/>
    </row>
    <row r="119" spans="2:37" outlineLevel="1" x14ac:dyDescent="0.35">
      <c r="B119" s="238" t="s">
        <v>95</v>
      </c>
      <c r="C119" s="46" t="s">
        <v>174</v>
      </c>
      <c r="D119" s="82"/>
      <c r="E119" s="82">
        <v>447.49555628857536</v>
      </c>
      <c r="F119" s="82">
        <v>420.88239945059848</v>
      </c>
      <c r="G119" s="82">
        <v>412.6341825427167</v>
      </c>
      <c r="H119" s="82">
        <v>442.04406188553781</v>
      </c>
      <c r="I119" s="82">
        <v>433.77533560991429</v>
      </c>
    </row>
    <row r="120" spans="2:37" outlineLevel="1" x14ac:dyDescent="0.35">
      <c r="B120" s="237" t="s">
        <v>96</v>
      </c>
      <c r="C120" s="46" t="s">
        <v>174</v>
      </c>
      <c r="D120" s="82"/>
      <c r="E120" s="82"/>
      <c r="F120" s="82"/>
      <c r="G120" s="82"/>
      <c r="H120" s="82"/>
      <c r="I120" s="82"/>
    </row>
    <row r="121" spans="2:37" outlineLevel="1" x14ac:dyDescent="0.35">
      <c r="B121" s="238" t="s">
        <v>97</v>
      </c>
      <c r="C121" s="46" t="s">
        <v>174</v>
      </c>
      <c r="D121" s="82">
        <v>344.93107800000001</v>
      </c>
      <c r="E121" s="82">
        <v>447.49555628857536</v>
      </c>
      <c r="F121" s="82">
        <v>420.88239945059848</v>
      </c>
      <c r="G121" s="82">
        <v>412.6341825427167</v>
      </c>
      <c r="H121" s="82">
        <v>442.04406188553781</v>
      </c>
      <c r="I121" s="82">
        <v>433.77533560991429</v>
      </c>
    </row>
    <row r="122" spans="2:37" outlineLevel="1" x14ac:dyDescent="0.35">
      <c r="B122" s="237" t="s">
        <v>98</v>
      </c>
      <c r="C122" s="46" t="s">
        <v>174</v>
      </c>
      <c r="D122" s="82"/>
      <c r="E122" s="82"/>
      <c r="F122" s="82"/>
      <c r="G122" s="82"/>
      <c r="H122" s="82"/>
      <c r="I122" s="82"/>
    </row>
    <row r="123" spans="2:37" outlineLevel="1" x14ac:dyDescent="0.35">
      <c r="B123" s="238" t="s">
        <v>99</v>
      </c>
      <c r="C123" s="46" t="s">
        <v>174</v>
      </c>
      <c r="D123" s="82">
        <v>380.69460470000001</v>
      </c>
      <c r="E123" s="82">
        <v>447.49555628857536</v>
      </c>
      <c r="F123" s="82">
        <v>420.88239945059848</v>
      </c>
      <c r="G123" s="82">
        <v>412.6341825427167</v>
      </c>
      <c r="H123" s="82">
        <v>442.04406188553781</v>
      </c>
      <c r="I123" s="82">
        <v>433.77533560991429</v>
      </c>
    </row>
    <row r="125" spans="2:37" ht="15.5" x14ac:dyDescent="0.35">
      <c r="B125" s="306" t="s">
        <v>167</v>
      </c>
      <c r="C125" s="306"/>
      <c r="D125" s="306"/>
      <c r="E125" s="306"/>
      <c r="F125" s="306"/>
      <c r="G125" s="306"/>
      <c r="H125" s="306"/>
      <c r="I125" s="306"/>
    </row>
    <row r="126" spans="2:37" ht="5.5" customHeight="1" outlineLevel="1" x14ac:dyDescent="0.35">
      <c r="B126" s="102"/>
      <c r="C126" s="102"/>
      <c r="D126" s="102"/>
      <c r="E126" s="102"/>
      <c r="F126" s="102"/>
      <c r="G126" s="102"/>
      <c r="H126" s="102"/>
      <c r="I126" s="102"/>
      <c r="J126" s="102"/>
      <c r="K126" s="102"/>
      <c r="L126" s="102"/>
      <c r="M126" s="102"/>
      <c r="N126" s="102"/>
      <c r="O126" s="102"/>
      <c r="P126" s="102"/>
      <c r="Q126" s="102"/>
      <c r="R126" s="102"/>
      <c r="S126" s="102"/>
      <c r="T126" s="102"/>
      <c r="U126" s="102"/>
      <c r="V126" s="102"/>
      <c r="W126" s="102"/>
      <c r="X126" s="102"/>
      <c r="Y126" s="102"/>
      <c r="Z126" s="102"/>
      <c r="AA126" s="102"/>
      <c r="AB126" s="102"/>
      <c r="AC126" s="102"/>
      <c r="AD126" s="102"/>
      <c r="AE126" s="102"/>
      <c r="AF126" s="102"/>
      <c r="AG126" s="102"/>
      <c r="AH126" s="102"/>
      <c r="AI126" s="102"/>
      <c r="AJ126" s="102"/>
      <c r="AK126" s="102"/>
    </row>
    <row r="127" spans="2:37" ht="43.5" outlineLevel="1" x14ac:dyDescent="0.35">
      <c r="B127" s="77"/>
      <c r="C127" s="61" t="s">
        <v>105</v>
      </c>
      <c r="D127" s="90" t="str">
        <f>"Μέσο μοναδιαίο κόστος υποδομής "&amp;($C$3-5)&amp;" - "&amp;(($C$3-1))</f>
        <v>Μέσο μοναδιαίο κόστος υποδομής 2019 - 2023</v>
      </c>
      <c r="E127" s="81">
        <f>$C$3</f>
        <v>2024</v>
      </c>
      <c r="F127" s="81">
        <f>$C$3+1</f>
        <v>2025</v>
      </c>
      <c r="G127" s="81">
        <f>$C$3+2</f>
        <v>2026</v>
      </c>
      <c r="H127" s="81">
        <f>$C$3+3</f>
        <v>2027</v>
      </c>
      <c r="I127" s="81">
        <f>$C$3+4</f>
        <v>2028</v>
      </c>
    </row>
    <row r="128" spans="2:37" outlineLevel="1" x14ac:dyDescent="0.35">
      <c r="B128" s="237" t="s">
        <v>75</v>
      </c>
      <c r="C128" s="46" t="s">
        <v>174</v>
      </c>
      <c r="D128" s="82"/>
      <c r="E128" s="82"/>
      <c r="F128" s="82"/>
      <c r="G128" s="82"/>
      <c r="H128" s="82"/>
      <c r="I128" s="82"/>
    </row>
    <row r="129" spans="2:10" outlineLevel="1" x14ac:dyDescent="0.35">
      <c r="B129" s="238" t="s">
        <v>76</v>
      </c>
      <c r="C129" s="46" t="s">
        <v>174</v>
      </c>
      <c r="D129" s="82">
        <v>50053.906999999999</v>
      </c>
      <c r="E129" s="82">
        <v>51733.198941041635</v>
      </c>
      <c r="F129" s="82">
        <v>53091.642260998051</v>
      </c>
      <c r="G129" s="82">
        <v>53091.642260998051</v>
      </c>
      <c r="H129" s="82">
        <v>53091.642260998051</v>
      </c>
      <c r="I129" s="82">
        <v>53091.642260998051</v>
      </c>
    </row>
    <row r="130" spans="2:10" outlineLevel="1" x14ac:dyDescent="0.35">
      <c r="B130" s="237" t="s">
        <v>77</v>
      </c>
      <c r="C130" s="46" t="s">
        <v>174</v>
      </c>
      <c r="D130" s="82"/>
      <c r="E130" s="82"/>
      <c r="F130" s="82"/>
      <c r="G130" s="82"/>
      <c r="H130" s="82"/>
      <c r="I130" s="82"/>
    </row>
    <row r="131" spans="2:10" outlineLevel="1" x14ac:dyDescent="0.35">
      <c r="B131" s="238" t="s">
        <v>78</v>
      </c>
      <c r="C131" s="46" t="s">
        <v>174</v>
      </c>
      <c r="D131" s="82">
        <v>50053.906999999999</v>
      </c>
      <c r="E131" s="82">
        <v>51733.198941041635</v>
      </c>
      <c r="F131" s="82">
        <v>53091.642260998051</v>
      </c>
      <c r="G131" s="82">
        <v>53091.642260998051</v>
      </c>
      <c r="H131" s="82">
        <v>53091.642260998051</v>
      </c>
      <c r="I131" s="82">
        <v>53091.642260998051</v>
      </c>
    </row>
    <row r="132" spans="2:10" outlineLevel="1" x14ac:dyDescent="0.35">
      <c r="B132" s="237" t="s">
        <v>79</v>
      </c>
      <c r="C132" s="46" t="s">
        <v>174</v>
      </c>
      <c r="D132" s="82"/>
      <c r="E132" s="82"/>
      <c r="F132" s="82"/>
      <c r="G132" s="82"/>
      <c r="H132" s="82"/>
      <c r="I132" s="82"/>
    </row>
    <row r="133" spans="2:10" outlineLevel="1" x14ac:dyDescent="0.35">
      <c r="B133" s="238" t="s">
        <v>80</v>
      </c>
      <c r="C133" s="46" t="s">
        <v>174</v>
      </c>
      <c r="D133" s="82">
        <v>50053.906999999999</v>
      </c>
      <c r="E133" s="82">
        <v>51733.198941041635</v>
      </c>
      <c r="F133" s="82">
        <v>53091.642260998051</v>
      </c>
      <c r="G133" s="82">
        <v>53091.642260998051</v>
      </c>
      <c r="H133" s="82">
        <v>53091.642260998051</v>
      </c>
      <c r="I133" s="82">
        <v>53091.642260998051</v>
      </c>
    </row>
    <row r="134" spans="2:10" outlineLevel="1" x14ac:dyDescent="0.35">
      <c r="B134" s="237" t="s">
        <v>81</v>
      </c>
      <c r="C134" s="46" t="s">
        <v>174</v>
      </c>
      <c r="D134" s="82"/>
      <c r="E134" s="82"/>
      <c r="F134" s="82"/>
      <c r="G134" s="82"/>
      <c r="H134" s="82"/>
      <c r="I134" s="82"/>
    </row>
    <row r="135" spans="2:10" outlineLevel="1" x14ac:dyDescent="0.35">
      <c r="B135" s="238" t="s">
        <v>82</v>
      </c>
      <c r="C135" s="46" t="s">
        <v>174</v>
      </c>
      <c r="D135" s="82">
        <v>50053.906999999999</v>
      </c>
      <c r="E135" s="82">
        <v>51733.198941041635</v>
      </c>
      <c r="F135" s="82">
        <v>53091.642260998051</v>
      </c>
      <c r="G135" s="82">
        <v>53091.642260998051</v>
      </c>
      <c r="H135" s="82">
        <v>53091.642260998051</v>
      </c>
      <c r="I135" s="82">
        <v>53091.642260998051</v>
      </c>
    </row>
    <row r="136" spans="2:10" outlineLevel="1" x14ac:dyDescent="0.35">
      <c r="B136" s="237" t="s">
        <v>83</v>
      </c>
      <c r="C136" s="46" t="s">
        <v>174</v>
      </c>
      <c r="D136" s="82"/>
      <c r="E136" s="82"/>
      <c r="F136" s="82"/>
      <c r="G136" s="82"/>
      <c r="H136" s="82"/>
      <c r="I136" s="82"/>
    </row>
    <row r="137" spans="2:10" outlineLevel="1" x14ac:dyDescent="0.35">
      <c r="B137" s="238" t="s">
        <v>84</v>
      </c>
      <c r="C137" s="46" t="s">
        <v>174</v>
      </c>
      <c r="D137" s="82">
        <v>50053.906999999999</v>
      </c>
      <c r="E137" s="82">
        <v>51733.198941041635</v>
      </c>
      <c r="F137" s="82">
        <v>53091.642260998051</v>
      </c>
      <c r="G137" s="82">
        <v>53091.642260998051</v>
      </c>
      <c r="H137" s="82">
        <v>53091.642260998051</v>
      </c>
      <c r="I137" s="82">
        <v>53091.642260998051</v>
      </c>
      <c r="J137" t="s">
        <v>175</v>
      </c>
    </row>
    <row r="138" spans="2:10" outlineLevel="1" x14ac:dyDescent="0.35">
      <c r="B138" s="237" t="s">
        <v>85</v>
      </c>
      <c r="C138" s="46" t="s">
        <v>174</v>
      </c>
      <c r="D138" s="82"/>
      <c r="E138" s="82"/>
      <c r="F138" s="82"/>
      <c r="G138" s="82"/>
      <c r="H138" s="82"/>
      <c r="I138" s="82"/>
    </row>
    <row r="139" spans="2:10" outlineLevel="1" x14ac:dyDescent="0.35">
      <c r="B139" s="238" t="s">
        <v>86</v>
      </c>
      <c r="C139" s="46" t="s">
        <v>174</v>
      </c>
      <c r="D139" s="82">
        <v>50053.906999999999</v>
      </c>
      <c r="E139" s="82">
        <v>51733.198941041635</v>
      </c>
      <c r="F139" s="82">
        <v>53091.642260998051</v>
      </c>
      <c r="G139" s="82">
        <v>53091.642260998051</v>
      </c>
      <c r="H139" s="82">
        <v>53091.642260998051</v>
      </c>
      <c r="I139" s="82">
        <v>53091.642260998051</v>
      </c>
    </row>
    <row r="140" spans="2:10" outlineLevel="1" x14ac:dyDescent="0.35">
      <c r="B140" s="237" t="s">
        <v>87</v>
      </c>
      <c r="C140" s="46" t="s">
        <v>174</v>
      </c>
      <c r="D140" s="82"/>
      <c r="E140" s="82"/>
      <c r="F140" s="82"/>
      <c r="G140" s="82"/>
      <c r="H140" s="82"/>
      <c r="I140" s="82"/>
    </row>
    <row r="141" spans="2:10" outlineLevel="1" x14ac:dyDescent="0.35">
      <c r="B141" s="238" t="s">
        <v>88</v>
      </c>
      <c r="C141" s="46" t="s">
        <v>174</v>
      </c>
      <c r="D141" s="82">
        <v>50053.906999999999</v>
      </c>
      <c r="E141" s="82">
        <v>51733.198941041635</v>
      </c>
      <c r="F141" s="82">
        <v>53091.642260998051</v>
      </c>
      <c r="G141" s="82">
        <v>53091.642260998051</v>
      </c>
      <c r="H141" s="82">
        <v>53091.642260998051</v>
      </c>
      <c r="I141" s="82">
        <v>53091.642260998051</v>
      </c>
    </row>
    <row r="142" spans="2:10" outlineLevel="1" x14ac:dyDescent="0.35">
      <c r="B142" s="237" t="s">
        <v>89</v>
      </c>
      <c r="C142" s="46" t="s">
        <v>174</v>
      </c>
      <c r="D142" s="82"/>
      <c r="E142" s="82"/>
      <c r="F142" s="82"/>
      <c r="G142" s="82"/>
      <c r="H142" s="82"/>
      <c r="I142" s="82"/>
    </row>
    <row r="143" spans="2:10" outlineLevel="1" x14ac:dyDescent="0.35">
      <c r="B143" s="238" t="s">
        <v>90</v>
      </c>
      <c r="C143" s="46" t="s">
        <v>174</v>
      </c>
      <c r="D143" s="82">
        <v>50053.906999999999</v>
      </c>
      <c r="E143" s="82">
        <v>51733.198941041635</v>
      </c>
      <c r="F143" s="82">
        <v>53091.642260998051</v>
      </c>
      <c r="G143" s="82">
        <v>53091.642260998051</v>
      </c>
      <c r="H143" s="82">
        <v>53091.642260998051</v>
      </c>
      <c r="I143" s="82">
        <v>53091.642260998051</v>
      </c>
    </row>
    <row r="144" spans="2:10" outlineLevel="1" x14ac:dyDescent="0.35">
      <c r="B144" s="238" t="s">
        <v>91</v>
      </c>
      <c r="C144" s="46" t="s">
        <v>174</v>
      </c>
      <c r="D144" s="82">
        <v>50053.906999999999</v>
      </c>
      <c r="E144" s="82">
        <v>51733.198941041635</v>
      </c>
      <c r="F144" s="82">
        <v>53091.642260998051</v>
      </c>
      <c r="G144" s="82">
        <v>53091.642260998051</v>
      </c>
      <c r="H144" s="82">
        <v>53091.642260998051</v>
      </c>
      <c r="I144" s="82">
        <v>53091.642260998051</v>
      </c>
    </row>
    <row r="145" spans="2:37" outlineLevel="1" x14ac:dyDescent="0.35">
      <c r="B145" s="237" t="s">
        <v>92</v>
      </c>
      <c r="C145" s="46" t="s">
        <v>174</v>
      </c>
      <c r="D145" s="82"/>
      <c r="E145" s="82"/>
      <c r="F145" s="82"/>
      <c r="G145" s="82"/>
      <c r="H145" s="82"/>
      <c r="I145" s="82"/>
    </row>
    <row r="146" spans="2:37" outlineLevel="1" x14ac:dyDescent="0.35">
      <c r="B146" s="238" t="s">
        <v>93</v>
      </c>
      <c r="C146" s="46" t="s">
        <v>174</v>
      </c>
      <c r="D146" s="82">
        <v>50053.906999999999</v>
      </c>
      <c r="E146" s="82">
        <v>51733.198941041635</v>
      </c>
      <c r="F146" s="82">
        <v>53091.642260998051</v>
      </c>
      <c r="G146" s="82">
        <v>53091.642260998051</v>
      </c>
      <c r="H146" s="82">
        <v>53091.642260998051</v>
      </c>
      <c r="I146" s="82">
        <v>53091.642260998051</v>
      </c>
    </row>
    <row r="147" spans="2:37" outlineLevel="1" x14ac:dyDescent="0.35">
      <c r="B147" s="237" t="s">
        <v>94</v>
      </c>
      <c r="C147" s="46" t="s">
        <v>174</v>
      </c>
      <c r="D147" s="82"/>
      <c r="E147" s="82"/>
      <c r="F147" s="82"/>
      <c r="G147" s="82"/>
      <c r="H147" s="82"/>
      <c r="I147" s="82"/>
    </row>
    <row r="148" spans="2:37" outlineLevel="1" x14ac:dyDescent="0.35">
      <c r="B148" s="238" t="s">
        <v>95</v>
      </c>
      <c r="C148" s="46" t="s">
        <v>174</v>
      </c>
      <c r="D148" s="82">
        <v>50053.906999999999</v>
      </c>
      <c r="E148" s="82">
        <v>51733.198941041635</v>
      </c>
      <c r="F148" s="82">
        <v>53091.642260998051</v>
      </c>
      <c r="G148" s="82">
        <v>53091.642260998051</v>
      </c>
      <c r="H148" s="82">
        <v>53091.642260998051</v>
      </c>
      <c r="I148" s="82">
        <v>53091.642260998051</v>
      </c>
    </row>
    <row r="149" spans="2:37" outlineLevel="1" x14ac:dyDescent="0.35">
      <c r="B149" s="237" t="s">
        <v>96</v>
      </c>
      <c r="C149" s="46" t="s">
        <v>174</v>
      </c>
      <c r="D149" s="82"/>
      <c r="E149" s="82"/>
      <c r="F149" s="82"/>
      <c r="G149" s="82"/>
      <c r="H149" s="82"/>
      <c r="I149" s="82"/>
    </row>
    <row r="150" spans="2:37" outlineLevel="1" x14ac:dyDescent="0.35">
      <c r="B150" s="238" t="s">
        <v>97</v>
      </c>
      <c r="C150" s="46" t="s">
        <v>174</v>
      </c>
      <c r="D150" s="82">
        <v>50053.906999999999</v>
      </c>
      <c r="E150" s="82">
        <v>51733.198941041635</v>
      </c>
      <c r="F150" s="82">
        <v>53091.642260998051</v>
      </c>
      <c r="G150" s="82">
        <v>53091.642260998051</v>
      </c>
      <c r="H150" s="82">
        <v>53091.642260998051</v>
      </c>
      <c r="I150" s="82">
        <v>53091.642260998051</v>
      </c>
    </row>
    <row r="151" spans="2:37" outlineLevel="1" x14ac:dyDescent="0.35">
      <c r="B151" s="237" t="s">
        <v>98</v>
      </c>
      <c r="C151" s="46" t="s">
        <v>174</v>
      </c>
      <c r="D151" s="82"/>
      <c r="E151" s="82"/>
      <c r="F151" s="82"/>
      <c r="G151" s="82"/>
      <c r="H151" s="82"/>
      <c r="I151" s="82"/>
    </row>
    <row r="152" spans="2:37" outlineLevel="1" x14ac:dyDescent="0.35">
      <c r="B152" s="238" t="s">
        <v>99</v>
      </c>
      <c r="C152" s="46" t="s">
        <v>174</v>
      </c>
      <c r="D152" s="82">
        <v>50053.906999999999</v>
      </c>
      <c r="E152" s="82">
        <v>51733.198941041635</v>
      </c>
      <c r="F152" s="82">
        <v>53091.642260998051</v>
      </c>
      <c r="G152" s="82">
        <v>53091.642260998051</v>
      </c>
      <c r="H152" s="82">
        <v>53091.642260998051</v>
      </c>
      <c r="I152" s="82">
        <v>53091.642260998051</v>
      </c>
    </row>
    <row r="154" spans="2:37" ht="15.5" x14ac:dyDescent="0.35">
      <c r="B154" s="306" t="s">
        <v>168</v>
      </c>
      <c r="C154" s="306"/>
      <c r="D154" s="306"/>
      <c r="E154" s="306"/>
      <c r="F154" s="306"/>
      <c r="G154" s="306"/>
      <c r="H154" s="306"/>
      <c r="I154" s="306"/>
    </row>
    <row r="155" spans="2:37" ht="5.5" customHeight="1" outlineLevel="1" x14ac:dyDescent="0.35">
      <c r="B155" s="102"/>
      <c r="C155" s="102"/>
      <c r="D155" s="102"/>
      <c r="E155" s="102"/>
      <c r="F155" s="102"/>
      <c r="G155" s="102"/>
      <c r="H155" s="102"/>
      <c r="I155" s="102"/>
      <c r="J155" s="102"/>
      <c r="K155" s="102"/>
      <c r="L155" s="102"/>
      <c r="M155" s="102"/>
      <c r="N155" s="102"/>
      <c r="O155" s="102"/>
      <c r="P155" s="102"/>
      <c r="Q155" s="102"/>
      <c r="R155" s="102"/>
      <c r="S155" s="102"/>
      <c r="T155" s="102"/>
      <c r="U155" s="102"/>
      <c r="V155" s="102"/>
      <c r="W155" s="102"/>
      <c r="X155" s="102"/>
      <c r="Y155" s="102"/>
      <c r="Z155" s="102"/>
      <c r="AA155" s="102"/>
      <c r="AB155" s="102"/>
      <c r="AC155" s="102"/>
      <c r="AD155" s="102"/>
      <c r="AE155" s="102"/>
      <c r="AF155" s="102"/>
      <c r="AG155" s="102"/>
      <c r="AH155" s="102"/>
      <c r="AI155" s="102"/>
      <c r="AJ155" s="102"/>
      <c r="AK155" s="102"/>
    </row>
    <row r="156" spans="2:37" ht="43.5" outlineLevel="1" x14ac:dyDescent="0.35">
      <c r="B156" s="77"/>
      <c r="C156" s="61" t="s">
        <v>105</v>
      </c>
      <c r="D156" s="90" t="str">
        <f>"Μέσο μοναδιαίο κόστος υποδομής "&amp;($C$3-5)&amp;" - "&amp;(($C$3-1))</f>
        <v>Μέσο μοναδιαίο κόστος υποδομής 2019 - 2023</v>
      </c>
      <c r="E156" s="81">
        <f>$C$3</f>
        <v>2024</v>
      </c>
      <c r="F156" s="81">
        <f>$C$3+1</f>
        <v>2025</v>
      </c>
      <c r="G156" s="81">
        <f>$C$3+2</f>
        <v>2026</v>
      </c>
      <c r="H156" s="81">
        <f>$C$3+3</f>
        <v>2027</v>
      </c>
      <c r="I156" s="81">
        <f>$C$3+4</f>
        <v>2028</v>
      </c>
    </row>
    <row r="157" spans="2:37" outlineLevel="1" x14ac:dyDescent="0.35">
      <c r="B157" s="237" t="s">
        <v>75</v>
      </c>
      <c r="C157" s="46" t="s">
        <v>174</v>
      </c>
      <c r="D157" s="123"/>
      <c r="E157" s="82"/>
      <c r="F157" s="82"/>
      <c r="G157" s="82"/>
      <c r="H157" s="82"/>
      <c r="I157" s="82"/>
    </row>
    <row r="158" spans="2:37" outlineLevel="1" x14ac:dyDescent="0.35">
      <c r="B158" s="238" t="s">
        <v>76</v>
      </c>
      <c r="C158" s="46" t="s">
        <v>174</v>
      </c>
      <c r="D158" s="123"/>
      <c r="E158" s="82">
        <v>844410.07841467834</v>
      </c>
      <c r="F158" s="82">
        <v>844410.07841467834</v>
      </c>
      <c r="G158" s="82">
        <v>844410.07841467834</v>
      </c>
      <c r="H158" s="82">
        <v>844410.07841467834</v>
      </c>
      <c r="I158" s="82">
        <v>844410.07841467834</v>
      </c>
    </row>
    <row r="159" spans="2:37" outlineLevel="1" x14ac:dyDescent="0.35">
      <c r="B159" s="237" t="s">
        <v>77</v>
      </c>
      <c r="C159" s="46" t="s">
        <v>174</v>
      </c>
      <c r="D159" s="123"/>
      <c r="E159" s="82"/>
      <c r="F159" s="82"/>
      <c r="G159" s="82"/>
      <c r="H159" s="82"/>
      <c r="I159" s="82"/>
    </row>
    <row r="160" spans="2:37" outlineLevel="1" x14ac:dyDescent="0.35">
      <c r="B160" s="238" t="s">
        <v>78</v>
      </c>
      <c r="C160" s="46" t="s">
        <v>174</v>
      </c>
      <c r="D160" s="123"/>
      <c r="E160" s="82">
        <v>844410.07841467834</v>
      </c>
      <c r="F160" s="82">
        <v>844410.07841467834</v>
      </c>
      <c r="G160" s="82">
        <v>844410.07841467834</v>
      </c>
      <c r="H160" s="82">
        <v>844410.07841467834</v>
      </c>
      <c r="I160" s="82">
        <v>844410.07841467834</v>
      </c>
    </row>
    <row r="161" spans="2:9" outlineLevel="1" x14ac:dyDescent="0.35">
      <c r="B161" s="237" t="s">
        <v>79</v>
      </c>
      <c r="C161" s="46" t="s">
        <v>174</v>
      </c>
      <c r="D161" s="123"/>
      <c r="E161" s="82"/>
      <c r="F161" s="82"/>
      <c r="G161" s="82"/>
      <c r="H161" s="82"/>
      <c r="I161" s="82"/>
    </row>
    <row r="162" spans="2:9" outlineLevel="1" x14ac:dyDescent="0.35">
      <c r="B162" s="238" t="s">
        <v>80</v>
      </c>
      <c r="C162" s="46" t="s">
        <v>174</v>
      </c>
      <c r="D162" s="123"/>
      <c r="E162" s="82">
        <v>844410.07841467834</v>
      </c>
      <c r="F162" s="82">
        <v>844410.07841467834</v>
      </c>
      <c r="G162" s="82">
        <v>844410.07841467834</v>
      </c>
      <c r="H162" s="82">
        <v>844410.07841467834</v>
      </c>
      <c r="I162" s="82">
        <v>844410.07841467834</v>
      </c>
    </row>
    <row r="163" spans="2:9" outlineLevel="1" x14ac:dyDescent="0.35">
      <c r="B163" s="237" t="s">
        <v>81</v>
      </c>
      <c r="C163" s="46" t="s">
        <v>174</v>
      </c>
      <c r="D163" s="123"/>
      <c r="E163" s="82"/>
      <c r="F163" s="82"/>
      <c r="G163" s="82"/>
      <c r="H163" s="82"/>
      <c r="I163" s="82"/>
    </row>
    <row r="164" spans="2:9" outlineLevel="1" x14ac:dyDescent="0.35">
      <c r="B164" s="238" t="s">
        <v>82</v>
      </c>
      <c r="C164" s="46" t="s">
        <v>174</v>
      </c>
      <c r="D164" s="123"/>
      <c r="E164" s="82">
        <v>844410.07841467834</v>
      </c>
      <c r="F164" s="82">
        <v>844410.07841467834</v>
      </c>
      <c r="G164" s="82">
        <v>844410.07841467834</v>
      </c>
      <c r="H164" s="82">
        <v>844410.07841467834</v>
      </c>
      <c r="I164" s="82">
        <v>844410.07841467834</v>
      </c>
    </row>
    <row r="165" spans="2:9" outlineLevel="1" x14ac:dyDescent="0.35">
      <c r="B165" s="237" t="s">
        <v>83</v>
      </c>
      <c r="C165" s="46" t="s">
        <v>174</v>
      </c>
      <c r="D165" s="123"/>
      <c r="E165" s="82"/>
      <c r="F165" s="82"/>
      <c r="G165" s="82"/>
      <c r="H165" s="82"/>
      <c r="I165" s="82"/>
    </row>
    <row r="166" spans="2:9" outlineLevel="1" x14ac:dyDescent="0.35">
      <c r="B166" s="238" t="s">
        <v>84</v>
      </c>
      <c r="C166" s="46" t="s">
        <v>174</v>
      </c>
      <c r="D166" s="123"/>
      <c r="E166" s="82">
        <v>844410.07841467834</v>
      </c>
      <c r="F166" s="82">
        <v>844410.07841467834</v>
      </c>
      <c r="G166" s="82">
        <v>844410.07841467834</v>
      </c>
      <c r="H166" s="82">
        <v>844410.07841467834</v>
      </c>
      <c r="I166" s="82">
        <v>844410.07841467834</v>
      </c>
    </row>
    <row r="167" spans="2:9" outlineLevel="1" x14ac:dyDescent="0.35">
      <c r="B167" s="237" t="s">
        <v>85</v>
      </c>
      <c r="C167" s="46" t="s">
        <v>174</v>
      </c>
      <c r="D167" s="123"/>
      <c r="E167" s="82"/>
      <c r="F167" s="82"/>
      <c r="G167" s="82"/>
      <c r="H167" s="82"/>
      <c r="I167" s="82"/>
    </row>
    <row r="168" spans="2:9" outlineLevel="1" x14ac:dyDescent="0.35">
      <c r="B168" s="238" t="s">
        <v>86</v>
      </c>
      <c r="C168" s="46" t="s">
        <v>174</v>
      </c>
      <c r="D168" s="123"/>
      <c r="E168" s="82">
        <v>844410.07841467834</v>
      </c>
      <c r="F168" s="82">
        <v>844410.07841467834</v>
      </c>
      <c r="G168" s="82">
        <v>844410.07841467834</v>
      </c>
      <c r="H168" s="82">
        <v>844410.07841467834</v>
      </c>
      <c r="I168" s="82">
        <v>844410.07841467834</v>
      </c>
    </row>
    <row r="169" spans="2:9" outlineLevel="1" x14ac:dyDescent="0.35">
      <c r="B169" s="237" t="s">
        <v>87</v>
      </c>
      <c r="C169" s="46" t="s">
        <v>174</v>
      </c>
      <c r="D169" s="123"/>
      <c r="E169" s="82"/>
      <c r="F169" s="82"/>
      <c r="G169" s="82"/>
      <c r="H169" s="82"/>
      <c r="I169" s="82"/>
    </row>
    <row r="170" spans="2:9" outlineLevel="1" x14ac:dyDescent="0.35">
      <c r="B170" s="238" t="s">
        <v>88</v>
      </c>
      <c r="C170" s="46" t="s">
        <v>174</v>
      </c>
      <c r="D170" s="123"/>
      <c r="E170" s="82">
        <v>844410.07841467834</v>
      </c>
      <c r="F170" s="82">
        <v>844410.07841467834</v>
      </c>
      <c r="G170" s="82">
        <v>844410.07841467834</v>
      </c>
      <c r="H170" s="82">
        <v>844410.07841467834</v>
      </c>
      <c r="I170" s="82">
        <v>844410.07841467834</v>
      </c>
    </row>
    <row r="171" spans="2:9" outlineLevel="1" x14ac:dyDescent="0.35">
      <c r="B171" s="237" t="s">
        <v>89</v>
      </c>
      <c r="C171" s="46" t="s">
        <v>174</v>
      </c>
      <c r="D171" s="123"/>
      <c r="E171" s="82"/>
      <c r="F171" s="82"/>
      <c r="G171" s="82"/>
      <c r="H171" s="82"/>
      <c r="I171" s="82"/>
    </row>
    <row r="172" spans="2:9" outlineLevel="1" x14ac:dyDescent="0.35">
      <c r="B172" s="238" t="s">
        <v>90</v>
      </c>
      <c r="C172" s="46" t="s">
        <v>174</v>
      </c>
      <c r="D172" s="123"/>
      <c r="E172" s="82">
        <v>844410.07841467834</v>
      </c>
      <c r="F172" s="82">
        <v>844410.07841467834</v>
      </c>
      <c r="G172" s="82">
        <v>844410.07841467834</v>
      </c>
      <c r="H172" s="82">
        <v>844410.07841467834</v>
      </c>
      <c r="I172" s="82">
        <v>844410.07841467834</v>
      </c>
    </row>
    <row r="173" spans="2:9" outlineLevel="1" x14ac:dyDescent="0.35">
      <c r="B173" s="238" t="s">
        <v>91</v>
      </c>
      <c r="C173" s="46" t="s">
        <v>174</v>
      </c>
      <c r="D173" s="123"/>
      <c r="E173" s="82">
        <v>844410.07841467834</v>
      </c>
      <c r="F173" s="82">
        <v>844410.07841467834</v>
      </c>
      <c r="G173" s="82">
        <v>844410.07841467834</v>
      </c>
      <c r="H173" s="82">
        <v>844410.07841467834</v>
      </c>
      <c r="I173" s="82">
        <v>844410.07841467834</v>
      </c>
    </row>
    <row r="174" spans="2:9" outlineLevel="1" x14ac:dyDescent="0.35">
      <c r="B174" s="237" t="s">
        <v>92</v>
      </c>
      <c r="C174" s="46" t="s">
        <v>174</v>
      </c>
      <c r="D174" s="123"/>
      <c r="E174" s="82"/>
      <c r="F174" s="82"/>
      <c r="G174" s="82"/>
      <c r="H174" s="82"/>
      <c r="I174" s="82"/>
    </row>
    <row r="175" spans="2:9" outlineLevel="1" x14ac:dyDescent="0.35">
      <c r="B175" s="238" t="s">
        <v>93</v>
      </c>
      <c r="C175" s="46" t="s">
        <v>174</v>
      </c>
      <c r="D175" s="123"/>
      <c r="E175" s="82">
        <v>844410.07841467834</v>
      </c>
      <c r="F175" s="82">
        <v>844410.07841467834</v>
      </c>
      <c r="G175" s="82">
        <v>844410.07841467834</v>
      </c>
      <c r="H175" s="82">
        <v>844410.07841467834</v>
      </c>
      <c r="I175" s="82">
        <v>844410.07841467834</v>
      </c>
    </row>
    <row r="176" spans="2:9" outlineLevel="1" x14ac:dyDescent="0.35">
      <c r="B176" s="237" t="s">
        <v>94</v>
      </c>
      <c r="C176" s="46" t="s">
        <v>174</v>
      </c>
      <c r="D176" s="123"/>
      <c r="E176" s="82"/>
      <c r="F176" s="82"/>
      <c r="G176" s="82"/>
      <c r="H176" s="82"/>
      <c r="I176" s="82"/>
    </row>
    <row r="177" spans="2:37" outlineLevel="1" x14ac:dyDescent="0.35">
      <c r="B177" s="238" t="s">
        <v>95</v>
      </c>
      <c r="C177" s="46" t="s">
        <v>174</v>
      </c>
      <c r="D177" s="123"/>
      <c r="E177" s="82">
        <v>844410.07841467834</v>
      </c>
      <c r="F177" s="82">
        <v>844410.07841467834</v>
      </c>
      <c r="G177" s="82">
        <v>844410.07841467834</v>
      </c>
      <c r="H177" s="82">
        <v>844410.07841467834</v>
      </c>
      <c r="I177" s="82">
        <v>844410.07841467834</v>
      </c>
    </row>
    <row r="178" spans="2:37" outlineLevel="1" x14ac:dyDescent="0.35">
      <c r="B178" s="237" t="s">
        <v>96</v>
      </c>
      <c r="C178" s="46" t="s">
        <v>174</v>
      </c>
      <c r="D178" s="123"/>
      <c r="E178" s="82"/>
      <c r="F178" s="82"/>
      <c r="G178" s="82"/>
      <c r="H178" s="82"/>
      <c r="I178" s="82"/>
    </row>
    <row r="179" spans="2:37" outlineLevel="1" x14ac:dyDescent="0.35">
      <c r="B179" s="238" t="s">
        <v>97</v>
      </c>
      <c r="C179" s="46" t="s">
        <v>174</v>
      </c>
      <c r="D179" s="123"/>
      <c r="E179" s="82">
        <v>844410.07841467834</v>
      </c>
      <c r="F179" s="82">
        <v>844410.07841467834</v>
      </c>
      <c r="G179" s="82">
        <v>844410.07841467834</v>
      </c>
      <c r="H179" s="82">
        <v>844410.07841467834</v>
      </c>
      <c r="I179" s="82">
        <v>844410.07841467834</v>
      </c>
    </row>
    <row r="180" spans="2:37" outlineLevel="1" x14ac:dyDescent="0.35">
      <c r="B180" s="237" t="s">
        <v>98</v>
      </c>
      <c r="C180" s="46" t="s">
        <v>174</v>
      </c>
      <c r="D180" s="123"/>
      <c r="E180" s="82"/>
      <c r="F180" s="82"/>
      <c r="G180" s="82"/>
      <c r="H180" s="82"/>
      <c r="I180" s="82"/>
    </row>
    <row r="181" spans="2:37" outlineLevel="1" x14ac:dyDescent="0.35">
      <c r="B181" s="238" t="s">
        <v>99</v>
      </c>
      <c r="C181" s="46" t="s">
        <v>174</v>
      </c>
      <c r="D181" s="123"/>
      <c r="E181" s="82">
        <v>844410.07841467834</v>
      </c>
      <c r="F181" s="82">
        <v>844410.07841467834</v>
      </c>
      <c r="G181" s="82">
        <v>844410.07841467834</v>
      </c>
      <c r="H181" s="82">
        <v>844410.07841467834</v>
      </c>
      <c r="I181" s="82">
        <v>844410.07841467834</v>
      </c>
    </row>
    <row r="183" spans="2:37" ht="15.5" x14ac:dyDescent="0.35">
      <c r="B183" s="306" t="s">
        <v>169</v>
      </c>
      <c r="C183" s="306"/>
      <c r="D183" s="306"/>
      <c r="E183" s="306"/>
      <c r="F183" s="306"/>
      <c r="G183" s="306"/>
      <c r="H183" s="306"/>
      <c r="I183" s="306"/>
    </row>
    <row r="184" spans="2:37" ht="5.5" customHeight="1" outlineLevel="1" x14ac:dyDescent="0.35">
      <c r="B184" s="102"/>
      <c r="C184" s="102"/>
      <c r="D184" s="102"/>
      <c r="E184" s="102"/>
      <c r="F184" s="102"/>
      <c r="G184" s="102"/>
      <c r="H184" s="102"/>
      <c r="I184" s="102"/>
      <c r="J184" s="102"/>
      <c r="K184" s="102"/>
      <c r="L184" s="102"/>
      <c r="M184" s="102"/>
      <c r="N184" s="102"/>
      <c r="O184" s="102"/>
      <c r="P184" s="102"/>
      <c r="Q184" s="102"/>
      <c r="R184" s="102"/>
      <c r="S184" s="102"/>
      <c r="T184" s="102"/>
      <c r="U184" s="102"/>
      <c r="V184" s="102"/>
      <c r="W184" s="102"/>
      <c r="X184" s="102"/>
      <c r="Y184" s="102"/>
      <c r="Z184" s="102"/>
      <c r="AA184" s="102"/>
      <c r="AB184" s="102"/>
      <c r="AC184" s="102"/>
      <c r="AD184" s="102"/>
      <c r="AE184" s="102"/>
      <c r="AF184" s="102"/>
      <c r="AG184" s="102"/>
      <c r="AH184" s="102"/>
      <c r="AI184" s="102"/>
      <c r="AJ184" s="102"/>
      <c r="AK184" s="102"/>
    </row>
    <row r="185" spans="2:37" ht="43.5" outlineLevel="1" x14ac:dyDescent="0.35">
      <c r="B185" s="77"/>
      <c r="C185" s="61" t="s">
        <v>105</v>
      </c>
      <c r="D185" s="90" t="str">
        <f>"Μέσο μοναδιαίο κόστος υποδομής "&amp;($C$3-5)&amp;" - "&amp;(($C$3-1))</f>
        <v>Μέσο μοναδιαίο κόστος υποδομής 2019 - 2023</v>
      </c>
      <c r="E185" s="81">
        <f>$C$3</f>
        <v>2024</v>
      </c>
      <c r="F185" s="81">
        <f>$C$3+1</f>
        <v>2025</v>
      </c>
      <c r="G185" s="81">
        <f>$C$3+2</f>
        <v>2026</v>
      </c>
      <c r="H185" s="81">
        <f>$C$3+3</f>
        <v>2027</v>
      </c>
      <c r="I185" s="81">
        <f>$C$3+4</f>
        <v>2028</v>
      </c>
    </row>
    <row r="186" spans="2:37" outlineLevel="1" x14ac:dyDescent="0.35">
      <c r="B186" s="237" t="s">
        <v>75</v>
      </c>
      <c r="C186" s="46" t="s">
        <v>174</v>
      </c>
      <c r="D186" s="123"/>
      <c r="E186" s="82"/>
      <c r="F186" s="82"/>
      <c r="G186" s="82"/>
      <c r="H186" s="82"/>
      <c r="I186" s="82"/>
    </row>
    <row r="187" spans="2:37" outlineLevel="1" x14ac:dyDescent="0.35">
      <c r="B187" s="238" t="s">
        <v>76</v>
      </c>
      <c r="C187" s="46" t="s">
        <v>174</v>
      </c>
      <c r="D187" s="123"/>
      <c r="E187" s="82"/>
      <c r="F187" s="82"/>
      <c r="G187" s="82"/>
      <c r="H187" s="82"/>
      <c r="I187" s="82"/>
    </row>
    <row r="188" spans="2:37" outlineLevel="1" x14ac:dyDescent="0.35">
      <c r="B188" s="237" t="s">
        <v>77</v>
      </c>
      <c r="C188" s="46" t="s">
        <v>174</v>
      </c>
      <c r="D188" s="123"/>
      <c r="E188" s="82"/>
      <c r="F188" s="82"/>
      <c r="G188" s="82"/>
      <c r="H188" s="82"/>
      <c r="I188" s="82"/>
    </row>
    <row r="189" spans="2:37" outlineLevel="1" x14ac:dyDescent="0.35">
      <c r="B189" s="238" t="s">
        <v>78</v>
      </c>
      <c r="C189" s="46" t="s">
        <v>174</v>
      </c>
      <c r="D189" s="123"/>
      <c r="E189" s="82"/>
      <c r="F189" s="82"/>
      <c r="G189" s="82"/>
      <c r="H189" s="82"/>
      <c r="I189" s="82"/>
    </row>
    <row r="190" spans="2:37" outlineLevel="1" x14ac:dyDescent="0.35">
      <c r="B190" s="237" t="s">
        <v>79</v>
      </c>
      <c r="C190" s="46" t="s">
        <v>174</v>
      </c>
      <c r="D190" s="123"/>
      <c r="E190" s="82"/>
      <c r="F190" s="82"/>
      <c r="G190" s="82"/>
      <c r="H190" s="82"/>
      <c r="I190" s="82"/>
    </row>
    <row r="191" spans="2:37" outlineLevel="1" x14ac:dyDescent="0.35">
      <c r="B191" s="238" t="s">
        <v>80</v>
      </c>
      <c r="C191" s="46" t="s">
        <v>174</v>
      </c>
      <c r="D191" s="123"/>
      <c r="E191" s="82"/>
      <c r="F191" s="82"/>
      <c r="G191" s="82"/>
      <c r="H191" s="82"/>
      <c r="I191" s="82"/>
    </row>
    <row r="192" spans="2:37" outlineLevel="1" x14ac:dyDescent="0.35">
      <c r="B192" s="237" t="s">
        <v>81</v>
      </c>
      <c r="C192" s="46" t="s">
        <v>174</v>
      </c>
      <c r="D192" s="123"/>
      <c r="E192" s="82"/>
      <c r="F192" s="82"/>
      <c r="G192" s="82"/>
      <c r="H192" s="82"/>
      <c r="I192" s="82"/>
    </row>
    <row r="193" spans="2:9" outlineLevel="1" x14ac:dyDescent="0.35">
      <c r="B193" s="238" t="s">
        <v>82</v>
      </c>
      <c r="C193" s="46" t="s">
        <v>174</v>
      </c>
      <c r="D193" s="123"/>
      <c r="E193" s="82"/>
      <c r="F193" s="82"/>
      <c r="G193" s="82"/>
      <c r="H193" s="82"/>
      <c r="I193" s="82"/>
    </row>
    <row r="194" spans="2:9" outlineLevel="1" x14ac:dyDescent="0.35">
      <c r="B194" s="237" t="s">
        <v>83</v>
      </c>
      <c r="C194" s="46" t="s">
        <v>174</v>
      </c>
      <c r="D194" s="123"/>
      <c r="E194" s="82"/>
      <c r="F194" s="82"/>
      <c r="G194" s="82"/>
      <c r="H194" s="82"/>
      <c r="I194" s="82"/>
    </row>
    <row r="195" spans="2:9" outlineLevel="1" x14ac:dyDescent="0.35">
      <c r="B195" s="238" t="s">
        <v>84</v>
      </c>
      <c r="C195" s="46" t="s">
        <v>174</v>
      </c>
      <c r="D195" s="123"/>
      <c r="E195" s="82"/>
      <c r="F195" s="82"/>
      <c r="G195" s="82"/>
      <c r="H195" s="82"/>
      <c r="I195" s="82"/>
    </row>
    <row r="196" spans="2:9" outlineLevel="1" x14ac:dyDescent="0.35">
      <c r="B196" s="237" t="s">
        <v>85</v>
      </c>
      <c r="C196" s="46" t="s">
        <v>174</v>
      </c>
      <c r="D196" s="123"/>
      <c r="E196" s="82"/>
      <c r="F196" s="82"/>
      <c r="G196" s="82"/>
      <c r="H196" s="82"/>
      <c r="I196" s="82"/>
    </row>
    <row r="197" spans="2:9" outlineLevel="1" x14ac:dyDescent="0.35">
      <c r="B197" s="238" t="s">
        <v>86</v>
      </c>
      <c r="C197" s="46" t="s">
        <v>174</v>
      </c>
      <c r="D197" s="123"/>
      <c r="E197" s="82"/>
      <c r="F197" s="82"/>
      <c r="G197" s="82"/>
      <c r="H197" s="82"/>
      <c r="I197" s="82"/>
    </row>
    <row r="198" spans="2:9" outlineLevel="1" x14ac:dyDescent="0.35">
      <c r="B198" s="237" t="s">
        <v>87</v>
      </c>
      <c r="C198" s="46" t="s">
        <v>174</v>
      </c>
      <c r="D198" s="123"/>
      <c r="E198" s="82"/>
      <c r="F198" s="82"/>
      <c r="G198" s="82"/>
      <c r="H198" s="82"/>
      <c r="I198" s="82"/>
    </row>
    <row r="199" spans="2:9" outlineLevel="1" x14ac:dyDescent="0.35">
      <c r="B199" s="238" t="s">
        <v>88</v>
      </c>
      <c r="C199" s="46" t="s">
        <v>174</v>
      </c>
      <c r="D199" s="123"/>
      <c r="E199" s="82"/>
      <c r="F199" s="82"/>
      <c r="G199" s="82"/>
      <c r="H199" s="82"/>
      <c r="I199" s="82"/>
    </row>
    <row r="200" spans="2:9" outlineLevel="1" x14ac:dyDescent="0.35">
      <c r="B200" s="237" t="s">
        <v>89</v>
      </c>
      <c r="C200" s="46" t="s">
        <v>174</v>
      </c>
      <c r="D200" s="123"/>
      <c r="E200" s="82"/>
      <c r="F200" s="82"/>
      <c r="G200" s="82"/>
      <c r="H200" s="82"/>
      <c r="I200" s="82"/>
    </row>
    <row r="201" spans="2:9" outlineLevel="1" x14ac:dyDescent="0.35">
      <c r="B201" s="238" t="s">
        <v>90</v>
      </c>
      <c r="C201" s="46" t="s">
        <v>174</v>
      </c>
      <c r="D201" s="123"/>
      <c r="E201" s="82"/>
      <c r="F201" s="82"/>
      <c r="G201" s="82"/>
      <c r="H201" s="82"/>
      <c r="I201" s="82"/>
    </row>
    <row r="202" spans="2:9" outlineLevel="1" x14ac:dyDescent="0.35">
      <c r="B202" s="238" t="s">
        <v>91</v>
      </c>
      <c r="C202" s="46" t="s">
        <v>174</v>
      </c>
      <c r="D202" s="123"/>
      <c r="E202" s="82"/>
      <c r="F202" s="82"/>
      <c r="G202" s="82"/>
      <c r="H202" s="82"/>
      <c r="I202" s="82"/>
    </row>
    <row r="203" spans="2:9" outlineLevel="1" x14ac:dyDescent="0.35">
      <c r="B203" s="237" t="s">
        <v>92</v>
      </c>
      <c r="C203" s="46" t="s">
        <v>174</v>
      </c>
      <c r="D203" s="123"/>
      <c r="E203" s="82"/>
      <c r="F203" s="82"/>
      <c r="G203" s="82"/>
      <c r="H203" s="82"/>
      <c r="I203" s="82"/>
    </row>
    <row r="204" spans="2:9" outlineLevel="1" x14ac:dyDescent="0.35">
      <c r="B204" s="238" t="s">
        <v>93</v>
      </c>
      <c r="C204" s="46" t="s">
        <v>174</v>
      </c>
      <c r="D204" s="123"/>
      <c r="E204" s="82"/>
      <c r="F204" s="82"/>
      <c r="G204" s="82"/>
      <c r="H204" s="82"/>
      <c r="I204" s="82"/>
    </row>
    <row r="205" spans="2:9" outlineLevel="1" x14ac:dyDescent="0.35">
      <c r="B205" s="237" t="s">
        <v>94</v>
      </c>
      <c r="C205" s="46" t="s">
        <v>174</v>
      </c>
      <c r="D205" s="123"/>
      <c r="E205" s="82"/>
      <c r="F205" s="82"/>
      <c r="G205" s="82"/>
      <c r="H205" s="82"/>
      <c r="I205" s="82"/>
    </row>
    <row r="206" spans="2:9" outlineLevel="1" x14ac:dyDescent="0.35">
      <c r="B206" s="238" t="s">
        <v>95</v>
      </c>
      <c r="C206" s="46" t="s">
        <v>174</v>
      </c>
      <c r="D206" s="123"/>
      <c r="E206" s="82"/>
      <c r="F206" s="82"/>
      <c r="G206" s="82"/>
      <c r="H206" s="82"/>
      <c r="I206" s="82"/>
    </row>
    <row r="207" spans="2:9" outlineLevel="1" x14ac:dyDescent="0.35">
      <c r="B207" s="237" t="s">
        <v>96</v>
      </c>
      <c r="C207" s="46" t="s">
        <v>174</v>
      </c>
      <c r="D207" s="123"/>
      <c r="E207" s="82"/>
      <c r="F207" s="82"/>
      <c r="G207" s="82"/>
      <c r="H207" s="82"/>
      <c r="I207" s="82"/>
    </row>
    <row r="208" spans="2:9" outlineLevel="1" x14ac:dyDescent="0.35">
      <c r="B208" s="238" t="s">
        <v>97</v>
      </c>
      <c r="C208" s="46" t="s">
        <v>174</v>
      </c>
      <c r="D208" s="123"/>
      <c r="E208" s="82"/>
      <c r="F208" s="82"/>
      <c r="G208" s="82"/>
      <c r="H208" s="82"/>
      <c r="I208" s="82"/>
    </row>
    <row r="209" spans="2:37" outlineLevel="1" x14ac:dyDescent="0.35">
      <c r="B209" s="237" t="s">
        <v>98</v>
      </c>
      <c r="C209" s="46" t="s">
        <v>174</v>
      </c>
      <c r="D209" s="123"/>
      <c r="E209" s="82"/>
      <c r="F209" s="82"/>
      <c r="G209" s="82"/>
      <c r="H209" s="82"/>
      <c r="I209" s="82"/>
    </row>
    <row r="210" spans="2:37" outlineLevel="1" x14ac:dyDescent="0.35">
      <c r="B210" s="238" t="s">
        <v>99</v>
      </c>
      <c r="C210" s="46" t="s">
        <v>174</v>
      </c>
      <c r="D210" s="123"/>
      <c r="E210" s="82"/>
      <c r="F210" s="82"/>
      <c r="G210" s="82"/>
      <c r="H210" s="82"/>
      <c r="I210" s="82"/>
    </row>
    <row r="212" spans="2:37" ht="15.5" x14ac:dyDescent="0.35">
      <c r="B212" s="306" t="s">
        <v>170</v>
      </c>
      <c r="C212" s="306"/>
      <c r="D212" s="306"/>
      <c r="E212" s="306"/>
      <c r="F212" s="306"/>
      <c r="G212" s="306"/>
      <c r="H212" s="306"/>
      <c r="I212" s="306"/>
    </row>
    <row r="213" spans="2:37" ht="5.5" customHeight="1" outlineLevel="1" x14ac:dyDescent="0.35">
      <c r="B213" s="102"/>
      <c r="C213" s="102"/>
      <c r="D213" s="102"/>
      <c r="E213" s="102"/>
      <c r="F213" s="102"/>
      <c r="G213" s="102"/>
      <c r="H213" s="102"/>
      <c r="I213" s="102"/>
      <c r="J213" s="102"/>
      <c r="K213" s="102"/>
      <c r="L213" s="102"/>
      <c r="M213" s="102"/>
      <c r="N213" s="102"/>
      <c r="O213" s="102"/>
      <c r="P213" s="102"/>
      <c r="Q213" s="102"/>
      <c r="R213" s="102"/>
      <c r="S213" s="102"/>
      <c r="T213" s="102"/>
      <c r="U213" s="102"/>
      <c r="V213" s="102"/>
      <c r="W213" s="102"/>
      <c r="X213" s="102"/>
      <c r="Y213" s="102"/>
      <c r="Z213" s="102"/>
      <c r="AA213" s="102"/>
      <c r="AB213" s="102"/>
      <c r="AC213" s="102"/>
      <c r="AD213" s="102"/>
      <c r="AE213" s="102"/>
      <c r="AF213" s="102"/>
      <c r="AG213" s="102"/>
      <c r="AH213" s="102"/>
      <c r="AI213" s="102"/>
      <c r="AJ213" s="102"/>
      <c r="AK213" s="102"/>
    </row>
    <row r="214" spans="2:37" ht="43.5" outlineLevel="1" x14ac:dyDescent="0.35">
      <c r="B214" s="77"/>
      <c r="C214" s="61" t="s">
        <v>105</v>
      </c>
      <c r="D214" s="90" t="str">
        <f>"Μέσο μοναδιαίο κόστος υποδομής "&amp;($C$3-5)&amp;" - "&amp;(($C$3-1))</f>
        <v>Μέσο μοναδιαίο κόστος υποδομής 2019 - 2023</v>
      </c>
      <c r="E214" s="81">
        <f>$C$3</f>
        <v>2024</v>
      </c>
      <c r="F214" s="81">
        <f>$C$3+1</f>
        <v>2025</v>
      </c>
      <c r="G214" s="81">
        <f>$C$3+2</f>
        <v>2026</v>
      </c>
      <c r="H214" s="81">
        <f>$C$3+3</f>
        <v>2027</v>
      </c>
      <c r="I214" s="81">
        <f>$C$3+4</f>
        <v>2028</v>
      </c>
    </row>
    <row r="215" spans="2:37" outlineLevel="1" x14ac:dyDescent="0.35">
      <c r="B215" s="237" t="s">
        <v>75</v>
      </c>
      <c r="C215" s="46" t="s">
        <v>174</v>
      </c>
      <c r="D215" s="123"/>
      <c r="E215" s="82"/>
      <c r="F215" s="82"/>
      <c r="G215" s="82"/>
      <c r="H215" s="82"/>
      <c r="I215" s="82"/>
    </row>
    <row r="216" spans="2:37" outlineLevel="1" x14ac:dyDescent="0.35">
      <c r="B216" s="238" t="s">
        <v>76</v>
      </c>
      <c r="C216" s="46" t="s">
        <v>174</v>
      </c>
      <c r="D216" s="123"/>
      <c r="E216" s="82"/>
      <c r="F216" s="82"/>
      <c r="G216" s="82"/>
      <c r="H216" s="82"/>
      <c r="I216" s="82"/>
    </row>
    <row r="217" spans="2:37" outlineLevel="1" x14ac:dyDescent="0.35">
      <c r="B217" s="237" t="s">
        <v>77</v>
      </c>
      <c r="C217" s="46" t="s">
        <v>174</v>
      </c>
      <c r="D217" s="123"/>
      <c r="E217" s="82"/>
      <c r="F217" s="82"/>
      <c r="G217" s="82"/>
      <c r="H217" s="82"/>
      <c r="I217" s="82"/>
    </row>
    <row r="218" spans="2:37" outlineLevel="1" x14ac:dyDescent="0.35">
      <c r="B218" s="238" t="s">
        <v>78</v>
      </c>
      <c r="C218" s="46" t="s">
        <v>174</v>
      </c>
      <c r="D218" s="123"/>
      <c r="E218" s="82"/>
      <c r="F218" s="82"/>
      <c r="G218" s="82"/>
      <c r="H218" s="82"/>
      <c r="I218" s="82"/>
    </row>
    <row r="219" spans="2:37" outlineLevel="1" x14ac:dyDescent="0.35">
      <c r="B219" s="237" t="s">
        <v>79</v>
      </c>
      <c r="C219" s="46" t="s">
        <v>174</v>
      </c>
      <c r="D219" s="123"/>
      <c r="E219" s="82"/>
      <c r="F219" s="82"/>
      <c r="G219" s="82"/>
      <c r="H219" s="82"/>
      <c r="I219" s="82"/>
    </row>
    <row r="220" spans="2:37" outlineLevel="1" x14ac:dyDescent="0.35">
      <c r="B220" s="238" t="s">
        <v>80</v>
      </c>
      <c r="C220" s="46" t="s">
        <v>174</v>
      </c>
      <c r="D220" s="123"/>
      <c r="E220" s="82"/>
      <c r="F220" s="82"/>
      <c r="G220" s="82"/>
      <c r="H220" s="82"/>
      <c r="I220" s="82"/>
    </row>
    <row r="221" spans="2:37" outlineLevel="1" x14ac:dyDescent="0.35">
      <c r="B221" s="237" t="s">
        <v>81</v>
      </c>
      <c r="C221" s="46" t="s">
        <v>174</v>
      </c>
      <c r="D221" s="123"/>
      <c r="E221" s="82"/>
      <c r="F221" s="82"/>
      <c r="G221" s="82"/>
      <c r="H221" s="82"/>
      <c r="I221" s="82"/>
    </row>
    <row r="222" spans="2:37" outlineLevel="1" x14ac:dyDescent="0.35">
      <c r="B222" s="238" t="s">
        <v>82</v>
      </c>
      <c r="C222" s="46" t="s">
        <v>174</v>
      </c>
      <c r="D222" s="123"/>
      <c r="E222" s="82"/>
      <c r="F222" s="82"/>
      <c r="G222" s="82"/>
      <c r="H222" s="82"/>
      <c r="I222" s="82"/>
    </row>
    <row r="223" spans="2:37" outlineLevel="1" x14ac:dyDescent="0.35">
      <c r="B223" s="237" t="s">
        <v>83</v>
      </c>
      <c r="C223" s="46" t="s">
        <v>174</v>
      </c>
      <c r="D223" s="123"/>
      <c r="E223" s="82"/>
      <c r="F223" s="82"/>
      <c r="G223" s="82"/>
      <c r="H223" s="82"/>
      <c r="I223" s="82"/>
    </row>
    <row r="224" spans="2:37" outlineLevel="1" x14ac:dyDescent="0.35">
      <c r="B224" s="238" t="s">
        <v>84</v>
      </c>
      <c r="C224" s="46" t="s">
        <v>174</v>
      </c>
      <c r="D224" s="123"/>
      <c r="E224" s="82"/>
      <c r="F224" s="82"/>
      <c r="G224" s="82"/>
      <c r="H224" s="82"/>
      <c r="I224" s="82"/>
    </row>
    <row r="225" spans="2:9" outlineLevel="1" x14ac:dyDescent="0.35">
      <c r="B225" s="237" t="s">
        <v>85</v>
      </c>
      <c r="C225" s="46" t="s">
        <v>174</v>
      </c>
      <c r="D225" s="123"/>
      <c r="E225" s="82"/>
      <c r="F225" s="82"/>
      <c r="G225" s="82"/>
      <c r="H225" s="82"/>
      <c r="I225" s="82"/>
    </row>
    <row r="226" spans="2:9" outlineLevel="1" x14ac:dyDescent="0.35">
      <c r="B226" s="238" t="s">
        <v>86</v>
      </c>
      <c r="C226" s="46" t="s">
        <v>174</v>
      </c>
      <c r="D226" s="123"/>
      <c r="E226" s="82"/>
      <c r="F226" s="82"/>
      <c r="G226" s="82"/>
      <c r="H226" s="82"/>
      <c r="I226" s="82"/>
    </row>
    <row r="227" spans="2:9" outlineLevel="1" x14ac:dyDescent="0.35">
      <c r="B227" s="237" t="s">
        <v>87</v>
      </c>
      <c r="C227" s="46" t="s">
        <v>174</v>
      </c>
      <c r="D227" s="123"/>
      <c r="E227" s="82"/>
      <c r="F227" s="82"/>
      <c r="G227" s="82"/>
      <c r="H227" s="82"/>
      <c r="I227" s="82"/>
    </row>
    <row r="228" spans="2:9" outlineLevel="1" x14ac:dyDescent="0.35">
      <c r="B228" s="238" t="s">
        <v>88</v>
      </c>
      <c r="C228" s="46" t="s">
        <v>174</v>
      </c>
      <c r="D228" s="123"/>
      <c r="E228" s="82"/>
      <c r="F228" s="82"/>
      <c r="G228" s="82"/>
      <c r="H228" s="82"/>
      <c r="I228" s="82"/>
    </row>
    <row r="229" spans="2:9" outlineLevel="1" x14ac:dyDescent="0.35">
      <c r="B229" s="237" t="s">
        <v>89</v>
      </c>
      <c r="C229" s="46" t="s">
        <v>174</v>
      </c>
      <c r="D229" s="123"/>
      <c r="E229" s="82"/>
      <c r="F229" s="82"/>
      <c r="G229" s="82"/>
      <c r="H229" s="82"/>
      <c r="I229" s="82"/>
    </row>
    <row r="230" spans="2:9" outlineLevel="1" x14ac:dyDescent="0.35">
      <c r="B230" s="238" t="s">
        <v>90</v>
      </c>
      <c r="C230" s="46" t="s">
        <v>174</v>
      </c>
      <c r="D230" s="123"/>
      <c r="E230" s="82"/>
      <c r="F230" s="82"/>
      <c r="G230" s="82"/>
      <c r="H230" s="82"/>
      <c r="I230" s="82"/>
    </row>
    <row r="231" spans="2:9" outlineLevel="1" x14ac:dyDescent="0.35">
      <c r="B231" s="238" t="s">
        <v>91</v>
      </c>
      <c r="C231" s="46" t="s">
        <v>174</v>
      </c>
      <c r="D231" s="123"/>
      <c r="E231" s="82"/>
      <c r="F231" s="82"/>
      <c r="G231" s="82"/>
      <c r="H231" s="82"/>
      <c r="I231" s="82"/>
    </row>
    <row r="232" spans="2:9" outlineLevel="1" x14ac:dyDescent="0.35">
      <c r="B232" s="237" t="s">
        <v>92</v>
      </c>
      <c r="C232" s="46" t="s">
        <v>174</v>
      </c>
      <c r="D232" s="123"/>
      <c r="E232" s="82"/>
      <c r="F232" s="82"/>
      <c r="G232" s="82"/>
      <c r="H232" s="82"/>
      <c r="I232" s="82"/>
    </row>
    <row r="233" spans="2:9" outlineLevel="1" x14ac:dyDescent="0.35">
      <c r="B233" s="238" t="s">
        <v>93</v>
      </c>
      <c r="C233" s="46" t="s">
        <v>174</v>
      </c>
      <c r="D233" s="123"/>
      <c r="E233" s="82"/>
      <c r="F233" s="82"/>
      <c r="G233" s="82"/>
      <c r="H233" s="82"/>
      <c r="I233" s="82"/>
    </row>
    <row r="234" spans="2:9" outlineLevel="1" x14ac:dyDescent="0.35">
      <c r="B234" s="237" t="s">
        <v>94</v>
      </c>
      <c r="C234" s="46" t="s">
        <v>174</v>
      </c>
      <c r="D234" s="123"/>
      <c r="E234" s="82"/>
      <c r="F234" s="82"/>
      <c r="G234" s="82"/>
      <c r="H234" s="82"/>
      <c r="I234" s="82"/>
    </row>
    <row r="235" spans="2:9" outlineLevel="1" x14ac:dyDescent="0.35">
      <c r="B235" s="238" t="s">
        <v>95</v>
      </c>
      <c r="C235" s="46" t="s">
        <v>174</v>
      </c>
      <c r="D235" s="123"/>
      <c r="E235" s="82"/>
      <c r="F235" s="82"/>
      <c r="G235" s="82"/>
      <c r="H235" s="82"/>
      <c r="I235" s="82"/>
    </row>
    <row r="236" spans="2:9" outlineLevel="1" x14ac:dyDescent="0.35">
      <c r="B236" s="237" t="s">
        <v>96</v>
      </c>
      <c r="C236" s="46" t="s">
        <v>174</v>
      </c>
      <c r="D236" s="123"/>
      <c r="E236" s="82"/>
      <c r="F236" s="82"/>
      <c r="G236" s="82"/>
      <c r="H236" s="82"/>
      <c r="I236" s="82"/>
    </row>
    <row r="237" spans="2:9" outlineLevel="1" x14ac:dyDescent="0.35">
      <c r="B237" s="238" t="s">
        <v>97</v>
      </c>
      <c r="C237" s="46" t="s">
        <v>174</v>
      </c>
      <c r="D237" s="123"/>
      <c r="E237" s="82"/>
      <c r="F237" s="82"/>
      <c r="G237" s="82"/>
      <c r="H237" s="82"/>
      <c r="I237" s="82"/>
    </row>
    <row r="238" spans="2:9" outlineLevel="1" x14ac:dyDescent="0.35">
      <c r="B238" s="237" t="s">
        <v>98</v>
      </c>
      <c r="C238" s="46" t="s">
        <v>174</v>
      </c>
      <c r="D238" s="123"/>
      <c r="E238" s="82"/>
      <c r="F238" s="82"/>
      <c r="G238" s="82"/>
      <c r="H238" s="82"/>
      <c r="I238" s="82"/>
    </row>
    <row r="239" spans="2:9" outlineLevel="1" x14ac:dyDescent="0.35">
      <c r="B239" s="238" t="s">
        <v>99</v>
      </c>
      <c r="C239" s="46" t="s">
        <v>174</v>
      </c>
      <c r="D239" s="123"/>
      <c r="E239" s="82"/>
      <c r="F239" s="82"/>
      <c r="G239" s="82"/>
      <c r="H239" s="82"/>
      <c r="I239" s="82"/>
    </row>
  </sheetData>
  <mergeCells count="11">
    <mergeCell ref="J2:L2"/>
    <mergeCell ref="B212:I212"/>
    <mergeCell ref="B96:I96"/>
    <mergeCell ref="B125:I125"/>
    <mergeCell ref="B9:I9"/>
    <mergeCell ref="C2:G2"/>
    <mergeCell ref="B38:I38"/>
    <mergeCell ref="B183:I183"/>
    <mergeCell ref="B154:I154"/>
    <mergeCell ref="B5:I5"/>
    <mergeCell ref="B67:I67"/>
  </mergeCells>
  <hyperlinks>
    <hyperlink ref="J2" location="'Αρχική σελίδα'!A1" display="Πίσω στην αρχική σελίδα" xr:uid="{BCCC15E5-B1DA-4962-BD7B-11D142F2E258}"/>
  </hyperlink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58D2A5-BBDD-4001-8CC9-FE0A5DE42D77}">
  <sheetPr>
    <tabColor theme="4" tint="0.79998168889431442"/>
  </sheetPr>
  <dimension ref="B2:AK277"/>
  <sheetViews>
    <sheetView showGridLines="0" topLeftCell="A5" zoomScale="70" zoomScaleNormal="70" workbookViewId="0">
      <selection activeCell="J9" sqref="J9"/>
    </sheetView>
  </sheetViews>
  <sheetFormatPr defaultColWidth="8.81640625" defaultRowHeight="14.5" outlineLevelRow="1" x14ac:dyDescent="0.35"/>
  <cols>
    <col min="1" max="1" width="2.81640625" customWidth="1"/>
    <col min="2" max="2" width="28.26953125" customWidth="1"/>
    <col min="3" max="3" width="13.7265625" customWidth="1"/>
    <col min="4" max="4" width="15.26953125" bestFit="1" customWidth="1"/>
    <col min="5" max="5" width="16.7265625" customWidth="1"/>
    <col min="6" max="8" width="13.7265625" customWidth="1"/>
    <col min="9" max="9" width="20.81640625" customWidth="1"/>
    <col min="10" max="10" width="40" bestFit="1" customWidth="1"/>
    <col min="11" max="11" width="13.1796875" customWidth="1"/>
    <col min="12" max="14" width="14.26953125" bestFit="1" customWidth="1"/>
    <col min="15" max="15" width="15.26953125" bestFit="1" customWidth="1"/>
  </cols>
  <sheetData>
    <row r="2" spans="2:37" ht="18.5" x14ac:dyDescent="0.45">
      <c r="B2" s="1" t="s">
        <v>0</v>
      </c>
      <c r="C2" s="307" t="str">
        <f>'Αρχική σελίδα'!C3</f>
        <v>Ανατολικής Μακεδονίας και Θράκης</v>
      </c>
      <c r="D2" s="307"/>
      <c r="E2" s="307"/>
      <c r="F2" s="307"/>
      <c r="G2" s="97"/>
      <c r="H2" s="97"/>
      <c r="J2" s="308" t="s">
        <v>59</v>
      </c>
      <c r="K2" s="308"/>
      <c r="L2" s="308"/>
    </row>
    <row r="3" spans="2:37" ht="18.5" x14ac:dyDescent="0.45">
      <c r="B3" s="2" t="s">
        <v>2</v>
      </c>
      <c r="C3" s="98">
        <f>'Αρχική σελίδα'!C4</f>
        <v>2024</v>
      </c>
      <c r="D3" s="45" t="s">
        <v>3</v>
      </c>
      <c r="E3" s="45">
        <f>C3+4</f>
        <v>2028</v>
      </c>
    </row>
    <row r="4" spans="2:37" ht="14.5" customHeight="1" x14ac:dyDescent="0.45">
      <c r="C4" s="2"/>
      <c r="D4" s="45"/>
    </row>
    <row r="5" spans="2:37" ht="44.5" customHeight="1" x14ac:dyDescent="0.35">
      <c r="B5" s="309" t="s">
        <v>176</v>
      </c>
      <c r="C5" s="309"/>
      <c r="D5" s="309"/>
      <c r="E5" s="309"/>
      <c r="F5" s="309"/>
      <c r="G5" s="309"/>
      <c r="H5" s="309"/>
      <c r="I5" s="309"/>
    </row>
    <row r="6" spans="2:37" x14ac:dyDescent="0.35">
      <c r="B6" s="223"/>
      <c r="C6" s="223"/>
      <c r="D6" s="223"/>
      <c r="E6" s="223"/>
      <c r="F6" s="223"/>
      <c r="G6" s="223"/>
      <c r="H6" s="223"/>
    </row>
    <row r="7" spans="2:37" ht="18.5" x14ac:dyDescent="0.45">
      <c r="B7" s="99" t="s">
        <v>177</v>
      </c>
      <c r="C7" s="100"/>
      <c r="D7" s="100"/>
      <c r="E7" s="100"/>
      <c r="F7" s="100"/>
      <c r="G7" s="97"/>
      <c r="H7" s="97"/>
      <c r="I7" s="97"/>
    </row>
    <row r="8" spans="2:37" ht="18.5" x14ac:dyDescent="0.45">
      <c r="C8" s="2"/>
      <c r="D8" s="45"/>
      <c r="E8" s="45"/>
    </row>
    <row r="9" spans="2:37" ht="15.5" x14ac:dyDescent="0.35">
      <c r="B9" s="306" t="s">
        <v>178</v>
      </c>
      <c r="C9" s="306"/>
      <c r="D9" s="306"/>
      <c r="E9" s="306"/>
      <c r="F9" s="306"/>
      <c r="G9" s="306"/>
      <c r="H9" s="306"/>
      <c r="I9" s="306"/>
      <c r="J9" s="272"/>
    </row>
    <row r="10" spans="2:37" ht="5.5" customHeight="1" outlineLevel="1" x14ac:dyDescent="0.3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outlineLevel="1" x14ac:dyDescent="0.35">
      <c r="B11" s="77"/>
      <c r="C11" s="61" t="s">
        <v>105</v>
      </c>
      <c r="D11" s="81">
        <f>$C$3</f>
        <v>2024</v>
      </c>
      <c r="E11" s="81">
        <f>$C$3+1</f>
        <v>2025</v>
      </c>
      <c r="F11" s="81">
        <f>$C$3+2</f>
        <v>2026</v>
      </c>
      <c r="G11" s="81">
        <f>$C$3+3</f>
        <v>2027</v>
      </c>
      <c r="H11" s="81">
        <f>$C$3+4</f>
        <v>2028</v>
      </c>
      <c r="I11" s="80" t="str">
        <f xml:space="preserve"> D11&amp;" - "&amp;H11</f>
        <v>2024 - 2028</v>
      </c>
    </row>
    <row r="12" spans="2:37" outlineLevel="1" x14ac:dyDescent="0.35">
      <c r="B12" s="237" t="s">
        <v>75</v>
      </c>
      <c r="C12" s="88" t="s">
        <v>179</v>
      </c>
      <c r="D12" s="185">
        <f t="shared" ref="D12:I21" si="0">D42+D72+D102+D132+D162+D192+D252+D222</f>
        <v>0</v>
      </c>
      <c r="E12" s="185">
        <f t="shared" si="0"/>
        <v>0</v>
      </c>
      <c r="F12" s="185">
        <f t="shared" si="0"/>
        <v>0</v>
      </c>
      <c r="G12" s="185">
        <f t="shared" si="0"/>
        <v>0</v>
      </c>
      <c r="H12" s="185">
        <f t="shared" si="0"/>
        <v>0</v>
      </c>
      <c r="I12" s="169">
        <f t="shared" si="0"/>
        <v>0</v>
      </c>
    </row>
    <row r="13" spans="2:37" outlineLevel="1" x14ac:dyDescent="0.35">
      <c r="B13" s="238" t="s">
        <v>76</v>
      </c>
      <c r="C13" s="88" t="s">
        <v>179</v>
      </c>
      <c r="D13" s="185">
        <f t="shared" ref="D13:H13" si="1">D43+D73+D103+D133+D163+D193+D253+D223</f>
        <v>0</v>
      </c>
      <c r="E13" s="185">
        <f t="shared" si="1"/>
        <v>0</v>
      </c>
      <c r="F13" s="185">
        <f t="shared" si="1"/>
        <v>0</v>
      </c>
      <c r="G13" s="185">
        <f t="shared" si="1"/>
        <v>0</v>
      </c>
      <c r="H13" s="185">
        <f t="shared" si="1"/>
        <v>0</v>
      </c>
      <c r="I13" s="169">
        <f t="shared" si="0"/>
        <v>0</v>
      </c>
    </row>
    <row r="14" spans="2:37" outlineLevel="1" x14ac:dyDescent="0.35">
      <c r="B14" s="237" t="s">
        <v>77</v>
      </c>
      <c r="C14" s="88" t="s">
        <v>179</v>
      </c>
      <c r="D14" s="185">
        <f t="shared" ref="D14:H14" si="2">D44+D74+D104+D134+D164+D194+D254+D224</f>
        <v>0</v>
      </c>
      <c r="E14" s="185">
        <f t="shared" si="2"/>
        <v>0</v>
      </c>
      <c r="F14" s="185">
        <f t="shared" si="2"/>
        <v>0</v>
      </c>
      <c r="G14" s="185">
        <f t="shared" si="2"/>
        <v>0</v>
      </c>
      <c r="H14" s="185">
        <f t="shared" si="2"/>
        <v>0</v>
      </c>
      <c r="I14" s="169">
        <f t="shared" si="0"/>
        <v>0</v>
      </c>
    </row>
    <row r="15" spans="2:37" outlineLevel="1" x14ac:dyDescent="0.35">
      <c r="B15" s="238" t="s">
        <v>78</v>
      </c>
      <c r="C15" s="88" t="s">
        <v>179</v>
      </c>
      <c r="D15" s="286">
        <f>D45+D75+D105+D135+D165+D195+D255+D225</f>
        <v>4481822.5370807555</v>
      </c>
      <c r="E15" s="286">
        <f t="shared" ref="E15:H15" si="3">E45+E75+E105+E135+E165+E195+E255+E225</f>
        <v>2870105.7210154003</v>
      </c>
      <c r="F15" s="286">
        <f t="shared" si="3"/>
        <v>1634819.6420843115</v>
      </c>
      <c r="G15" s="286">
        <f t="shared" si="3"/>
        <v>1186244.015758168</v>
      </c>
      <c r="H15" s="286">
        <f t="shared" si="3"/>
        <v>1338592.47100508</v>
      </c>
      <c r="I15" s="287">
        <f t="shared" si="0"/>
        <v>11511584.386943713</v>
      </c>
    </row>
    <row r="16" spans="2:37" outlineLevel="1" x14ac:dyDescent="0.35">
      <c r="B16" s="237" t="s">
        <v>79</v>
      </c>
      <c r="C16" s="88" t="s">
        <v>179</v>
      </c>
      <c r="D16" s="286">
        <f t="shared" ref="D16:H16" si="4">D46+D76+D106+D136+D166+D196+D256+D226</f>
        <v>0</v>
      </c>
      <c r="E16" s="286">
        <f t="shared" si="4"/>
        <v>0</v>
      </c>
      <c r="F16" s="286">
        <f t="shared" si="4"/>
        <v>0</v>
      </c>
      <c r="G16" s="286">
        <f t="shared" si="4"/>
        <v>0</v>
      </c>
      <c r="H16" s="286">
        <f t="shared" si="4"/>
        <v>0</v>
      </c>
      <c r="I16" s="287">
        <f t="shared" si="0"/>
        <v>0</v>
      </c>
    </row>
    <row r="17" spans="2:15" outlineLevel="1" x14ac:dyDescent="0.35">
      <c r="B17" s="238" t="s">
        <v>80</v>
      </c>
      <c r="C17" s="88" t="s">
        <v>179</v>
      </c>
      <c r="D17" s="286">
        <f t="shared" ref="D17:H17" si="5">D47+D77+D107+D137+D167+D197+D257+D227</f>
        <v>6182547.2059857482</v>
      </c>
      <c r="E17" s="286">
        <f t="shared" si="5"/>
        <v>3271248.8422667291</v>
      </c>
      <c r="F17" s="286">
        <f t="shared" si="5"/>
        <v>1701039.9311045452</v>
      </c>
      <c r="G17" s="286">
        <f t="shared" si="5"/>
        <v>959745.48201332521</v>
      </c>
      <c r="H17" s="286">
        <f t="shared" si="5"/>
        <v>1131196.5852831965</v>
      </c>
      <c r="I17" s="287">
        <f t="shared" si="0"/>
        <v>13245778.046653545</v>
      </c>
    </row>
    <row r="18" spans="2:15" outlineLevel="1" x14ac:dyDescent="0.35">
      <c r="B18" s="237" t="s">
        <v>81</v>
      </c>
      <c r="C18" s="88" t="s">
        <v>179</v>
      </c>
      <c r="D18" s="286">
        <f t="shared" ref="D18:H18" si="6">D48+D78+D108+D138+D168+D198+D258+D228</f>
        <v>0</v>
      </c>
      <c r="E18" s="286">
        <f t="shared" si="6"/>
        <v>0</v>
      </c>
      <c r="F18" s="286">
        <f t="shared" si="6"/>
        <v>0</v>
      </c>
      <c r="G18" s="286">
        <f t="shared" si="6"/>
        <v>0</v>
      </c>
      <c r="H18" s="286">
        <f t="shared" si="6"/>
        <v>0</v>
      </c>
      <c r="I18" s="287">
        <f t="shared" si="0"/>
        <v>0</v>
      </c>
    </row>
    <row r="19" spans="2:15" outlineLevel="1" x14ac:dyDescent="0.35">
      <c r="B19" s="238" t="s">
        <v>82</v>
      </c>
      <c r="C19" s="88" t="s">
        <v>179</v>
      </c>
      <c r="D19" s="286">
        <f t="shared" ref="D19:H19" si="7">D49+D79+D109+D139+D169+D199+D259+D229</f>
        <v>4092985.9608078417</v>
      </c>
      <c r="E19" s="286">
        <f t="shared" si="7"/>
        <v>3365207.2912269686</v>
      </c>
      <c r="F19" s="286">
        <f t="shared" si="7"/>
        <v>1613574.1989053115</v>
      </c>
      <c r="G19" s="286">
        <f t="shared" si="7"/>
        <v>1078738.3526100535</v>
      </c>
      <c r="H19" s="286">
        <f t="shared" si="7"/>
        <v>1150734.9825112063</v>
      </c>
      <c r="I19" s="287">
        <f t="shared" si="0"/>
        <v>11301240.786061382</v>
      </c>
    </row>
    <row r="20" spans="2:15" outlineLevel="1" x14ac:dyDescent="0.35">
      <c r="B20" s="237" t="s">
        <v>83</v>
      </c>
      <c r="C20" s="88" t="s">
        <v>179</v>
      </c>
      <c r="D20" s="286">
        <f t="shared" ref="D20:H20" si="8">D50+D80+D110+D140+D170+D200+D260+D230</f>
        <v>0</v>
      </c>
      <c r="E20" s="286">
        <f t="shared" si="8"/>
        <v>0</v>
      </c>
      <c r="F20" s="286">
        <f t="shared" si="8"/>
        <v>0</v>
      </c>
      <c r="G20" s="286">
        <f t="shared" si="8"/>
        <v>0</v>
      </c>
      <c r="H20" s="286">
        <f t="shared" si="8"/>
        <v>0</v>
      </c>
      <c r="I20" s="287">
        <f t="shared" si="0"/>
        <v>0</v>
      </c>
    </row>
    <row r="21" spans="2:15" outlineLevel="1" x14ac:dyDescent="0.35">
      <c r="B21" s="238" t="s">
        <v>84</v>
      </c>
      <c r="C21" s="88" t="s">
        <v>179</v>
      </c>
      <c r="D21" s="286">
        <f t="shared" ref="D21:H21" si="9">D51+D81+D111+D141+D171+D201+D261+D231</f>
        <v>1943.5674880219422</v>
      </c>
      <c r="E21" s="286">
        <f t="shared" si="9"/>
        <v>0</v>
      </c>
      <c r="F21" s="286">
        <f t="shared" si="9"/>
        <v>0</v>
      </c>
      <c r="G21" s="286">
        <f t="shared" si="9"/>
        <v>0</v>
      </c>
      <c r="H21" s="286">
        <f t="shared" si="9"/>
        <v>0</v>
      </c>
      <c r="I21" s="287">
        <f t="shared" si="0"/>
        <v>1943.5674880219422</v>
      </c>
    </row>
    <row r="22" spans="2:15" outlineLevel="1" x14ac:dyDescent="0.35">
      <c r="B22" s="237" t="s">
        <v>85</v>
      </c>
      <c r="C22" s="88" t="s">
        <v>179</v>
      </c>
      <c r="D22" s="286">
        <f t="shared" ref="D22:H22" si="10">D52+D82+D112+D142+D172+D202+D262+D232</f>
        <v>0</v>
      </c>
      <c r="E22" s="286">
        <f t="shared" si="10"/>
        <v>0</v>
      </c>
      <c r="F22" s="286">
        <f t="shared" si="10"/>
        <v>0</v>
      </c>
      <c r="G22" s="286">
        <f t="shared" si="10"/>
        <v>0</v>
      </c>
      <c r="H22" s="286">
        <f t="shared" si="10"/>
        <v>0</v>
      </c>
      <c r="I22" s="287">
        <f t="shared" ref="I22:I31" si="11">I52+I82+I112+I142+I172+I202+I262+I232</f>
        <v>0</v>
      </c>
      <c r="J22" s="289"/>
      <c r="K22" s="289"/>
      <c r="L22" s="289"/>
      <c r="M22" s="289"/>
      <c r="N22" s="289"/>
      <c r="O22" s="289"/>
    </row>
    <row r="23" spans="2:15" outlineLevel="1" x14ac:dyDescent="0.35">
      <c r="B23" s="238" t="s">
        <v>86</v>
      </c>
      <c r="C23" s="88" t="s">
        <v>179</v>
      </c>
      <c r="D23" s="286">
        <f t="shared" ref="D23:H23" si="12">D53+D83+D113+D143+D173+D203+D263+D233</f>
        <v>0</v>
      </c>
      <c r="E23" s="286">
        <f t="shared" si="12"/>
        <v>0</v>
      </c>
      <c r="F23" s="286">
        <f t="shared" si="12"/>
        <v>0</v>
      </c>
      <c r="G23" s="286">
        <f t="shared" si="12"/>
        <v>0</v>
      </c>
      <c r="H23" s="286">
        <f t="shared" si="12"/>
        <v>0</v>
      </c>
      <c r="I23" s="287">
        <f t="shared" si="11"/>
        <v>0</v>
      </c>
    </row>
    <row r="24" spans="2:15" outlineLevel="1" x14ac:dyDescent="0.35">
      <c r="B24" s="237" t="s">
        <v>87</v>
      </c>
      <c r="C24" s="88" t="s">
        <v>179</v>
      </c>
      <c r="D24" s="286">
        <f t="shared" ref="D24:H24" si="13">D54+D84+D114+D144+D174+D204+D264+D234</f>
        <v>0</v>
      </c>
      <c r="E24" s="286">
        <f t="shared" si="13"/>
        <v>0</v>
      </c>
      <c r="F24" s="286">
        <f t="shared" si="13"/>
        <v>0</v>
      </c>
      <c r="G24" s="286">
        <f t="shared" si="13"/>
        <v>0</v>
      </c>
      <c r="H24" s="286">
        <f t="shared" si="13"/>
        <v>0</v>
      </c>
      <c r="I24" s="287">
        <f t="shared" si="11"/>
        <v>0</v>
      </c>
    </row>
    <row r="25" spans="2:15" outlineLevel="1" x14ac:dyDescent="0.35">
      <c r="B25" s="238" t="s">
        <v>88</v>
      </c>
      <c r="C25" s="88" t="s">
        <v>179</v>
      </c>
      <c r="D25" s="286">
        <f t="shared" ref="D25:H25" si="14">D55+D85+D115+D145+D175+D205+D265+D235</f>
        <v>4945065.5950572044</v>
      </c>
      <c r="E25" s="286">
        <f t="shared" si="14"/>
        <v>1768902.3659503383</v>
      </c>
      <c r="F25" s="286">
        <f t="shared" si="14"/>
        <v>1090834.0330361873</v>
      </c>
      <c r="G25" s="286">
        <f t="shared" si="14"/>
        <v>1032495.8164677429</v>
      </c>
      <c r="H25" s="286">
        <f t="shared" si="14"/>
        <v>1441928.1632894485</v>
      </c>
      <c r="I25" s="287">
        <f t="shared" si="11"/>
        <v>10279225.973800922</v>
      </c>
    </row>
    <row r="26" spans="2:15" outlineLevel="1" x14ac:dyDescent="0.35">
      <c r="B26" s="237" t="s">
        <v>89</v>
      </c>
      <c r="C26" s="88" t="s">
        <v>179</v>
      </c>
      <c r="D26" s="286">
        <f t="shared" ref="D26:H26" si="15">D56+D86+D116+D146+D176+D206+D266+D236</f>
        <v>0</v>
      </c>
      <c r="E26" s="286">
        <f t="shared" si="15"/>
        <v>0</v>
      </c>
      <c r="F26" s="286">
        <f t="shared" si="15"/>
        <v>0</v>
      </c>
      <c r="G26" s="286">
        <f t="shared" si="15"/>
        <v>0</v>
      </c>
      <c r="H26" s="286">
        <f t="shared" si="15"/>
        <v>0</v>
      </c>
      <c r="I26" s="287">
        <f t="shared" si="11"/>
        <v>0</v>
      </c>
    </row>
    <row r="27" spans="2:15" outlineLevel="1" x14ac:dyDescent="0.35">
      <c r="B27" s="238" t="s">
        <v>90</v>
      </c>
      <c r="C27" s="88" t="s">
        <v>179</v>
      </c>
      <c r="D27" s="286">
        <f t="shared" ref="D27:H27" si="16">D57+D87+D117+D147+D177+D207+D267+D237</f>
        <v>0</v>
      </c>
      <c r="E27" s="286">
        <f t="shared" si="16"/>
        <v>54546.690567783662</v>
      </c>
      <c r="F27" s="286">
        <f t="shared" si="16"/>
        <v>151948.66427559836</v>
      </c>
      <c r="G27" s="286">
        <f t="shared" si="16"/>
        <v>649984.82073113776</v>
      </c>
      <c r="H27" s="286">
        <f t="shared" si="16"/>
        <v>1681194.0955715696</v>
      </c>
      <c r="I27" s="287">
        <f t="shared" si="11"/>
        <v>2537674.2711460898</v>
      </c>
    </row>
    <row r="28" spans="2:15" outlineLevel="1" x14ac:dyDescent="0.35">
      <c r="B28" s="238" t="s">
        <v>91</v>
      </c>
      <c r="C28" s="88" t="s">
        <v>179</v>
      </c>
      <c r="D28" s="286">
        <f t="shared" ref="D28:H28" si="17">D58+D88+D118+D148+D178+D208+D268+D238</f>
        <v>0</v>
      </c>
      <c r="E28" s="286">
        <f t="shared" si="17"/>
        <v>0</v>
      </c>
      <c r="F28" s="286">
        <f t="shared" si="17"/>
        <v>0</v>
      </c>
      <c r="G28" s="286">
        <f t="shared" si="17"/>
        <v>0</v>
      </c>
      <c r="H28" s="286">
        <f t="shared" si="17"/>
        <v>0</v>
      </c>
      <c r="I28" s="287">
        <f t="shared" si="11"/>
        <v>0</v>
      </c>
    </row>
    <row r="29" spans="2:15" outlineLevel="1" x14ac:dyDescent="0.35">
      <c r="B29" s="237" t="s">
        <v>92</v>
      </c>
      <c r="C29" s="88" t="s">
        <v>179</v>
      </c>
      <c r="D29" s="286">
        <f t="shared" ref="D29:H29" si="18">D59+D89+D119+D149+D179+D209+D269+D239</f>
        <v>0</v>
      </c>
      <c r="E29" s="286">
        <f t="shared" si="18"/>
        <v>0</v>
      </c>
      <c r="F29" s="286">
        <f t="shared" si="18"/>
        <v>0</v>
      </c>
      <c r="G29" s="286">
        <f t="shared" si="18"/>
        <v>0</v>
      </c>
      <c r="H29" s="286">
        <f t="shared" si="18"/>
        <v>0</v>
      </c>
      <c r="I29" s="287">
        <f t="shared" si="11"/>
        <v>0</v>
      </c>
    </row>
    <row r="30" spans="2:15" outlineLevel="1" x14ac:dyDescent="0.35">
      <c r="B30" s="238" t="s">
        <v>93</v>
      </c>
      <c r="C30" s="88" t="s">
        <v>179</v>
      </c>
      <c r="D30" s="286">
        <f t="shared" ref="D30:H30" si="19">D60+D90+D120+D150+D180+D210+D270+D240</f>
        <v>0</v>
      </c>
      <c r="E30" s="286">
        <f t="shared" si="19"/>
        <v>0</v>
      </c>
      <c r="F30" s="286">
        <f t="shared" si="19"/>
        <v>0</v>
      </c>
      <c r="G30" s="286">
        <f t="shared" si="19"/>
        <v>0</v>
      </c>
      <c r="H30" s="286">
        <f t="shared" si="19"/>
        <v>0</v>
      </c>
      <c r="I30" s="287">
        <f t="shared" si="11"/>
        <v>0</v>
      </c>
    </row>
    <row r="31" spans="2:15" outlineLevel="1" x14ac:dyDescent="0.35">
      <c r="B31" s="237" t="s">
        <v>94</v>
      </c>
      <c r="C31" s="88" t="s">
        <v>179</v>
      </c>
      <c r="D31" s="286">
        <f t="shared" ref="D31:H31" si="20">D61+D91+D121+D151+D181+D211+D271+D241</f>
        <v>0</v>
      </c>
      <c r="E31" s="286">
        <f t="shared" si="20"/>
        <v>0</v>
      </c>
      <c r="F31" s="286">
        <f t="shared" si="20"/>
        <v>0</v>
      </c>
      <c r="G31" s="286">
        <f t="shared" si="20"/>
        <v>0</v>
      </c>
      <c r="H31" s="286">
        <f t="shared" si="20"/>
        <v>0</v>
      </c>
      <c r="I31" s="287">
        <f t="shared" si="11"/>
        <v>0</v>
      </c>
    </row>
    <row r="32" spans="2:15" outlineLevel="1" x14ac:dyDescent="0.35">
      <c r="B32" s="238" t="s">
        <v>95</v>
      </c>
      <c r="C32" s="88" t="s">
        <v>179</v>
      </c>
      <c r="D32" s="286">
        <f t="shared" ref="D32:H32" si="21">D62+D92+D122+D152+D182+D212+D272+D242</f>
        <v>0</v>
      </c>
      <c r="E32" s="286">
        <f t="shared" si="21"/>
        <v>212022.64461081114</v>
      </c>
      <c r="F32" s="286">
        <f t="shared" si="21"/>
        <v>0</v>
      </c>
      <c r="G32" s="286">
        <f t="shared" si="21"/>
        <v>0</v>
      </c>
      <c r="H32" s="286">
        <f t="shared" si="21"/>
        <v>0</v>
      </c>
      <c r="I32" s="287">
        <f t="shared" ref="I32:I36" si="22">I62+I92+I122+I152+I182+I212+I272+I242</f>
        <v>212022.64461081114</v>
      </c>
    </row>
    <row r="33" spans="2:37" outlineLevel="1" x14ac:dyDescent="0.35">
      <c r="B33" s="237" t="s">
        <v>96</v>
      </c>
      <c r="C33" s="88" t="s">
        <v>179</v>
      </c>
      <c r="D33" s="286">
        <f t="shared" ref="D33:H33" si="23">D63+D93+D123+D153+D183+D213+D273+D243</f>
        <v>0</v>
      </c>
      <c r="E33" s="286">
        <f t="shared" si="23"/>
        <v>0</v>
      </c>
      <c r="F33" s="286">
        <f t="shared" si="23"/>
        <v>0</v>
      </c>
      <c r="G33" s="286">
        <f t="shared" si="23"/>
        <v>0</v>
      </c>
      <c r="H33" s="286">
        <f t="shared" si="23"/>
        <v>0</v>
      </c>
      <c r="I33" s="287">
        <f t="shared" si="22"/>
        <v>0</v>
      </c>
    </row>
    <row r="34" spans="2:37" outlineLevel="1" x14ac:dyDescent="0.35">
      <c r="B34" s="238" t="s">
        <v>97</v>
      </c>
      <c r="C34" s="88" t="s">
        <v>179</v>
      </c>
      <c r="D34" s="286">
        <f t="shared" ref="D34:H34" si="24">D64+D94+D124+D154+D184+D214+D274+D244</f>
        <v>2486934.6720663123</v>
      </c>
      <c r="E34" s="286">
        <f t="shared" si="24"/>
        <v>637912.60087651398</v>
      </c>
      <c r="F34" s="286">
        <f t="shared" si="24"/>
        <v>510695.66819066554</v>
      </c>
      <c r="G34" s="286">
        <f t="shared" si="24"/>
        <v>427960.76999706018</v>
      </c>
      <c r="H34" s="286">
        <f t="shared" si="24"/>
        <v>613069.12155506085</v>
      </c>
      <c r="I34" s="287">
        <f t="shared" si="22"/>
        <v>4676572.8326856121</v>
      </c>
    </row>
    <row r="35" spans="2:37" outlineLevel="1" x14ac:dyDescent="0.35">
      <c r="B35" s="237" t="s">
        <v>98</v>
      </c>
      <c r="C35" s="88" t="s">
        <v>179</v>
      </c>
      <c r="D35" s="286">
        <f t="shared" ref="D35:H35" si="25">D65+D95+D125+D155+D185+D215+D275+D245</f>
        <v>0</v>
      </c>
      <c r="E35" s="286">
        <f t="shared" si="25"/>
        <v>0</v>
      </c>
      <c r="F35" s="286">
        <f t="shared" si="25"/>
        <v>0</v>
      </c>
      <c r="G35" s="286">
        <f t="shared" si="25"/>
        <v>0</v>
      </c>
      <c r="H35" s="286">
        <f t="shared" si="25"/>
        <v>0</v>
      </c>
      <c r="I35" s="287">
        <f t="shared" si="22"/>
        <v>0</v>
      </c>
    </row>
    <row r="36" spans="2:37" outlineLevel="1" x14ac:dyDescent="0.35">
      <c r="B36" s="238" t="s">
        <v>99</v>
      </c>
      <c r="C36" s="88" t="s">
        <v>179</v>
      </c>
      <c r="D36" s="286">
        <f t="shared" ref="D36:H36" si="26">D66+D96+D126+D156+D186+D216+D276+D246</f>
        <v>3584082.6318928851</v>
      </c>
      <c r="E36" s="286">
        <f t="shared" si="26"/>
        <v>922231.14859875443</v>
      </c>
      <c r="F36" s="286">
        <f t="shared" si="26"/>
        <v>455141.51086678053</v>
      </c>
      <c r="G36" s="286">
        <f t="shared" si="26"/>
        <v>301604.45714251301</v>
      </c>
      <c r="H36" s="286">
        <f t="shared" si="26"/>
        <v>356176.57975973806</v>
      </c>
      <c r="I36" s="287">
        <f t="shared" si="22"/>
        <v>5619236.3282606713</v>
      </c>
    </row>
    <row r="37" spans="2:37" outlineLevel="1" x14ac:dyDescent="0.35">
      <c r="B37" s="49" t="s">
        <v>107</v>
      </c>
      <c r="C37" s="88" t="s">
        <v>179</v>
      </c>
      <c r="D37" s="288">
        <f>SUM(D12:D36)</f>
        <v>25775382.170378771</v>
      </c>
      <c r="E37" s="288">
        <f t="shared" ref="E37:I37" si="27">SUM(E12:E36)</f>
        <v>13102177.305113301</v>
      </c>
      <c r="F37" s="288">
        <f>SUM(F12:F36)</f>
        <v>7158053.6484634001</v>
      </c>
      <c r="G37" s="288">
        <f t="shared" si="27"/>
        <v>5636773.7147200005</v>
      </c>
      <c r="H37" s="288">
        <f t="shared" si="27"/>
        <v>7712891.9989753012</v>
      </c>
      <c r="I37" s="288">
        <f t="shared" si="27"/>
        <v>59385278.837650776</v>
      </c>
    </row>
    <row r="39" spans="2:37" ht="15.5" x14ac:dyDescent="0.35">
      <c r="B39" s="306" t="s">
        <v>158</v>
      </c>
      <c r="C39" s="306"/>
      <c r="D39" s="306"/>
      <c r="E39" s="306"/>
      <c r="F39" s="306"/>
      <c r="G39" s="306"/>
      <c r="H39" s="306"/>
      <c r="I39" s="306"/>
    </row>
    <row r="40" spans="2:37" ht="5.5" customHeight="1" outlineLevel="1" x14ac:dyDescent="0.35">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c r="AH40" s="102"/>
      <c r="AI40" s="102"/>
      <c r="AJ40" s="102"/>
      <c r="AK40" s="102"/>
    </row>
    <row r="41" spans="2:37" outlineLevel="1" x14ac:dyDescent="0.35">
      <c r="B41" s="77"/>
      <c r="C41" s="61" t="s">
        <v>105</v>
      </c>
      <c r="D41" s="81">
        <f>$C$3</f>
        <v>2024</v>
      </c>
      <c r="E41" s="81">
        <f>$C$3+1</f>
        <v>2025</v>
      </c>
      <c r="F41" s="81">
        <f>$C$3+2</f>
        <v>2026</v>
      </c>
      <c r="G41" s="81">
        <f>$C$3+3</f>
        <v>2027</v>
      </c>
      <c r="H41" s="81">
        <f>$C$3+4</f>
        <v>2028</v>
      </c>
      <c r="I41" s="80" t="str">
        <f xml:space="preserve"> D41&amp;" - "&amp;H41</f>
        <v>2024 - 2028</v>
      </c>
    </row>
    <row r="42" spans="2:37" outlineLevel="1" x14ac:dyDescent="0.35">
      <c r="B42" s="237" t="s">
        <v>75</v>
      </c>
      <c r="C42" s="88" t="s">
        <v>179</v>
      </c>
      <c r="D42" s="185">
        <f>'Παραδοχές μοναδιαίου κόστους'!E12*'Ανάπτυξη δικτύου'!U14</f>
        <v>0</v>
      </c>
      <c r="E42" s="185">
        <f>'Παραδοχές μοναδιαίου κόστους'!F12*'Ανάπτυξη δικτύου'!X14</f>
        <v>0</v>
      </c>
      <c r="F42" s="185">
        <f>'Παραδοχές μοναδιαίου κόστους'!G12*'Ανάπτυξη δικτύου'!AA14</f>
        <v>0</v>
      </c>
      <c r="G42" s="185">
        <f>'Παραδοχές μοναδιαίου κόστους'!H12*'Ανάπτυξη δικτύου'!AD14</f>
        <v>0</v>
      </c>
      <c r="H42" s="185">
        <f>'Παραδοχές μοναδιαίου κόστους'!I12*'Ανάπτυξη δικτύου'!AG14</f>
        <v>0</v>
      </c>
      <c r="I42" s="169">
        <f>D42+E42+F42+G42+H42</f>
        <v>0</v>
      </c>
    </row>
    <row r="43" spans="2:37" outlineLevel="1" x14ac:dyDescent="0.35">
      <c r="B43" s="238" t="s">
        <v>76</v>
      </c>
      <c r="C43" s="88" t="s">
        <v>179</v>
      </c>
      <c r="D43" s="185">
        <f>'Παραδοχές μοναδιαίου κόστους'!E13*'Ανάπτυξη δικτύου'!U15</f>
        <v>0</v>
      </c>
      <c r="E43" s="185">
        <f>'Παραδοχές μοναδιαίου κόστους'!F13*'Ανάπτυξη δικτύου'!X15</f>
        <v>0</v>
      </c>
      <c r="F43" s="185">
        <f>'Παραδοχές μοναδιαίου κόστους'!G13*'Ανάπτυξη δικτύου'!AA15</f>
        <v>0</v>
      </c>
      <c r="G43" s="185">
        <f>'Παραδοχές μοναδιαίου κόστους'!H13*'Ανάπτυξη δικτύου'!AD15</f>
        <v>0</v>
      </c>
      <c r="H43" s="185">
        <f>'Παραδοχές μοναδιαίου κόστους'!I13*'Ανάπτυξη δικτύου'!AG15</f>
        <v>0</v>
      </c>
      <c r="I43" s="169">
        <f t="shared" ref="I43:I66" si="28">D43+E43+F43+G43+H43</f>
        <v>0</v>
      </c>
    </row>
    <row r="44" spans="2:37" outlineLevel="1" x14ac:dyDescent="0.35">
      <c r="B44" s="237" t="s">
        <v>77</v>
      </c>
      <c r="C44" s="88" t="s">
        <v>179</v>
      </c>
      <c r="D44" s="185">
        <f>'Παραδοχές μοναδιαίου κόστους'!E14*'Ανάπτυξη δικτύου'!U16</f>
        <v>0</v>
      </c>
      <c r="E44" s="185">
        <f>'Παραδοχές μοναδιαίου κόστους'!F14*'Ανάπτυξη δικτύου'!X16</f>
        <v>0</v>
      </c>
      <c r="F44" s="185">
        <f>'Παραδοχές μοναδιαίου κόστους'!G14*'Ανάπτυξη δικτύου'!AA16</f>
        <v>0</v>
      </c>
      <c r="G44" s="185">
        <f>'Παραδοχές μοναδιαίου κόστους'!H14*'Ανάπτυξη δικτύου'!AD16</f>
        <v>0</v>
      </c>
      <c r="H44" s="185">
        <f>'Παραδοχές μοναδιαίου κόστους'!I14*'Ανάπτυξη δικτύου'!AG16</f>
        <v>0</v>
      </c>
      <c r="I44" s="169">
        <f t="shared" si="28"/>
        <v>0</v>
      </c>
    </row>
    <row r="45" spans="2:37" outlineLevel="1" x14ac:dyDescent="0.35">
      <c r="B45" s="238" t="s">
        <v>78</v>
      </c>
      <c r="C45" s="88" t="s">
        <v>179</v>
      </c>
      <c r="D45" s="185">
        <f>'Παραδοχές μοναδιαίου κόστους'!E15*'Ανάπτυξη δικτύου'!U17</f>
        <v>8327.3412649978436</v>
      </c>
      <c r="E45" s="185">
        <f>'Παραδοχές μοναδιαίου κόστους'!F15*'Ανάπτυξη δικτύου'!X17</f>
        <v>0</v>
      </c>
      <c r="F45" s="185">
        <f>'Παραδοχές μοναδιαίου κόστους'!G15*'Ανάπτυξη δικτύου'!AA17</f>
        <v>0</v>
      </c>
      <c r="G45" s="185">
        <f>'Παραδοχές μοναδιαίου κόστους'!H15*'Ανάπτυξη δικτύου'!AD17</f>
        <v>0</v>
      </c>
      <c r="H45" s="185">
        <f>'Παραδοχές μοναδιαίου κόστους'!I15*'Ανάπτυξη δικτύου'!AG17</f>
        <v>0</v>
      </c>
      <c r="I45" s="169">
        <f t="shared" si="28"/>
        <v>8327.3412649978436</v>
      </c>
    </row>
    <row r="46" spans="2:37" outlineLevel="1" x14ac:dyDescent="0.35">
      <c r="B46" s="237" t="s">
        <v>79</v>
      </c>
      <c r="C46" s="88" t="s">
        <v>179</v>
      </c>
      <c r="D46" s="185">
        <f>'Παραδοχές μοναδιαίου κόστους'!E16*'Ανάπτυξη δικτύου'!U18</f>
        <v>0</v>
      </c>
      <c r="E46" s="185">
        <f>'Παραδοχές μοναδιαίου κόστους'!F16*'Ανάπτυξη δικτύου'!X18</f>
        <v>0</v>
      </c>
      <c r="F46" s="185">
        <f>'Παραδοχές μοναδιαίου κόστους'!G16*'Ανάπτυξη δικτύου'!AA18</f>
        <v>0</v>
      </c>
      <c r="G46" s="185">
        <f>'Παραδοχές μοναδιαίου κόστους'!H16*'Ανάπτυξη δικτύου'!AD18</f>
        <v>0</v>
      </c>
      <c r="H46" s="185">
        <f>'Παραδοχές μοναδιαίου κόστους'!I16*'Ανάπτυξη δικτύου'!AG18</f>
        <v>0</v>
      </c>
      <c r="I46" s="169">
        <f t="shared" si="28"/>
        <v>0</v>
      </c>
    </row>
    <row r="47" spans="2:37" outlineLevel="1" x14ac:dyDescent="0.35">
      <c r="B47" s="238" t="s">
        <v>80</v>
      </c>
      <c r="C47" s="88" t="s">
        <v>179</v>
      </c>
      <c r="D47" s="185">
        <f>'Παραδοχές μοναδιαίου κόστους'!E17*'Ανάπτυξη δικτύου'!U19</f>
        <v>0</v>
      </c>
      <c r="E47" s="185">
        <f>'Παραδοχές μοναδιαίου κόστους'!F17*'Ανάπτυξη δικτύου'!X19</f>
        <v>0</v>
      </c>
      <c r="F47" s="185">
        <f>'Παραδοχές μοναδιαίου κόστους'!G17*'Ανάπτυξη δικτύου'!AA19</f>
        <v>0</v>
      </c>
      <c r="G47" s="185">
        <f>'Παραδοχές μοναδιαίου κόστους'!H17*'Ανάπτυξη δικτύου'!AD19</f>
        <v>0</v>
      </c>
      <c r="H47" s="185">
        <f>'Παραδοχές μοναδιαίου κόστους'!I17*'Ανάπτυξη δικτύου'!AG19</f>
        <v>0</v>
      </c>
      <c r="I47" s="169">
        <f t="shared" si="28"/>
        <v>0</v>
      </c>
    </row>
    <row r="48" spans="2:37" outlineLevel="1" x14ac:dyDescent="0.35">
      <c r="B48" s="237" t="s">
        <v>81</v>
      </c>
      <c r="C48" s="88" t="s">
        <v>179</v>
      </c>
      <c r="D48" s="185">
        <f>'Παραδοχές μοναδιαίου κόστους'!E18*'Ανάπτυξη δικτύου'!U20</f>
        <v>0</v>
      </c>
      <c r="E48" s="185">
        <f>'Παραδοχές μοναδιαίου κόστους'!F18*'Ανάπτυξη δικτύου'!X20</f>
        <v>0</v>
      </c>
      <c r="F48" s="185">
        <f>'Παραδοχές μοναδιαίου κόστους'!G18*'Ανάπτυξη δικτύου'!AA20</f>
        <v>0</v>
      </c>
      <c r="G48" s="185">
        <f>'Παραδοχές μοναδιαίου κόστους'!H18*'Ανάπτυξη δικτύου'!AD20</f>
        <v>0</v>
      </c>
      <c r="H48" s="185">
        <f>'Παραδοχές μοναδιαίου κόστους'!I18*'Ανάπτυξη δικτύου'!AG20</f>
        <v>0</v>
      </c>
      <c r="I48" s="169">
        <f t="shared" si="28"/>
        <v>0</v>
      </c>
    </row>
    <row r="49" spans="2:9" outlineLevel="1" x14ac:dyDescent="0.35">
      <c r="B49" s="238" t="s">
        <v>82</v>
      </c>
      <c r="C49" s="88" t="s">
        <v>179</v>
      </c>
      <c r="D49" s="185">
        <f>'Παραδοχές μοναδιαίου κόστους'!E19*'Ανάπτυξη δικτύου'!U21</f>
        <v>0</v>
      </c>
      <c r="E49" s="185">
        <f>'Παραδοχές μοναδιαίου κόστους'!F19*'Ανάπτυξη δικτύου'!X21</f>
        <v>749732.97075855208</v>
      </c>
      <c r="F49" s="185">
        <f>'Παραδοχές μοναδιαίου κόστους'!G19*'Ανάπτυξη δικτύου'!AA21</f>
        <v>0</v>
      </c>
      <c r="G49" s="185">
        <f>'Παραδοχές μοναδιαίου κόστους'!H19*'Ανάπτυξη δικτύου'!AD21</f>
        <v>0</v>
      </c>
      <c r="H49" s="185">
        <f>'Παραδοχές μοναδιαίου κόστους'!I19*'Ανάπτυξη δικτύου'!AG21</f>
        <v>0</v>
      </c>
      <c r="I49" s="169">
        <f t="shared" si="28"/>
        <v>749732.97075855208</v>
      </c>
    </row>
    <row r="50" spans="2:9" outlineLevel="1" x14ac:dyDescent="0.35">
      <c r="B50" s="237" t="s">
        <v>83</v>
      </c>
      <c r="C50" s="88" t="s">
        <v>179</v>
      </c>
      <c r="D50" s="185">
        <f>'Παραδοχές μοναδιαίου κόστους'!E20*'Ανάπτυξη δικτύου'!U22</f>
        <v>0</v>
      </c>
      <c r="E50" s="185">
        <f>'Παραδοχές μοναδιαίου κόστους'!F20*'Ανάπτυξη δικτύου'!X22</f>
        <v>0</v>
      </c>
      <c r="F50" s="185">
        <f>'Παραδοχές μοναδιαίου κόστους'!G20*'Ανάπτυξη δικτύου'!AA22</f>
        <v>0</v>
      </c>
      <c r="G50" s="185">
        <f>'Παραδοχές μοναδιαίου κόστους'!H20*'Ανάπτυξη δικτύου'!AD22</f>
        <v>0</v>
      </c>
      <c r="H50" s="185">
        <f>'Παραδοχές μοναδιαίου κόστους'!I20*'Ανάπτυξη δικτύου'!AG22</f>
        <v>0</v>
      </c>
      <c r="I50" s="169">
        <f t="shared" si="28"/>
        <v>0</v>
      </c>
    </row>
    <row r="51" spans="2:9" outlineLevel="1" x14ac:dyDescent="0.35">
      <c r="B51" s="238" t="s">
        <v>84</v>
      </c>
      <c r="C51" s="88" t="s">
        <v>179</v>
      </c>
      <c r="D51" s="185">
        <f>'Παραδοχές μοναδιαίου κόστους'!E21*'Ανάπτυξη δικτύου'!U23</f>
        <v>0</v>
      </c>
      <c r="E51" s="185">
        <f>'Παραδοχές μοναδιαίου κόστους'!F21*'Ανάπτυξη δικτύου'!X23</f>
        <v>0</v>
      </c>
      <c r="F51" s="185">
        <f>'Παραδοχές μοναδιαίου κόστους'!G21*'Ανάπτυξη δικτύου'!AA23</f>
        <v>0</v>
      </c>
      <c r="G51" s="185">
        <f>'Παραδοχές μοναδιαίου κόστους'!H21*'Ανάπτυξη δικτύου'!AD23</f>
        <v>0</v>
      </c>
      <c r="H51" s="185">
        <f>'Παραδοχές μοναδιαίου κόστους'!I21*'Ανάπτυξη δικτύου'!AG23</f>
        <v>0</v>
      </c>
      <c r="I51" s="169">
        <f t="shared" si="28"/>
        <v>0</v>
      </c>
    </row>
    <row r="52" spans="2:9" outlineLevel="1" x14ac:dyDescent="0.35">
      <c r="B52" s="237" t="s">
        <v>85</v>
      </c>
      <c r="C52" s="88" t="s">
        <v>179</v>
      </c>
      <c r="D52" s="185">
        <f>'Παραδοχές μοναδιαίου κόστους'!E22*'Ανάπτυξη δικτύου'!U24</f>
        <v>0</v>
      </c>
      <c r="E52" s="185">
        <f>'Παραδοχές μοναδιαίου κόστους'!F22*'Ανάπτυξη δικτύου'!X24</f>
        <v>0</v>
      </c>
      <c r="F52" s="185">
        <f>'Παραδοχές μοναδιαίου κόστους'!G22*'Ανάπτυξη δικτύου'!AA24</f>
        <v>0</v>
      </c>
      <c r="G52" s="185">
        <f>'Παραδοχές μοναδιαίου κόστους'!H22*'Ανάπτυξη δικτύου'!AD24</f>
        <v>0</v>
      </c>
      <c r="H52" s="185">
        <f>'Παραδοχές μοναδιαίου κόστους'!I22*'Ανάπτυξη δικτύου'!AG24</f>
        <v>0</v>
      </c>
      <c r="I52" s="169">
        <f t="shared" si="28"/>
        <v>0</v>
      </c>
    </row>
    <row r="53" spans="2:9" outlineLevel="1" x14ac:dyDescent="0.35">
      <c r="B53" s="238" t="s">
        <v>86</v>
      </c>
      <c r="C53" s="88" t="s">
        <v>179</v>
      </c>
      <c r="D53" s="185">
        <f>'Παραδοχές μοναδιαίου κόστους'!E23*'Ανάπτυξη δικτύου'!U25</f>
        <v>0</v>
      </c>
      <c r="E53" s="185">
        <f>'Παραδοχές μοναδιαίου κόστους'!F23*'Ανάπτυξη δικτύου'!X25</f>
        <v>0</v>
      </c>
      <c r="F53" s="185">
        <f>'Παραδοχές μοναδιαίου κόστους'!G23*'Ανάπτυξη δικτύου'!AA25</f>
        <v>0</v>
      </c>
      <c r="G53" s="185">
        <f>'Παραδοχές μοναδιαίου κόστους'!H23*'Ανάπτυξη δικτύου'!AD25</f>
        <v>0</v>
      </c>
      <c r="H53" s="185">
        <f>'Παραδοχές μοναδιαίου κόστους'!I23*'Ανάπτυξη δικτύου'!AG25</f>
        <v>0</v>
      </c>
      <c r="I53" s="169">
        <f t="shared" si="28"/>
        <v>0</v>
      </c>
    </row>
    <row r="54" spans="2:9" outlineLevel="1" x14ac:dyDescent="0.35">
      <c r="B54" s="237" t="s">
        <v>87</v>
      </c>
      <c r="C54" s="88" t="s">
        <v>179</v>
      </c>
      <c r="D54" s="185">
        <f>'Παραδοχές μοναδιαίου κόστους'!E24*'Ανάπτυξη δικτύου'!U26</f>
        <v>0</v>
      </c>
      <c r="E54" s="185">
        <f>'Παραδοχές μοναδιαίου κόστους'!F24*'Ανάπτυξη δικτύου'!X26</f>
        <v>0</v>
      </c>
      <c r="F54" s="185">
        <f>'Παραδοχές μοναδιαίου κόστους'!G24*'Ανάπτυξη δικτύου'!AA26</f>
        <v>0</v>
      </c>
      <c r="G54" s="185">
        <f>'Παραδοχές μοναδιαίου κόστους'!H24*'Ανάπτυξη δικτύου'!AD26</f>
        <v>0</v>
      </c>
      <c r="H54" s="185">
        <f>'Παραδοχές μοναδιαίου κόστους'!I24*'Ανάπτυξη δικτύου'!AG26</f>
        <v>0</v>
      </c>
      <c r="I54" s="169">
        <f t="shared" si="28"/>
        <v>0</v>
      </c>
    </row>
    <row r="55" spans="2:9" outlineLevel="1" x14ac:dyDescent="0.35">
      <c r="B55" s="238" t="s">
        <v>88</v>
      </c>
      <c r="C55" s="88" t="s">
        <v>179</v>
      </c>
      <c r="D55" s="185">
        <f>'Παραδοχές μοναδιαίου κόστους'!E25*'Ανάπτυξη δικτύου'!U27</f>
        <v>439683.61879188614</v>
      </c>
      <c r="E55" s="185">
        <f>'Παραδοχές μοναδιαίου κόστους'!F25*'Ανάπτυξη δικτύου'!X27</f>
        <v>0</v>
      </c>
      <c r="F55" s="185">
        <f>'Παραδοχές μοναδιαίου κόστους'!G25*'Ανάπτυξη δικτύου'!AA27</f>
        <v>0</v>
      </c>
      <c r="G55" s="185">
        <f>'Παραδοχές μοναδιαίου κόστους'!H25*'Ανάπτυξη δικτύου'!AD27</f>
        <v>0</v>
      </c>
      <c r="H55" s="185">
        <f>'Παραδοχές μοναδιαίου κόστους'!I25*'Ανάπτυξη δικτύου'!AG27</f>
        <v>0</v>
      </c>
      <c r="I55" s="169">
        <f t="shared" si="28"/>
        <v>439683.61879188614</v>
      </c>
    </row>
    <row r="56" spans="2:9" outlineLevel="1" x14ac:dyDescent="0.35">
      <c r="B56" s="237" t="s">
        <v>89</v>
      </c>
      <c r="C56" s="88" t="s">
        <v>179</v>
      </c>
      <c r="D56" s="185">
        <f>'Παραδοχές μοναδιαίου κόστους'!E26*'Ανάπτυξη δικτύου'!U28</f>
        <v>0</v>
      </c>
      <c r="E56" s="185">
        <f>'Παραδοχές μοναδιαίου κόστους'!F26*'Ανάπτυξη δικτύου'!X28</f>
        <v>0</v>
      </c>
      <c r="F56" s="185">
        <f>'Παραδοχές μοναδιαίου κόστους'!G26*'Ανάπτυξη δικτύου'!AA28</f>
        <v>0</v>
      </c>
      <c r="G56" s="185">
        <f>'Παραδοχές μοναδιαίου κόστους'!H26*'Ανάπτυξη δικτύου'!AD28</f>
        <v>0</v>
      </c>
      <c r="H56" s="185">
        <f>'Παραδοχές μοναδιαίου κόστους'!I26*'Ανάπτυξη δικτύου'!AG28</f>
        <v>0</v>
      </c>
      <c r="I56" s="169">
        <f t="shared" si="28"/>
        <v>0</v>
      </c>
    </row>
    <row r="57" spans="2:9" outlineLevel="1" x14ac:dyDescent="0.35">
      <c r="B57" s="238" t="s">
        <v>90</v>
      </c>
      <c r="C57" s="88" t="s">
        <v>179</v>
      </c>
      <c r="D57" s="185">
        <f>'Παραδοχές μοναδιαίου κόστους'!E27*'Ανάπτυξη δικτύου'!U29</f>
        <v>0</v>
      </c>
      <c r="E57" s="185">
        <f>'Παραδοχές μοναδιαίου κόστους'!F27*'Ανάπτυξη δικτύου'!X29</f>
        <v>0</v>
      </c>
      <c r="F57" s="185">
        <f>'Παραδοχές μοναδιαίου κόστους'!G27*'Ανάπτυξη δικτύου'!AA29</f>
        <v>0</v>
      </c>
      <c r="G57" s="185">
        <f>'Παραδοχές μοναδιαίου κόστους'!H27*'Ανάπτυξη δικτύου'!AD29</f>
        <v>0</v>
      </c>
      <c r="H57" s="185">
        <f>'Παραδοχές μοναδιαίου κόστους'!I27*'Ανάπτυξη δικτύου'!AG29</f>
        <v>1252934.4545156579</v>
      </c>
      <c r="I57" s="169">
        <f t="shared" si="28"/>
        <v>1252934.4545156579</v>
      </c>
    </row>
    <row r="58" spans="2:9" outlineLevel="1" x14ac:dyDescent="0.35">
      <c r="B58" s="238" t="s">
        <v>91</v>
      </c>
      <c r="C58" s="88" t="s">
        <v>179</v>
      </c>
      <c r="D58" s="185">
        <f>'Παραδοχές μοναδιαίου κόστους'!E28*'Ανάπτυξη δικτύου'!U30</f>
        <v>0</v>
      </c>
      <c r="E58" s="185">
        <f>'Παραδοχές μοναδιαίου κόστους'!F28*'Ανάπτυξη δικτύου'!X30</f>
        <v>0</v>
      </c>
      <c r="F58" s="185">
        <f>'Παραδοχές μοναδιαίου κόστους'!G28*'Ανάπτυξη δικτύου'!AA30</f>
        <v>0</v>
      </c>
      <c r="G58" s="185">
        <f>'Παραδοχές μοναδιαίου κόστους'!H28*'Ανάπτυξη δικτύου'!AD30</f>
        <v>0</v>
      </c>
      <c r="H58" s="185">
        <f>'Παραδοχές μοναδιαίου κόστους'!I28*'Ανάπτυξη δικτύου'!AG30</f>
        <v>0</v>
      </c>
      <c r="I58" s="169">
        <f t="shared" si="28"/>
        <v>0</v>
      </c>
    </row>
    <row r="59" spans="2:9" outlineLevel="1" x14ac:dyDescent="0.35">
      <c r="B59" s="237" t="s">
        <v>92</v>
      </c>
      <c r="C59" s="88" t="s">
        <v>179</v>
      </c>
      <c r="D59" s="185">
        <f>'Παραδοχές μοναδιαίου κόστους'!E29*'Ανάπτυξη δικτύου'!U31</f>
        <v>0</v>
      </c>
      <c r="E59" s="185">
        <f>'Παραδοχές μοναδιαίου κόστους'!F29*'Ανάπτυξη δικτύου'!X31</f>
        <v>0</v>
      </c>
      <c r="F59" s="185">
        <f>'Παραδοχές μοναδιαίου κόστους'!G29*'Ανάπτυξη δικτύου'!AA31</f>
        <v>0</v>
      </c>
      <c r="G59" s="185">
        <f>'Παραδοχές μοναδιαίου κόστους'!H29*'Ανάπτυξη δικτύου'!AD31</f>
        <v>0</v>
      </c>
      <c r="H59" s="185">
        <f>'Παραδοχές μοναδιαίου κόστους'!I29*'Ανάπτυξη δικτύου'!AG31</f>
        <v>0</v>
      </c>
      <c r="I59" s="169">
        <f t="shared" si="28"/>
        <v>0</v>
      </c>
    </row>
    <row r="60" spans="2:9" outlineLevel="1" x14ac:dyDescent="0.35">
      <c r="B60" s="238" t="s">
        <v>93</v>
      </c>
      <c r="C60" s="88" t="s">
        <v>179</v>
      </c>
      <c r="D60" s="185">
        <f>'Παραδοχές μοναδιαίου κόστους'!E30*'Ανάπτυξη δικτύου'!U32</f>
        <v>0</v>
      </c>
      <c r="E60" s="185">
        <f>'Παραδοχές μοναδιαίου κόστους'!F30*'Ανάπτυξη δικτύου'!X32</f>
        <v>0</v>
      </c>
      <c r="F60" s="185">
        <f>'Παραδοχές μοναδιαίου κόστους'!G30*'Ανάπτυξη δικτύου'!AA32</f>
        <v>0</v>
      </c>
      <c r="G60" s="185">
        <f>'Παραδοχές μοναδιαίου κόστους'!H30*'Ανάπτυξη δικτύου'!AD32</f>
        <v>0</v>
      </c>
      <c r="H60" s="185">
        <f>'Παραδοχές μοναδιαίου κόστους'!I30*'Ανάπτυξη δικτύου'!AG32</f>
        <v>0</v>
      </c>
      <c r="I60" s="169">
        <f t="shared" si="28"/>
        <v>0</v>
      </c>
    </row>
    <row r="61" spans="2:9" outlineLevel="1" x14ac:dyDescent="0.35">
      <c r="B61" s="237" t="s">
        <v>94</v>
      </c>
      <c r="C61" s="88" t="s">
        <v>179</v>
      </c>
      <c r="D61" s="185">
        <f>'Παραδοχές μοναδιαίου κόστους'!E31*'Ανάπτυξη δικτύου'!U33</f>
        <v>0</v>
      </c>
      <c r="E61" s="185">
        <f>'Παραδοχές μοναδιαίου κόστους'!F31*'Ανάπτυξη δικτύου'!X33</f>
        <v>0</v>
      </c>
      <c r="F61" s="185">
        <f>'Παραδοχές μοναδιαίου κόστους'!G31*'Ανάπτυξη δικτύου'!AA33</f>
        <v>0</v>
      </c>
      <c r="G61" s="185">
        <f>'Παραδοχές μοναδιαίου κόστους'!H31*'Ανάπτυξη δικτύου'!AD33</f>
        <v>0</v>
      </c>
      <c r="H61" s="185">
        <f>'Παραδοχές μοναδιαίου κόστους'!I31*'Ανάπτυξη δικτύου'!AG33</f>
        <v>0</v>
      </c>
      <c r="I61" s="169">
        <f t="shared" si="28"/>
        <v>0</v>
      </c>
    </row>
    <row r="62" spans="2:9" outlineLevel="1" x14ac:dyDescent="0.35">
      <c r="B62" s="238" t="s">
        <v>95</v>
      </c>
      <c r="C62" s="88" t="s">
        <v>179</v>
      </c>
      <c r="D62" s="185">
        <f>'Παραδοχές μοναδιαίου κόστους'!E32*'Ανάπτυξη δικτύου'!U34</f>
        <v>0</v>
      </c>
      <c r="E62" s="185">
        <f>'Παραδοχές μοναδιαίου κόστους'!F32*'Ανάπτυξη δικτύου'!X34</f>
        <v>0</v>
      </c>
      <c r="F62" s="185">
        <f>'Παραδοχές μοναδιαίου κόστους'!G32*'Ανάπτυξη δικτύου'!AA34</f>
        <v>0</v>
      </c>
      <c r="G62" s="185">
        <f>'Παραδοχές μοναδιαίου κόστους'!H32*'Ανάπτυξη δικτύου'!AD34</f>
        <v>0</v>
      </c>
      <c r="H62" s="185">
        <f>'Παραδοχές μοναδιαίου κόστους'!I32*'Ανάπτυξη δικτύου'!AG34</f>
        <v>0</v>
      </c>
      <c r="I62" s="169">
        <f t="shared" si="28"/>
        <v>0</v>
      </c>
    </row>
    <row r="63" spans="2:9" outlineLevel="1" x14ac:dyDescent="0.35">
      <c r="B63" s="237" t="s">
        <v>96</v>
      </c>
      <c r="C63" s="88" t="s">
        <v>179</v>
      </c>
      <c r="D63" s="185">
        <f>'Παραδοχές μοναδιαίου κόστους'!E33*'Ανάπτυξη δικτύου'!U35</f>
        <v>0</v>
      </c>
      <c r="E63" s="185">
        <f>'Παραδοχές μοναδιαίου κόστους'!F33*'Ανάπτυξη δικτύου'!X35</f>
        <v>0</v>
      </c>
      <c r="F63" s="185">
        <f>'Παραδοχές μοναδιαίου κόστους'!G33*'Ανάπτυξη δικτύου'!AA35</f>
        <v>0</v>
      </c>
      <c r="G63" s="185">
        <f>'Παραδοχές μοναδιαίου κόστους'!H33*'Ανάπτυξη δικτύου'!AD35</f>
        <v>0</v>
      </c>
      <c r="H63" s="185">
        <f>'Παραδοχές μοναδιαίου κόστους'!I33*'Ανάπτυξη δικτύου'!AG35</f>
        <v>0</v>
      </c>
      <c r="I63" s="169">
        <f t="shared" si="28"/>
        <v>0</v>
      </c>
    </row>
    <row r="64" spans="2:9" outlineLevel="1" x14ac:dyDescent="0.35">
      <c r="B64" s="238" t="s">
        <v>97</v>
      </c>
      <c r="C64" s="88" t="s">
        <v>179</v>
      </c>
      <c r="D64" s="185">
        <f>'Παραδοχές μοναδιαίου κόστους'!E34*'Ανάπτυξη δικτύου'!U36</f>
        <v>0</v>
      </c>
      <c r="E64" s="185">
        <f>'Παραδοχές μοναδιαίου κόστους'!F34*'Ανάπτυξη δικτύου'!X36</f>
        <v>0</v>
      </c>
      <c r="F64" s="185">
        <f>'Παραδοχές μοναδιαίου κόστους'!G34*'Ανάπτυξη δικτύου'!AA36</f>
        <v>0</v>
      </c>
      <c r="G64" s="185">
        <f>'Παραδοχές μοναδιαίου κόστους'!H34*'Ανάπτυξη δικτύου'!AD36</f>
        <v>0</v>
      </c>
      <c r="H64" s="185">
        <f>'Παραδοχές μοναδιαίου κόστους'!I34*'Ανάπτυξη δικτύου'!AG36</f>
        <v>0</v>
      </c>
      <c r="I64" s="169">
        <f t="shared" si="28"/>
        <v>0</v>
      </c>
    </row>
    <row r="65" spans="2:37" outlineLevel="1" x14ac:dyDescent="0.35">
      <c r="B65" s="237" t="s">
        <v>98</v>
      </c>
      <c r="C65" s="88" t="s">
        <v>179</v>
      </c>
      <c r="D65" s="185">
        <f>'Παραδοχές μοναδιαίου κόστους'!E35*'Ανάπτυξη δικτύου'!U37</f>
        <v>0</v>
      </c>
      <c r="E65" s="185">
        <f>'Παραδοχές μοναδιαίου κόστους'!F35*'Ανάπτυξη δικτύου'!X37</f>
        <v>0</v>
      </c>
      <c r="F65" s="185">
        <f>'Παραδοχές μοναδιαίου κόστους'!G35*'Ανάπτυξη δικτύου'!AA37</f>
        <v>0</v>
      </c>
      <c r="G65" s="185">
        <f>'Παραδοχές μοναδιαίου κόστους'!H35*'Ανάπτυξη δικτύου'!AD37</f>
        <v>0</v>
      </c>
      <c r="H65" s="185">
        <f>'Παραδοχές μοναδιαίου κόστους'!I35*'Ανάπτυξη δικτύου'!AG37</f>
        <v>0</v>
      </c>
      <c r="I65" s="169">
        <f t="shared" si="28"/>
        <v>0</v>
      </c>
    </row>
    <row r="66" spans="2:37" outlineLevel="1" x14ac:dyDescent="0.35">
      <c r="B66" s="238" t="s">
        <v>99</v>
      </c>
      <c r="C66" s="88" t="s">
        <v>179</v>
      </c>
      <c r="D66" s="185">
        <f>'Παραδοχές μοναδιαίου κόστους'!E36*'Ανάπτυξη δικτύου'!U38</f>
        <v>0</v>
      </c>
      <c r="E66" s="185">
        <f>'Παραδοχές μοναδιαίου κόστους'!F36*'Ανάπτυξη δικτύου'!X38</f>
        <v>0</v>
      </c>
      <c r="F66" s="185">
        <f>'Παραδοχές μοναδιαίου κόστους'!G36*'Ανάπτυξη δικτύου'!AA38</f>
        <v>0</v>
      </c>
      <c r="G66" s="185">
        <f>'Παραδοχές μοναδιαίου κόστους'!H36*'Ανάπτυξη δικτύου'!AD38</f>
        <v>0</v>
      </c>
      <c r="H66" s="185">
        <f>'Παραδοχές μοναδιαίου κόστους'!I36*'Ανάπτυξη δικτύου'!AG38</f>
        <v>0</v>
      </c>
      <c r="I66" s="169">
        <f t="shared" si="28"/>
        <v>0</v>
      </c>
    </row>
    <row r="67" spans="2:37" outlineLevel="1" x14ac:dyDescent="0.35">
      <c r="B67" s="49" t="s">
        <v>107</v>
      </c>
      <c r="C67" s="88" t="s">
        <v>179</v>
      </c>
      <c r="D67" s="186">
        <f t="shared" ref="D67:I67" si="29">SUM(D42:D66)</f>
        <v>448010.96005688398</v>
      </c>
      <c r="E67" s="186">
        <f t="shared" si="29"/>
        <v>749732.97075855208</v>
      </c>
      <c r="F67" s="186">
        <f t="shared" si="29"/>
        <v>0</v>
      </c>
      <c r="G67" s="186">
        <f t="shared" si="29"/>
        <v>0</v>
      </c>
      <c r="H67" s="186">
        <f t="shared" si="29"/>
        <v>1252934.4545156579</v>
      </c>
      <c r="I67" s="186">
        <f t="shared" si="29"/>
        <v>2450678.3853310938</v>
      </c>
    </row>
    <row r="69" spans="2:37" ht="15.5" x14ac:dyDescent="0.35">
      <c r="B69" s="306" t="s">
        <v>162</v>
      </c>
      <c r="C69" s="306"/>
      <c r="D69" s="306"/>
      <c r="E69" s="306"/>
      <c r="F69" s="306"/>
      <c r="G69" s="306"/>
      <c r="H69" s="306"/>
      <c r="I69" s="306"/>
    </row>
    <row r="70" spans="2:37" ht="5.5" customHeight="1" outlineLevel="1" x14ac:dyDescent="0.3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c r="AH70" s="102"/>
      <c r="AI70" s="102"/>
      <c r="AJ70" s="102"/>
      <c r="AK70" s="102"/>
    </row>
    <row r="71" spans="2:37" outlineLevel="1" x14ac:dyDescent="0.35">
      <c r="B71" s="77"/>
      <c r="C71" s="61" t="s">
        <v>105</v>
      </c>
      <c r="D71" s="81">
        <f>$C$3</f>
        <v>2024</v>
      </c>
      <c r="E71" s="81">
        <f>$C$3+1</f>
        <v>2025</v>
      </c>
      <c r="F71" s="81">
        <f>$C$3+2</f>
        <v>2026</v>
      </c>
      <c r="G71" s="81">
        <f>$C$3+3</f>
        <v>2027</v>
      </c>
      <c r="H71" s="81">
        <f>$C$3+4</f>
        <v>2028</v>
      </c>
      <c r="I71" s="80" t="str">
        <f xml:space="preserve"> D71&amp;" - "&amp;H71</f>
        <v>2024 - 2028</v>
      </c>
    </row>
    <row r="72" spans="2:37" outlineLevel="1" x14ac:dyDescent="0.35">
      <c r="B72" s="237" t="s">
        <v>75</v>
      </c>
      <c r="C72" s="88" t="s">
        <v>179</v>
      </c>
      <c r="D72" s="185">
        <f>'Παραδοχές μοναδιαίου κόστους'!E41*'Ανάπτυξη δικτύου'!U47</f>
        <v>0</v>
      </c>
      <c r="E72" s="185">
        <f>'Παραδοχές μοναδιαίου κόστους'!F41*'Ανάπτυξη δικτύου'!X47</f>
        <v>0</v>
      </c>
      <c r="F72" s="185">
        <f>'Παραδοχές μοναδιαίου κόστους'!G41*'Ανάπτυξη δικτύου'!AA47</f>
        <v>0</v>
      </c>
      <c r="G72" s="185">
        <f>'Παραδοχές μοναδιαίου κόστους'!H41*'Ανάπτυξη δικτύου'!AD47</f>
        <v>0</v>
      </c>
      <c r="H72" s="185">
        <f>'Παραδοχές μοναδιαίου κόστους'!I41*'Ανάπτυξη δικτύου'!AG47</f>
        <v>0</v>
      </c>
      <c r="I72" s="169">
        <f t="shared" ref="I72:I96" si="30">D72+E72+F72+G72+H72</f>
        <v>0</v>
      </c>
    </row>
    <row r="73" spans="2:37" outlineLevel="1" x14ac:dyDescent="0.35">
      <c r="B73" s="238" t="s">
        <v>76</v>
      </c>
      <c r="C73" s="88" t="s">
        <v>179</v>
      </c>
      <c r="D73" s="185">
        <f>'Παραδοχές μοναδιαίου κόστους'!E42*'Ανάπτυξη δικτύου'!U48</f>
        <v>0</v>
      </c>
      <c r="E73" s="185">
        <f>'Παραδοχές μοναδιαίου κόστους'!F42*'Ανάπτυξη δικτύου'!X48</f>
        <v>0</v>
      </c>
      <c r="F73" s="185">
        <f>'Παραδοχές μοναδιαίου κόστους'!G42*'Ανάπτυξη δικτύου'!AA48</f>
        <v>0</v>
      </c>
      <c r="G73" s="185">
        <f>'Παραδοχές μοναδιαίου κόστους'!H42*'Ανάπτυξη δικτύου'!AD48</f>
        <v>0</v>
      </c>
      <c r="H73" s="185">
        <f>'Παραδοχές μοναδιαίου κόστους'!I42*'Ανάπτυξη δικτύου'!AG48</f>
        <v>0</v>
      </c>
      <c r="I73" s="169">
        <f t="shared" ref="I73:I95" si="31">D73+E73+F73+G73+H73</f>
        <v>0</v>
      </c>
    </row>
    <row r="74" spans="2:37" outlineLevel="1" x14ac:dyDescent="0.35">
      <c r="B74" s="237" t="s">
        <v>77</v>
      </c>
      <c r="C74" s="88" t="s">
        <v>179</v>
      </c>
      <c r="D74" s="185">
        <f>'Παραδοχές μοναδιαίου κόστους'!E43*'Ανάπτυξη δικτύου'!U49</f>
        <v>0</v>
      </c>
      <c r="E74" s="185">
        <f>'Παραδοχές μοναδιαίου κόστους'!F43*'Ανάπτυξη δικτύου'!X49</f>
        <v>0</v>
      </c>
      <c r="F74" s="185">
        <f>'Παραδοχές μοναδιαίου κόστους'!G43*'Ανάπτυξη δικτύου'!AA49</f>
        <v>0</v>
      </c>
      <c r="G74" s="185">
        <f>'Παραδοχές μοναδιαίου κόστους'!H43*'Ανάπτυξη δικτύου'!AD49</f>
        <v>0</v>
      </c>
      <c r="H74" s="185">
        <f>'Παραδοχές μοναδιαίου κόστους'!I43*'Ανάπτυξη δικτύου'!AG49</f>
        <v>0</v>
      </c>
      <c r="I74" s="169">
        <f t="shared" si="31"/>
        <v>0</v>
      </c>
    </row>
    <row r="75" spans="2:37" outlineLevel="1" x14ac:dyDescent="0.35">
      <c r="B75" s="238" t="s">
        <v>78</v>
      </c>
      <c r="C75" s="88" t="s">
        <v>179</v>
      </c>
      <c r="D75" s="185">
        <f>'Παραδοχές μοναδιαίου κόστους'!E44*'Ανάπτυξη δικτύου'!U50</f>
        <v>3081238.0943428953</v>
      </c>
      <c r="E75" s="185">
        <f>'Παραδοχές μοναδιαίου κόστους'!F44*'Ανάπτυξη δικτύου'!X50</f>
        <v>1769475.5991934917</v>
      </c>
      <c r="F75" s="185">
        <f>'Παραδοχές μοναδιαίου κόστους'!G44*'Ανάπτυξη δικτύου'!AA50</f>
        <v>474542.91239326773</v>
      </c>
      <c r="G75" s="185">
        <f>'Παραδοχές μοναδιαίου κόστους'!H44*'Ανάπτυξη δικτύου'!AD50</f>
        <v>0</v>
      </c>
      <c r="H75" s="185">
        <f>'Παραδοχές μοναδιαίου κόστους'!I44*'Ανάπτυξη δικτύου'!AG50</f>
        <v>0</v>
      </c>
      <c r="I75" s="169">
        <f>D75+E75+F75+G75+H75</f>
        <v>5325256.6059296541</v>
      </c>
    </row>
    <row r="76" spans="2:37" outlineLevel="1" x14ac:dyDescent="0.35">
      <c r="B76" s="237" t="s">
        <v>79</v>
      </c>
      <c r="C76" s="88" t="s">
        <v>179</v>
      </c>
      <c r="D76" s="185">
        <f>'Παραδοχές μοναδιαίου κόστους'!E45*'Ανάπτυξη δικτύου'!U51</f>
        <v>0</v>
      </c>
      <c r="E76" s="185">
        <f>'Παραδοχές μοναδιαίου κόστους'!F45*'Ανάπτυξη δικτύου'!X51</f>
        <v>0</v>
      </c>
      <c r="F76" s="185">
        <f>'Παραδοχές μοναδιαίου κόστους'!G45*'Ανάπτυξη δικτύου'!AA51</f>
        <v>0</v>
      </c>
      <c r="G76" s="185">
        <f>'Παραδοχές μοναδιαίου κόστους'!H45*'Ανάπτυξη δικτύου'!AD51</f>
        <v>0</v>
      </c>
      <c r="H76" s="185">
        <f>'Παραδοχές μοναδιαίου κόστους'!I45*'Ανάπτυξη δικτύου'!AG51</f>
        <v>0</v>
      </c>
      <c r="I76" s="169">
        <f t="shared" si="31"/>
        <v>0</v>
      </c>
    </row>
    <row r="77" spans="2:37" outlineLevel="1" x14ac:dyDescent="0.35">
      <c r="B77" s="238" t="s">
        <v>80</v>
      </c>
      <c r="C77" s="88" t="s">
        <v>179</v>
      </c>
      <c r="D77" s="185">
        <f>'Παραδοχές μοναδιαίου κόστους'!E46*'Ανάπτυξη δικτύου'!U52</f>
        <v>4937089.5474859802</v>
      </c>
      <c r="E77" s="185">
        <f>'Παραδοχές μοναδιαίου κόστους'!F46*'Ανάπτυξη δικτύου'!X52</f>
        <v>2256081.3889717022</v>
      </c>
      <c r="F77" s="185">
        <f>'Παραδοχές μοναδιαίου κόστους'!G46*'Ανάπτυξη δικτύου'!AA52</f>
        <v>692832.65209417092</v>
      </c>
      <c r="G77" s="185">
        <f>'Παραδοχές μοναδιαίου κόστους'!H46*'Ανάπτυξη δικτύου'!AD52</f>
        <v>0</v>
      </c>
      <c r="H77" s="185">
        <f>'Παραδοχές μοναδιαίου κόστους'!I46*'Ανάπτυξη δικτύου'!AG52</f>
        <v>0</v>
      </c>
      <c r="I77" s="169">
        <f t="shared" si="31"/>
        <v>7886003.5885518529</v>
      </c>
    </row>
    <row r="78" spans="2:37" outlineLevel="1" x14ac:dyDescent="0.35">
      <c r="B78" s="237" t="s">
        <v>81</v>
      </c>
      <c r="C78" s="88" t="s">
        <v>179</v>
      </c>
      <c r="D78" s="185">
        <f>'Παραδοχές μοναδιαίου κόστους'!E47*'Ανάπτυξη δικτύου'!U53</f>
        <v>0</v>
      </c>
      <c r="E78" s="185">
        <f>'Παραδοχές μοναδιαίου κόστους'!F47*'Ανάπτυξη δικτύου'!X53</f>
        <v>0</v>
      </c>
      <c r="F78" s="185">
        <f>'Παραδοχές μοναδιαίου κόστους'!G47*'Ανάπτυξη δικτύου'!AA53</f>
        <v>0</v>
      </c>
      <c r="G78" s="185">
        <f>'Παραδοχές μοναδιαίου κόστους'!H47*'Ανάπτυξη δικτύου'!AD53</f>
        <v>0</v>
      </c>
      <c r="H78" s="185">
        <f>'Παραδοχές μοναδιαίου κόστους'!I47*'Ανάπτυξη δικτύου'!AG53</f>
        <v>0</v>
      </c>
      <c r="I78" s="169">
        <f t="shared" si="31"/>
        <v>0</v>
      </c>
    </row>
    <row r="79" spans="2:37" outlineLevel="1" x14ac:dyDescent="0.35">
      <c r="B79" s="238" t="s">
        <v>82</v>
      </c>
      <c r="C79" s="88" t="s">
        <v>179</v>
      </c>
      <c r="D79" s="185">
        <f>'Παραδοχές μοναδιαίου κόστους'!E48*'Ανάπτυξη δικτύου'!U54</f>
        <v>2682648.9313559402</v>
      </c>
      <c r="E79" s="185">
        <f>'Παραδοχές μοναδιαίου κόστους'!F48*'Ανάπτυξη δικτύου'!X54</f>
        <v>1374882.5405733432</v>
      </c>
      <c r="F79" s="185">
        <f>'Παραδοχές μοναδιαίου κόστους'!G48*'Ανάπτυξη δικτύου'!AA54</f>
        <v>474542.91239326773</v>
      </c>
      <c r="G79" s="185">
        <f>'Παραδοχές μοναδιαίου κόστους'!H48*'Ανάπτυξη δικτύου'!AD54</f>
        <v>0</v>
      </c>
      <c r="H79" s="185">
        <f>'Παραδοχές μοναδιαίου κόστους'!I48*'Ανάπτυξη δικτύου'!AG54</f>
        <v>0</v>
      </c>
      <c r="I79" s="169">
        <f t="shared" si="31"/>
        <v>4532074.3843225511</v>
      </c>
    </row>
    <row r="80" spans="2:37" outlineLevel="1" x14ac:dyDescent="0.35">
      <c r="B80" s="237" t="s">
        <v>83</v>
      </c>
      <c r="C80" s="88" t="s">
        <v>179</v>
      </c>
      <c r="D80" s="185">
        <f>'Παραδοχές μοναδιαίου κόστους'!E49*'Ανάπτυξη δικτύου'!U55</f>
        <v>0</v>
      </c>
      <c r="E80" s="185">
        <f>'Παραδοχές μοναδιαίου κόστους'!F49*'Ανάπτυξη δικτύου'!X55</f>
        <v>0</v>
      </c>
      <c r="F80" s="185">
        <f>'Παραδοχές μοναδιαίου κόστους'!G49*'Ανάπτυξη δικτύου'!AA55</f>
        <v>0</v>
      </c>
      <c r="G80" s="185">
        <f>'Παραδοχές μοναδιαίου κόστους'!H49*'Ανάπτυξη δικτύου'!AD55</f>
        <v>0</v>
      </c>
      <c r="H80" s="185">
        <f>'Παραδοχές μοναδιαίου κόστους'!I49*'Ανάπτυξη δικτύου'!AG55</f>
        <v>0</v>
      </c>
      <c r="I80" s="169">
        <f t="shared" si="31"/>
        <v>0</v>
      </c>
    </row>
    <row r="81" spans="2:9" outlineLevel="1" x14ac:dyDescent="0.35">
      <c r="B81" s="238" t="s">
        <v>84</v>
      </c>
      <c r="C81" s="88" t="s">
        <v>179</v>
      </c>
      <c r="D81" s="185">
        <f>'Παραδοχές μοναδιαίου κόστους'!E50*'Ανάπτυξη δικτύου'!U56</f>
        <v>0</v>
      </c>
      <c r="E81" s="185">
        <f>'Παραδοχές μοναδιαίου κόστους'!F50*'Ανάπτυξη δικτύου'!X56</f>
        <v>0</v>
      </c>
      <c r="F81" s="185">
        <f>'Παραδοχές μοναδιαίου κόστους'!G50*'Ανάπτυξη δικτύου'!AA56</f>
        <v>0</v>
      </c>
      <c r="G81" s="185">
        <f>'Παραδοχές μοναδιαίου κόστους'!H50*'Ανάπτυξη δικτύου'!AD56</f>
        <v>0</v>
      </c>
      <c r="H81" s="185">
        <f>'Παραδοχές μοναδιαίου κόστους'!I50*'Ανάπτυξη δικτύου'!AG56</f>
        <v>0</v>
      </c>
      <c r="I81" s="169">
        <f t="shared" si="31"/>
        <v>0</v>
      </c>
    </row>
    <row r="82" spans="2:9" outlineLevel="1" x14ac:dyDescent="0.35">
      <c r="B82" s="237" t="s">
        <v>85</v>
      </c>
      <c r="C82" s="88" t="s">
        <v>179</v>
      </c>
      <c r="D82" s="185">
        <f>'Παραδοχές μοναδιαίου κόστους'!E51*'Ανάπτυξη δικτύου'!U57</f>
        <v>0</v>
      </c>
      <c r="E82" s="185">
        <f>'Παραδοχές μοναδιαίου κόστους'!F51*'Ανάπτυξη δικτύου'!X57</f>
        <v>0</v>
      </c>
      <c r="F82" s="185">
        <f>'Παραδοχές μοναδιαίου κόστους'!G51*'Ανάπτυξη δικτύου'!AA57</f>
        <v>0</v>
      </c>
      <c r="G82" s="185">
        <f>'Παραδοχές μοναδιαίου κόστους'!H51*'Ανάπτυξη δικτύου'!AD57</f>
        <v>0</v>
      </c>
      <c r="H82" s="185">
        <f>'Παραδοχές μοναδιαίου κόστους'!I51*'Ανάπτυξη δικτύου'!AG57</f>
        <v>0</v>
      </c>
      <c r="I82" s="169">
        <f t="shared" si="31"/>
        <v>0</v>
      </c>
    </row>
    <row r="83" spans="2:9" outlineLevel="1" x14ac:dyDescent="0.35">
      <c r="B83" s="238" t="s">
        <v>86</v>
      </c>
      <c r="C83" s="88" t="s">
        <v>179</v>
      </c>
      <c r="D83" s="185">
        <f>'Παραδοχές μοναδιαίου κόστους'!E52*'Ανάπτυξη δικτύου'!U58</f>
        <v>0</v>
      </c>
      <c r="E83" s="185">
        <f>'Παραδοχές μοναδιαίου κόστους'!F52*'Ανάπτυξη δικτύου'!X58</f>
        <v>0</v>
      </c>
      <c r="F83" s="185">
        <f>'Παραδοχές μοναδιαίου κόστους'!G52*'Ανάπτυξη δικτύου'!AA58</f>
        <v>0</v>
      </c>
      <c r="G83" s="185">
        <f>'Παραδοχές μοναδιαίου κόστους'!H52*'Ανάπτυξη δικτύου'!AD58</f>
        <v>0</v>
      </c>
      <c r="H83" s="185">
        <f>'Παραδοχές μοναδιαίου κόστους'!I52*'Ανάπτυξη δικτύου'!AG58</f>
        <v>0</v>
      </c>
      <c r="I83" s="169">
        <f t="shared" si="31"/>
        <v>0</v>
      </c>
    </row>
    <row r="84" spans="2:9" outlineLevel="1" x14ac:dyDescent="0.35">
      <c r="B84" s="237" t="s">
        <v>87</v>
      </c>
      <c r="C84" s="88" t="s">
        <v>179</v>
      </c>
      <c r="D84" s="185">
        <f>'Παραδοχές μοναδιαίου κόστους'!E53*'Ανάπτυξη δικτύου'!U59</f>
        <v>0</v>
      </c>
      <c r="E84" s="185">
        <f>'Παραδοχές μοναδιαίου κόστους'!F53*'Ανάπτυξη δικτύου'!X59</f>
        <v>0</v>
      </c>
      <c r="F84" s="185">
        <f>'Παραδοχές μοναδιαίου κόστους'!G53*'Ανάπτυξη δικτύου'!AA59</f>
        <v>0</v>
      </c>
      <c r="G84" s="185">
        <f>'Παραδοχές μοναδιαίου κόστους'!H53*'Ανάπτυξη δικτύου'!AD59</f>
        <v>0</v>
      </c>
      <c r="H84" s="185">
        <f>'Παραδοχές μοναδιαίου κόστους'!I53*'Ανάπτυξη δικτύου'!AG59</f>
        <v>0</v>
      </c>
      <c r="I84" s="169">
        <f t="shared" si="31"/>
        <v>0</v>
      </c>
    </row>
    <row r="85" spans="2:9" outlineLevel="1" x14ac:dyDescent="0.35">
      <c r="B85" s="238" t="s">
        <v>88</v>
      </c>
      <c r="C85" s="88" t="s">
        <v>179</v>
      </c>
      <c r="D85" s="185">
        <f>'Παραδοχές μοναδιαίου κόστους'!E54*'Ανάπτυξη δικτύου'!U60</f>
        <v>3497598.7486732183</v>
      </c>
      <c r="E85" s="185">
        <f>'Παραδοχές μοναδιαίου κόστους'!F54*'Ανάπτυξη δικτύου'!X60</f>
        <v>884737.79959674587</v>
      </c>
      <c r="F85" s="185">
        <f>'Παραδοχές μοναδιαίου κόστους'!G54*'Ανάπτυξη δικτύου'!AA60</f>
        <v>0</v>
      </c>
      <c r="G85" s="185">
        <f>'Παραδοχές μοναδιαίου κόστους'!H54*'Ανάπτυξη δικτύου'!AD60</f>
        <v>0</v>
      </c>
      <c r="H85" s="185">
        <f>'Παραδοχές μοναδιαίου κόστους'!I54*'Ανάπτυξη δικτύου'!AG60</f>
        <v>0</v>
      </c>
      <c r="I85" s="169">
        <f t="shared" si="31"/>
        <v>4382336.5482699638</v>
      </c>
    </row>
    <row r="86" spans="2:9" outlineLevel="1" x14ac:dyDescent="0.35">
      <c r="B86" s="237" t="s">
        <v>89</v>
      </c>
      <c r="C86" s="88" t="s">
        <v>179</v>
      </c>
      <c r="D86" s="185">
        <f>'Παραδοχές μοναδιαίου κόστους'!E55*'Ανάπτυξη δικτύου'!U61</f>
        <v>0</v>
      </c>
      <c r="E86" s="185">
        <f>'Παραδοχές μοναδιαίου κόστους'!F55*'Ανάπτυξη δικτύου'!X61</f>
        <v>0</v>
      </c>
      <c r="F86" s="185">
        <f>'Παραδοχές μοναδιαίου κόστους'!G55*'Ανάπτυξη δικτύου'!AA61</f>
        <v>0</v>
      </c>
      <c r="G86" s="185">
        <f>'Παραδοχές μοναδιαίου κόστους'!H55*'Ανάπτυξη δικτύου'!AD61</f>
        <v>0</v>
      </c>
      <c r="H86" s="185">
        <f>'Παραδοχές μοναδιαίου κόστους'!I55*'Ανάπτυξη δικτύου'!AG61</f>
        <v>0</v>
      </c>
      <c r="I86" s="169">
        <f t="shared" si="31"/>
        <v>0</v>
      </c>
    </row>
    <row r="87" spans="2:9" outlineLevel="1" x14ac:dyDescent="0.35">
      <c r="B87" s="238" t="s">
        <v>90</v>
      </c>
      <c r="C87" s="88" t="s">
        <v>179</v>
      </c>
      <c r="D87" s="185">
        <f>'Παραδοχές μοναδιαίου κόστους'!E56*'Ανάπτυξη δικτύου'!U62</f>
        <v>0</v>
      </c>
      <c r="E87" s="185">
        <f>'Παραδοχές μοναδιαίου κόστους'!F56*'Ανάπτυξη δικτύου'!X62</f>
        <v>0</v>
      </c>
      <c r="F87" s="185">
        <f>'Παραδοχές μοναδιαίου κόστους'!G56*'Ανάπτυξη δικτύου'!AA62</f>
        <v>0</v>
      </c>
      <c r="G87" s="185">
        <f>'Παραδοχές μοναδιαίου κόστους'!H56*'Ανάπτυξη δικτύου'!AD62</f>
        <v>435415.53849679441</v>
      </c>
      <c r="H87" s="185">
        <f>'Παραδοχές μοναδιαίου κόστους'!I56*'Ανάπτυξη δικτύου'!AG62</f>
        <v>426667.58923154505</v>
      </c>
      <c r="I87" s="169">
        <f t="shared" si="31"/>
        <v>862083.12772833952</v>
      </c>
    </row>
    <row r="88" spans="2:9" outlineLevel="1" x14ac:dyDescent="0.35">
      <c r="B88" s="238" t="s">
        <v>91</v>
      </c>
      <c r="C88" s="88" t="s">
        <v>179</v>
      </c>
      <c r="D88" s="185">
        <f>'Παραδοχές μοναδιαίου κόστους'!E57*'Ανάπτυξη δικτύου'!U63</f>
        <v>0</v>
      </c>
      <c r="E88" s="185">
        <f>'Παραδοχές μοναδιαίου κόστους'!F57*'Ανάπτυξη δικτύου'!X63</f>
        <v>0</v>
      </c>
      <c r="F88" s="185">
        <f>'Παραδοχές μοναδιαίου κόστους'!G57*'Ανάπτυξη δικτύου'!AA63</f>
        <v>0</v>
      </c>
      <c r="G88" s="185">
        <f>'Παραδοχές μοναδιαίου κόστους'!H57*'Ανάπτυξη δικτύου'!AD63</f>
        <v>0</v>
      </c>
      <c r="H88" s="185">
        <f>'Παραδοχές μοναδιαίου κόστους'!I57*'Ανάπτυξη δικτύου'!AG63</f>
        <v>0</v>
      </c>
      <c r="I88" s="169">
        <f t="shared" si="31"/>
        <v>0</v>
      </c>
    </row>
    <row r="89" spans="2:9" outlineLevel="1" x14ac:dyDescent="0.35">
      <c r="B89" s="237" t="s">
        <v>92</v>
      </c>
      <c r="C89" s="88" t="s">
        <v>179</v>
      </c>
      <c r="D89" s="185">
        <f>'Παραδοχές μοναδιαίου κόστους'!E58*'Ανάπτυξη δικτύου'!U64</f>
        <v>0</v>
      </c>
      <c r="E89" s="185">
        <f>'Παραδοχές μοναδιαίου κόστους'!F58*'Ανάπτυξη δικτύου'!X64</f>
        <v>0</v>
      </c>
      <c r="F89" s="185">
        <f>'Παραδοχές μοναδιαίου κόστους'!G58*'Ανάπτυξη δικτύου'!AA64</f>
        <v>0</v>
      </c>
      <c r="G89" s="185">
        <f>'Παραδοχές μοναδιαίου κόστους'!H58*'Ανάπτυξη δικτύου'!AD64</f>
        <v>0</v>
      </c>
      <c r="H89" s="185">
        <f>'Παραδοχές μοναδιαίου κόστους'!I58*'Ανάπτυξη δικτύου'!AG64</f>
        <v>0</v>
      </c>
      <c r="I89" s="169">
        <f t="shared" si="31"/>
        <v>0</v>
      </c>
    </row>
    <row r="90" spans="2:9" outlineLevel="1" x14ac:dyDescent="0.35">
      <c r="B90" s="238" t="s">
        <v>93</v>
      </c>
      <c r="C90" s="88" t="s">
        <v>179</v>
      </c>
      <c r="D90" s="185">
        <f>'Παραδοχές μοναδιαίου κόστους'!E59*'Ανάπτυξη δικτύου'!U65</f>
        <v>0</v>
      </c>
      <c r="E90" s="185">
        <f>'Παραδοχές μοναδιαίου κόστους'!F59*'Ανάπτυξη δικτύου'!X65</f>
        <v>0</v>
      </c>
      <c r="F90" s="185">
        <f>'Παραδοχές μοναδιαίου κόστους'!G59*'Ανάπτυξη δικτύου'!AA65</f>
        <v>0</v>
      </c>
      <c r="G90" s="185">
        <f>'Παραδοχές μοναδιαίου κόστους'!H59*'Ανάπτυξη δικτύου'!AD65</f>
        <v>0</v>
      </c>
      <c r="H90" s="185">
        <f>'Παραδοχές μοναδιαίου κόστους'!I59*'Ανάπτυξη δικτύου'!AG65</f>
        <v>0</v>
      </c>
      <c r="I90" s="169">
        <f t="shared" si="31"/>
        <v>0</v>
      </c>
    </row>
    <row r="91" spans="2:9" outlineLevel="1" x14ac:dyDescent="0.35">
      <c r="B91" s="237" t="s">
        <v>94</v>
      </c>
      <c r="C91" s="88" t="s">
        <v>179</v>
      </c>
      <c r="D91" s="185">
        <f>'Παραδοχές μοναδιαίου κόστους'!E60*'Ανάπτυξη δικτύου'!U66</f>
        <v>0</v>
      </c>
      <c r="E91" s="185">
        <f>'Παραδοχές μοναδιαίου κόστους'!F60*'Ανάπτυξη δικτύου'!X66</f>
        <v>0</v>
      </c>
      <c r="F91" s="185">
        <f>'Παραδοχές μοναδιαίου κόστους'!G60*'Ανάπτυξη δικτύου'!AA66</f>
        <v>0</v>
      </c>
      <c r="G91" s="185">
        <f>'Παραδοχές μοναδιαίου κόστους'!H60*'Ανάπτυξη δικτύου'!AD66</f>
        <v>0</v>
      </c>
      <c r="H91" s="185">
        <f>'Παραδοχές μοναδιαίου κόστους'!I60*'Ανάπτυξη δικτύου'!AG66</f>
        <v>0</v>
      </c>
      <c r="I91" s="169">
        <f t="shared" si="31"/>
        <v>0</v>
      </c>
    </row>
    <row r="92" spans="2:9" outlineLevel="1" x14ac:dyDescent="0.35">
      <c r="B92" s="238" t="s">
        <v>95</v>
      </c>
      <c r="C92" s="88" t="s">
        <v>179</v>
      </c>
      <c r="D92" s="185">
        <f>'Παραδοχές μοναδιαίου κόστους'!E61*'Ανάπτυξη δικτύου'!U67</f>
        <v>0</v>
      </c>
      <c r="E92" s="185">
        <f>'Παραδοχές μοναδιαίου κόστους'!F61*'Ανάπτυξη δικτύου'!X67</f>
        <v>210567.59630402553</v>
      </c>
      <c r="F92" s="185">
        <f>'Παραδοχές μοναδιαίου κόστους'!G61*'Ανάπτυξη δικτύου'!AA67</f>
        <v>0</v>
      </c>
      <c r="G92" s="185">
        <f>'Παραδοχές μοναδιαίου κόστους'!H61*'Ανάπτυξη δικτύου'!AD67</f>
        <v>0</v>
      </c>
      <c r="H92" s="185">
        <f>'Παραδοχές μοναδιαίου κόστους'!I61*'Ανάπτυξη δικτύου'!AG67</f>
        <v>0</v>
      </c>
      <c r="I92" s="169">
        <f t="shared" si="31"/>
        <v>210567.59630402553</v>
      </c>
    </row>
    <row r="93" spans="2:9" outlineLevel="1" x14ac:dyDescent="0.35">
      <c r="B93" s="237" t="s">
        <v>96</v>
      </c>
      <c r="C93" s="88" t="s">
        <v>179</v>
      </c>
      <c r="D93" s="185">
        <f>'Παραδοχές μοναδιαίου κόστους'!E62*'Ανάπτυξη δικτύου'!U68</f>
        <v>0</v>
      </c>
      <c r="E93" s="185">
        <f>'Παραδοχές μοναδιαίου κόστους'!F62*'Ανάπτυξη δικτύου'!X68</f>
        <v>0</v>
      </c>
      <c r="F93" s="185">
        <f>'Παραδοχές μοναδιαίου κόστους'!G62*'Ανάπτυξη δικτύου'!AA68</f>
        <v>0</v>
      </c>
      <c r="G93" s="185">
        <f>'Παραδοχές μοναδιαίου κόστους'!H62*'Ανάπτυξη δικτύου'!AD68</f>
        <v>0</v>
      </c>
      <c r="H93" s="185">
        <f>'Παραδοχές μοναδιαίου κόστους'!I62*'Ανάπτυξη δικτύου'!AG68</f>
        <v>0</v>
      </c>
      <c r="I93" s="169">
        <f t="shared" si="31"/>
        <v>0</v>
      </c>
    </row>
    <row r="94" spans="2:9" outlineLevel="1" x14ac:dyDescent="0.35">
      <c r="B94" s="238" t="s">
        <v>97</v>
      </c>
      <c r="C94" s="88" t="s">
        <v>179</v>
      </c>
      <c r="D94" s="185">
        <f>'Παραδοχές μοναδιαίου κόστους'!E63*'Ανάπτυξη δικτύου'!U69</f>
        <v>884343.25970566482</v>
      </c>
      <c r="E94" s="185">
        <f>'Παραδοχές μοναδιαίου κόστους'!F63*'Ανάπτυξη δικτύου'!X69</f>
        <v>0</v>
      </c>
      <c r="F94" s="185">
        <f>'Παραδοχές μοναδιαίου κόστους'!G63*'Ανάπτυξη δικτύου'!AA69</f>
        <v>0</v>
      </c>
      <c r="G94" s="185">
        <f>'Παραδοχές μοναδιαίου κόστους'!H63*'Ανάπτυξη δικτύου'!AD69</f>
        <v>0</v>
      </c>
      <c r="H94" s="185">
        <f>'Παραδοχές μοναδιαίου κόστους'!I63*'Ανάπτυξη δικτύου'!AG69</f>
        <v>0</v>
      </c>
      <c r="I94" s="169">
        <f t="shared" si="31"/>
        <v>884343.25970566482</v>
      </c>
    </row>
    <row r="95" spans="2:9" outlineLevel="1" x14ac:dyDescent="0.35">
      <c r="B95" s="237" t="s">
        <v>98</v>
      </c>
      <c r="C95" s="88" t="s">
        <v>179</v>
      </c>
      <c r="D95" s="185">
        <f>'Παραδοχές μοναδιαίου κόστους'!E64*'Ανάπτυξη δικτύου'!U70</f>
        <v>0</v>
      </c>
      <c r="E95" s="185">
        <f>'Παραδοχές μοναδιαίου κόστους'!F64*'Ανάπτυξη δικτύου'!X70</f>
        <v>0</v>
      </c>
      <c r="F95" s="185">
        <f>'Παραδοχές μοναδιαίου κόστους'!G64*'Ανάπτυξη δικτύου'!AA70</f>
        <v>0</v>
      </c>
      <c r="G95" s="185">
        <f>'Παραδοχές μοναδιαίου κόστους'!H64*'Ανάπτυξη δικτύου'!AD70</f>
        <v>0</v>
      </c>
      <c r="H95" s="185">
        <f>'Παραδοχές μοναδιαίου κόστους'!I64*'Ανάπτυξη δικτύου'!AG70</f>
        <v>0</v>
      </c>
      <c r="I95" s="169">
        <f t="shared" si="31"/>
        <v>0</v>
      </c>
    </row>
    <row r="96" spans="2:9" outlineLevel="1" x14ac:dyDescent="0.35">
      <c r="B96" s="238" t="s">
        <v>99</v>
      </c>
      <c r="C96" s="88" t="s">
        <v>179</v>
      </c>
      <c r="D96" s="185">
        <f>'Παραδοχές μοναδιαίου κόστους'!E65*'Ανάπτυξη δικτύου'!U71</f>
        <v>3325426.8480156893</v>
      </c>
      <c r="E96" s="185">
        <f>'Παραδοχές μοναδιαίου κόστους'!F65*'Ανάπτυξη δικτύου'!X71</f>
        <v>619316.45971772214</v>
      </c>
      <c r="F96" s="185">
        <f>'Παραδοχές μοναδιαίου κόστους'!G65*'Ανάπτυξη δικτύου'!AA71</f>
        <v>0</v>
      </c>
      <c r="G96" s="185">
        <f>'Παραδοχές μοναδιαίου κόστους'!H65*'Ανάπτυξη δικτύου'!AD70</f>
        <v>0</v>
      </c>
      <c r="H96" s="185">
        <f>'Παραδοχές μοναδιαίου κόστους'!I65*'Ανάπτυξη δικτύου'!AG70</f>
        <v>0</v>
      </c>
      <c r="I96" s="169">
        <f t="shared" si="30"/>
        <v>3944743.3077334114</v>
      </c>
    </row>
    <row r="97" spans="2:37" outlineLevel="1" x14ac:dyDescent="0.35">
      <c r="B97" s="49" t="s">
        <v>107</v>
      </c>
      <c r="C97" s="88" t="s">
        <v>179</v>
      </c>
      <c r="D97" s="186">
        <f>SUM(D72:D96)</f>
        <v>18408345.429579388</v>
      </c>
      <c r="E97" s="186">
        <f>SUM(E72:E96)</f>
        <v>7115061.3843570314</v>
      </c>
      <c r="F97" s="186">
        <f>SUM(F72:F96)</f>
        <v>1641918.4768807064</v>
      </c>
      <c r="G97" s="186">
        <f t="shared" ref="G97:I97" si="32">SUM(G72:G96)</f>
        <v>435415.53849679441</v>
      </c>
      <c r="H97" s="186">
        <f t="shared" si="32"/>
        <v>426667.58923154505</v>
      </c>
      <c r="I97" s="186">
        <f t="shared" si="32"/>
        <v>28027408.418545466</v>
      </c>
    </row>
    <row r="99" spans="2:37" ht="15.5" x14ac:dyDescent="0.35">
      <c r="B99" s="306" t="s">
        <v>163</v>
      </c>
      <c r="C99" s="306"/>
      <c r="D99" s="306"/>
      <c r="E99" s="306"/>
      <c r="F99" s="306"/>
      <c r="G99" s="306"/>
      <c r="H99" s="306"/>
      <c r="I99" s="306"/>
    </row>
    <row r="100" spans="2:37" ht="5.5" customHeight="1" outlineLevel="1" x14ac:dyDescent="0.35">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c r="AH100" s="102"/>
      <c r="AI100" s="102"/>
      <c r="AJ100" s="102"/>
      <c r="AK100" s="102"/>
    </row>
    <row r="101" spans="2:37" outlineLevel="1" x14ac:dyDescent="0.35">
      <c r="B101" s="77"/>
      <c r="C101" s="61" t="s">
        <v>105</v>
      </c>
      <c r="D101" s="81">
        <f>$C$3</f>
        <v>2024</v>
      </c>
      <c r="E101" s="81">
        <f>$C$3+1</f>
        <v>2025</v>
      </c>
      <c r="F101" s="81">
        <f>$C$3+2</f>
        <v>2026</v>
      </c>
      <c r="G101" s="81">
        <f>$C$3+3</f>
        <v>2027</v>
      </c>
      <c r="H101" s="81">
        <f>$C$3+4</f>
        <v>2028</v>
      </c>
      <c r="I101" s="80" t="str">
        <f xml:space="preserve"> D101&amp;" - "&amp;H101</f>
        <v>2024 - 2028</v>
      </c>
    </row>
    <row r="102" spans="2:37" outlineLevel="1" x14ac:dyDescent="0.35">
      <c r="B102" s="237" t="s">
        <v>75</v>
      </c>
      <c r="C102" s="88" t="s">
        <v>179</v>
      </c>
      <c r="D102" s="185">
        <f>'Παραδοχές μοναδιαίου κόστους'!E70*'Ανάπτυξη δικτύου'!U79</f>
        <v>0</v>
      </c>
      <c r="E102" s="185">
        <f>'Παραδοχές μοναδιαίου κόστους'!F70*'Ανάπτυξη δικτύου'!X79</f>
        <v>0</v>
      </c>
      <c r="F102" s="185">
        <f>'Παραδοχές μοναδιαίου κόστους'!G70*'Ανάπτυξη δικτύου'!AA79</f>
        <v>0</v>
      </c>
      <c r="G102" s="185">
        <f>'Παραδοχές μοναδιαίου κόστους'!H70*'Ανάπτυξη δικτύου'!AD79</f>
        <v>0</v>
      </c>
      <c r="H102" s="185">
        <f>'Παραδοχές μοναδιαίου κόστους'!I70*'Ανάπτυξη δικτύου'!AG79</f>
        <v>0</v>
      </c>
      <c r="I102" s="169">
        <f t="shared" ref="I102" si="33">D102+E102+F102+G102+H102</f>
        <v>0</v>
      </c>
    </row>
    <row r="103" spans="2:37" outlineLevel="1" x14ac:dyDescent="0.35">
      <c r="B103" s="238" t="s">
        <v>76</v>
      </c>
      <c r="C103" s="88" t="s">
        <v>179</v>
      </c>
      <c r="D103" s="185">
        <f>'Παραδοχές μοναδιαίου κόστους'!E71*'Ανάπτυξη δικτύου'!U80</f>
        <v>0</v>
      </c>
      <c r="E103" s="185">
        <f>'Παραδοχές μοναδιαίου κόστους'!F71*'Ανάπτυξη δικτύου'!X80</f>
        <v>0</v>
      </c>
      <c r="F103" s="185">
        <f>'Παραδοχές μοναδιαίου κόστους'!G71*'Ανάπτυξη δικτύου'!AA80</f>
        <v>0</v>
      </c>
      <c r="G103" s="185">
        <f>'Παραδοχές μοναδιαίου κόστους'!H71*'Ανάπτυξη δικτύου'!AD80</f>
        <v>0</v>
      </c>
      <c r="H103" s="185">
        <f>'Παραδοχές μοναδιαίου κόστους'!I71*'Ανάπτυξη δικτύου'!AG80</f>
        <v>0</v>
      </c>
      <c r="I103" s="169">
        <f t="shared" ref="I103:I126" si="34">D103+E103+F103+G103+H103</f>
        <v>0</v>
      </c>
    </row>
    <row r="104" spans="2:37" outlineLevel="1" x14ac:dyDescent="0.35">
      <c r="B104" s="237" t="s">
        <v>77</v>
      </c>
      <c r="C104" s="88" t="s">
        <v>179</v>
      </c>
      <c r="D104" s="185">
        <f>'Παραδοχές μοναδιαίου κόστους'!E72*'Ανάπτυξη δικτύου'!U81</f>
        <v>0</v>
      </c>
      <c r="E104" s="185">
        <f>'Παραδοχές μοναδιαίου κόστους'!F72*'Ανάπτυξη δικτύου'!X81</f>
        <v>0</v>
      </c>
      <c r="F104" s="185">
        <f>'Παραδοχές μοναδιαίου κόστους'!G72*'Ανάπτυξη δικτύου'!AA81</f>
        <v>0</v>
      </c>
      <c r="G104" s="185">
        <f>'Παραδοχές μοναδιαίου κόστους'!H72*'Ανάπτυξη δικτύου'!AD81</f>
        <v>0</v>
      </c>
      <c r="H104" s="185">
        <f>'Παραδοχές μοναδιαίου κόστους'!I72*'Ανάπτυξη δικτύου'!AG81</f>
        <v>0</v>
      </c>
      <c r="I104" s="169">
        <f t="shared" si="34"/>
        <v>0</v>
      </c>
    </row>
    <row r="105" spans="2:37" outlineLevel="1" x14ac:dyDescent="0.35">
      <c r="B105" s="238" t="s">
        <v>78</v>
      </c>
      <c r="C105" s="88" t="s">
        <v>179</v>
      </c>
      <c r="D105" s="185">
        <f>'Παραδοχές μοναδιαίου κόστους'!E73*'Ανάπτυξη δικτύου'!U82</f>
        <v>758508.46938881685</v>
      </c>
      <c r="E105" s="185">
        <f>'Παραδοχές μοναδιαίου κόστους'!F73*'Ανάπτυξη δικτύου'!X82</f>
        <v>638080.36482570076</v>
      </c>
      <c r="F105" s="185">
        <f>'Παραδοχές μοναδιαίου κόστους'!G73*'Ανάπτυξη δικτύου'!AA82</f>
        <v>748467.81551341235</v>
      </c>
      <c r="G105" s="185">
        <f>'Παραδοχές μοναδιαίου κόστους'!H73*'Ανάπτυξη δικτύου'!AD82</f>
        <v>766744.20102879254</v>
      </c>
      <c r="H105" s="185">
        <f>'Παραδοχές μοναδιαίου κόστους'!I73*'Ανάπτυξη δικτύου'!AG82</f>
        <v>948628.44429176708</v>
      </c>
      <c r="I105" s="169">
        <f t="shared" si="34"/>
        <v>3860429.2950484897</v>
      </c>
    </row>
    <row r="106" spans="2:37" outlineLevel="1" x14ac:dyDescent="0.35">
      <c r="B106" s="237" t="s">
        <v>79</v>
      </c>
      <c r="C106" s="88" t="s">
        <v>179</v>
      </c>
      <c r="D106" s="185">
        <f>'Παραδοχές μοναδιαίου κόστους'!E74*'Ανάπτυξη δικτύου'!U83</f>
        <v>0</v>
      </c>
      <c r="E106" s="185">
        <f>'Παραδοχές μοναδιαίου κόστους'!F74*'Ανάπτυξη δικτύου'!X83</f>
        <v>0</v>
      </c>
      <c r="F106" s="185">
        <f>'Παραδοχές μοναδιαίου κόστους'!G74*'Ανάπτυξη δικτύου'!AA83</f>
        <v>0</v>
      </c>
      <c r="G106" s="185">
        <f>'Παραδοχές μοναδιαίου κόστους'!H74*'Ανάπτυξη δικτύου'!AD83</f>
        <v>0</v>
      </c>
      <c r="H106" s="185">
        <f>'Παραδοχές μοναδιαίου κόστους'!I74*'Ανάπτυξη δικτύου'!AG83</f>
        <v>0</v>
      </c>
      <c r="I106" s="169">
        <f t="shared" si="34"/>
        <v>0</v>
      </c>
    </row>
    <row r="107" spans="2:37" outlineLevel="1" x14ac:dyDescent="0.35">
      <c r="B107" s="238" t="s">
        <v>80</v>
      </c>
      <c r="C107" s="88" t="s">
        <v>179</v>
      </c>
      <c r="D107" s="185">
        <f>'Παραδοχές μοναδιαίου κόστους'!E75*'Ανάπτυξη δικτύου'!U84</f>
        <v>733075.24654934963</v>
      </c>
      <c r="E107" s="185">
        <f>'Παραδοχές μοναδιαίου κόστους'!F75*'Ανάπτυξη δικτύου'!X84</f>
        <v>558449.58996090502</v>
      </c>
      <c r="F107" s="185">
        <f>'Παραδοχές μοναδιαίου κόστους'!G75*'Ανάπτυξη δικτύου'!AA84</f>
        <v>651278.71111092449</v>
      </c>
      <c r="G107" s="185">
        <f>'Παραδοχές μοναδιαίου κόστους'!H75*'Ανάπτυξη δικτύου'!AD84</f>
        <v>620697.68654711777</v>
      </c>
      <c r="H107" s="185">
        <f>'Παραδοχές μοναδιαίου κόστους'!I75*'Ανάπτυξη δικτύου'!AG84</f>
        <v>801527.33021966158</v>
      </c>
      <c r="I107" s="169">
        <f t="shared" si="34"/>
        <v>3365028.5643879585</v>
      </c>
    </row>
    <row r="108" spans="2:37" outlineLevel="1" x14ac:dyDescent="0.35">
      <c r="B108" s="237" t="s">
        <v>81</v>
      </c>
      <c r="C108" s="88" t="s">
        <v>179</v>
      </c>
      <c r="D108" s="185">
        <f>'Παραδοχές μοναδιαίου κόστους'!E76*'Ανάπτυξη δικτύου'!U85</f>
        <v>0</v>
      </c>
      <c r="E108" s="185">
        <f>'Παραδοχές μοναδιαίου κόστους'!F76*'Ανάπτυξη δικτύου'!X85</f>
        <v>0</v>
      </c>
      <c r="F108" s="185">
        <f>'Παραδοχές μοναδιαίου κόστους'!G76*'Ανάπτυξη δικτύου'!AA85</f>
        <v>0</v>
      </c>
      <c r="G108" s="185">
        <f>'Παραδοχές μοναδιαίου κόστους'!H76*'Ανάπτυξη δικτύου'!AD85</f>
        <v>0</v>
      </c>
      <c r="H108" s="185">
        <f>'Παραδοχές μοναδιαίου κόστους'!I76*'Ανάπτυξη δικτύου'!AG85</f>
        <v>0</v>
      </c>
      <c r="I108" s="169">
        <f t="shared" si="34"/>
        <v>0</v>
      </c>
    </row>
    <row r="109" spans="2:37" outlineLevel="1" x14ac:dyDescent="0.35">
      <c r="B109" s="238" t="s">
        <v>82</v>
      </c>
      <c r="C109" s="88" t="s">
        <v>179</v>
      </c>
      <c r="D109" s="185">
        <f>'Παραδοχές μοναδιαίου κόστους'!E77*'Ανάπτυξη δικτύου'!U86</f>
        <v>768980.97291095043</v>
      </c>
      <c r="E109" s="185">
        <f>'Παραδοχές μοναδιαίου κόστους'!F77*'Ανάπτυξη δικτύου'!X86</f>
        <v>688754.4942851162</v>
      </c>
      <c r="F109" s="185">
        <f>'Παραδοχές μοναδιαίου κόστους'!G77*'Ανάπτυξη δικτύου'!AA86</f>
        <v>735062.42180272436</v>
      </c>
      <c r="G109" s="185">
        <f>'Παραδοχές μοναδιαίου κόστους'!H77*'Ανάπτυξη δικτύου'!AD86</f>
        <v>697254.32720283442</v>
      </c>
      <c r="H109" s="185">
        <f>'Παραδοχές μοναδιαίου κόστους'!I77*'Ανάπτυξη δικτύου'!AG86</f>
        <v>815426.64808474248</v>
      </c>
      <c r="I109" s="169">
        <f t="shared" si="34"/>
        <v>3705478.8642863682</v>
      </c>
    </row>
    <row r="110" spans="2:37" outlineLevel="1" x14ac:dyDescent="0.35">
      <c r="B110" s="237" t="s">
        <v>83</v>
      </c>
      <c r="C110" s="88" t="s">
        <v>179</v>
      </c>
      <c r="D110" s="185">
        <f>'Παραδοχές μοναδιαίου κόστους'!E78*'Ανάπτυξη δικτύου'!U87</f>
        <v>0</v>
      </c>
      <c r="E110" s="185">
        <f>'Παραδοχές μοναδιαίου κόστους'!F78*'Ανάπτυξη δικτύου'!X87</f>
        <v>0</v>
      </c>
      <c r="F110" s="185">
        <f>'Παραδοχές μοναδιαίου κόστους'!G78*'Ανάπτυξη δικτύου'!AA87</f>
        <v>0</v>
      </c>
      <c r="G110" s="185">
        <f>'Παραδοχές μοναδιαίου κόστους'!H78*'Ανάπτυξη δικτύου'!AD87</f>
        <v>0</v>
      </c>
      <c r="H110" s="185">
        <f>'Παραδοχές μοναδιαίου κόστους'!I78*'Ανάπτυξη δικτύου'!AG87</f>
        <v>0</v>
      </c>
      <c r="I110" s="169">
        <f t="shared" si="34"/>
        <v>0</v>
      </c>
    </row>
    <row r="111" spans="2:37" outlineLevel="1" x14ac:dyDescent="0.35">
      <c r="B111" s="238" t="s">
        <v>84</v>
      </c>
      <c r="C111" s="88" t="s">
        <v>179</v>
      </c>
      <c r="D111" s="185">
        <f>'Παραδοχές μοναδιαίου κόστους'!E79*'Ανάπτυξη δικτύου'!U88</f>
        <v>1496.0719317333667</v>
      </c>
      <c r="E111" s="185">
        <f>'Παραδοχές μοναδιαίου κόστους'!F79*'Ανάπτυξη δικτύου'!X88</f>
        <v>0</v>
      </c>
      <c r="F111" s="185">
        <f>'Παραδοχές μοναδιαίου κόστους'!G79*'Ανάπτυξη δικτύου'!AA88</f>
        <v>0</v>
      </c>
      <c r="G111" s="185">
        <f>'Παραδοχές μοναδιαίου κόστους'!H79*'Ανάπτυξη δικτύου'!AD88</f>
        <v>0</v>
      </c>
      <c r="H111" s="185">
        <f>'Παραδοχές μοναδιαίου κόστους'!I79*'Ανάπτυξη δικτύου'!AG88</f>
        <v>0</v>
      </c>
      <c r="I111" s="169">
        <f t="shared" si="34"/>
        <v>1496.0719317333667</v>
      </c>
    </row>
    <row r="112" spans="2:37" outlineLevel="1" x14ac:dyDescent="0.35">
      <c r="B112" s="237" t="s">
        <v>85</v>
      </c>
      <c r="C112" s="88" t="s">
        <v>179</v>
      </c>
      <c r="D112" s="185">
        <f>'Παραδοχές μοναδιαίου κόστους'!E80*'Ανάπτυξη δικτύου'!U89</f>
        <v>0</v>
      </c>
      <c r="E112" s="185">
        <f>'Παραδοχές μοναδιαίου κόστους'!F80*'Ανάπτυξη δικτύου'!X89</f>
        <v>0</v>
      </c>
      <c r="F112" s="185">
        <f>'Παραδοχές μοναδιαίου κόστους'!G80*'Ανάπτυξη δικτύου'!AA89</f>
        <v>0</v>
      </c>
      <c r="G112" s="185">
        <f>'Παραδοχές μοναδιαίου κόστους'!H80*'Ανάπτυξη δικτύου'!AD89</f>
        <v>0</v>
      </c>
      <c r="H112" s="185">
        <f>'Παραδοχές μοναδιαίου κόστους'!I80*'Ανάπτυξη δικτύου'!AG89</f>
        <v>0</v>
      </c>
      <c r="I112" s="169">
        <f t="shared" si="34"/>
        <v>0</v>
      </c>
    </row>
    <row r="113" spans="2:9" outlineLevel="1" x14ac:dyDescent="0.35">
      <c r="B113" s="238" t="s">
        <v>86</v>
      </c>
      <c r="C113" s="88" t="s">
        <v>179</v>
      </c>
      <c r="D113" s="185">
        <f>'Παραδοχές μοναδιαίου κόστους'!E81*'Ανάπτυξη δικτύου'!U90</f>
        <v>0</v>
      </c>
      <c r="E113" s="185">
        <f>'Παραδοχές μοναδιαίου κόστους'!F81*'Ανάπτυξη δικτύου'!X90</f>
        <v>0</v>
      </c>
      <c r="F113" s="185">
        <f>'Παραδοχές μοναδιαίου κόστους'!G81*'Ανάπτυξη δικτύου'!AA90</f>
        <v>0</v>
      </c>
      <c r="G113" s="185">
        <f>'Παραδοχές μοναδιαίου κόστους'!H81*'Ανάπτυξη δικτύου'!AD90</f>
        <v>0</v>
      </c>
      <c r="H113" s="185">
        <f>'Παραδοχές μοναδιαίου κόστους'!I81*'Ανάπτυξη δικτύου'!AG90</f>
        <v>0</v>
      </c>
      <c r="I113" s="169">
        <f t="shared" si="34"/>
        <v>0</v>
      </c>
    </row>
    <row r="114" spans="2:9" outlineLevel="1" x14ac:dyDescent="0.35">
      <c r="B114" s="237" t="s">
        <v>87</v>
      </c>
      <c r="C114" s="88" t="s">
        <v>179</v>
      </c>
      <c r="D114" s="185">
        <f>'Παραδοχές μοναδιαίου κόστους'!E82*'Ανάπτυξη δικτύου'!U91</f>
        <v>0</v>
      </c>
      <c r="E114" s="185">
        <f>'Παραδοχές μοναδιαίου κόστους'!F82*'Ανάπτυξη δικτύου'!X91</f>
        <v>0</v>
      </c>
      <c r="F114" s="185">
        <f>'Παραδοχές μοναδιαίου κόστους'!G82*'Ανάπτυξη δικτύου'!AA91</f>
        <v>0</v>
      </c>
      <c r="G114" s="185">
        <f>'Παραδοχές μοναδιαίου κόστους'!H82*'Ανάπτυξη δικτύου'!AD91</f>
        <v>0</v>
      </c>
      <c r="H114" s="185">
        <f>'Παραδοχές μοναδιαίου κόστους'!I82*'Ανάπτυξη δικτύου'!AG91</f>
        <v>0</v>
      </c>
      <c r="I114" s="169">
        <f t="shared" si="34"/>
        <v>0</v>
      </c>
    </row>
    <row r="115" spans="2:9" outlineLevel="1" x14ac:dyDescent="0.35">
      <c r="B115" s="238" t="s">
        <v>88</v>
      </c>
      <c r="C115" s="88" t="s">
        <v>179</v>
      </c>
      <c r="D115" s="185">
        <f>'Παραδοχές μοναδιαίου κόστους'!E83*'Ανάπτυξη δικτύου'!U92</f>
        <v>531105.53576534521</v>
      </c>
      <c r="E115" s="185">
        <f>'Παραδοχές μοναδιαίου κόστους'!F83*'Ανάπτυξη δικτύου'!X92</f>
        <v>512946.29003816459</v>
      </c>
      <c r="F115" s="185">
        <f>'Παραδοχές μοναδιαίου κόστους'!G83*'Ανάπτυξη δικτύου'!AA92</f>
        <v>703783.16981111909</v>
      </c>
      <c r="G115" s="185">
        <f>'Παραδοχές μοναδιαίου κόστους'!H83*'Ανάπτυξη δικτύου'!AD92</f>
        <v>667809.46541217412</v>
      </c>
      <c r="H115" s="185">
        <f>'Παραδοχές μοναδιαίου κόστους'!I83*'Ανάπτυξη δικτύου'!AG92</f>
        <v>1021599.8630834415</v>
      </c>
      <c r="I115" s="169">
        <f t="shared" si="34"/>
        <v>3437244.3241102444</v>
      </c>
    </row>
    <row r="116" spans="2:9" outlineLevel="1" x14ac:dyDescent="0.35">
      <c r="B116" s="237" t="s">
        <v>89</v>
      </c>
      <c r="C116" s="88" t="s">
        <v>179</v>
      </c>
      <c r="D116" s="185">
        <f>'Παραδοχές μοναδιαίου κόστους'!E84*'Ανάπτυξη δικτύου'!U93</f>
        <v>0</v>
      </c>
      <c r="E116" s="185">
        <f>'Παραδοχές μοναδιαίου κόστους'!F84*'Ανάπτυξη δικτύου'!X93</f>
        <v>0</v>
      </c>
      <c r="F116" s="185">
        <f>'Παραδοχές μοναδιαίου κόστους'!G84*'Ανάπτυξη δικτύου'!AA93</f>
        <v>0</v>
      </c>
      <c r="G116" s="185">
        <f>'Παραδοχές μοναδιαίου κόστους'!H84*'Ανάπτυξη δικτύου'!AD93</f>
        <v>0</v>
      </c>
      <c r="H116" s="185">
        <f>'Παραδοχές μοναδιαίου κόστους'!I84*'Ανάπτυξη δικτύου'!AG93</f>
        <v>0</v>
      </c>
      <c r="I116" s="169">
        <f t="shared" si="34"/>
        <v>0</v>
      </c>
    </row>
    <row r="117" spans="2:9" outlineLevel="1" x14ac:dyDescent="0.35">
      <c r="B117" s="238" t="s">
        <v>90</v>
      </c>
      <c r="C117" s="88" t="s">
        <v>179</v>
      </c>
      <c r="D117" s="185">
        <f>'Παραδοχές μοναδιαίου κόστους'!E85*'Ανάπτυξη δικτύου'!U94</f>
        <v>0</v>
      </c>
      <c r="E117" s="185">
        <f>'Παραδοχές μοναδιαίου κόστους'!F85*'Ανάπτυξη δικτύου'!X94</f>
        <v>1034.1659073350093</v>
      </c>
      <c r="F117" s="185">
        <f>'Παραδοχές μοναδιαίου κόστους'!G85*'Ανάπτυξη δικτύου'!AA94</f>
        <v>98306.220545045202</v>
      </c>
      <c r="G117" s="185">
        <f>'Παραδοχές μοναδιαίου κόστους'!H85*'Ανάπτυξη δικτύου'!AD94</f>
        <v>138979.74765191632</v>
      </c>
      <c r="H117" s="185">
        <f>'Παραδοχές μοναδιαίου κόστους'!I85*'Ανάπτυξη δικτύου'!AG94</f>
        <v>1158.2764887567364</v>
      </c>
      <c r="I117" s="169">
        <f t="shared" si="34"/>
        <v>239478.41059305327</v>
      </c>
    </row>
    <row r="118" spans="2:9" outlineLevel="1" x14ac:dyDescent="0.35">
      <c r="B118" s="238" t="s">
        <v>91</v>
      </c>
      <c r="C118" s="88" t="s">
        <v>179</v>
      </c>
      <c r="D118" s="185">
        <f>'Παραδοχές μοναδιαίου κόστους'!E86*'Ανάπτυξη δικτύου'!U95</f>
        <v>0</v>
      </c>
      <c r="E118" s="185">
        <f>'Παραδοχές μοναδιαίου κόστους'!F86*'Ανάπτυξη δικτύου'!X95</f>
        <v>0</v>
      </c>
      <c r="F118" s="185">
        <f>'Παραδοχές μοναδιαίου κόστους'!G86*'Ανάπτυξη δικτύου'!AA95</f>
        <v>0</v>
      </c>
      <c r="G118" s="185">
        <f>'Παραδοχές μοναδιαίου κόστους'!H86*'Ανάπτυξη δικτύου'!AD95</f>
        <v>0</v>
      </c>
      <c r="H118" s="185">
        <f>'Παραδοχές μοναδιαίου κόστους'!I86*'Ανάπτυξη δικτύου'!AG95</f>
        <v>0</v>
      </c>
      <c r="I118" s="169">
        <f t="shared" si="34"/>
        <v>0</v>
      </c>
    </row>
    <row r="119" spans="2:9" outlineLevel="1" x14ac:dyDescent="0.35">
      <c r="B119" s="237" t="s">
        <v>92</v>
      </c>
      <c r="C119" s="88" t="s">
        <v>179</v>
      </c>
      <c r="D119" s="185">
        <f>'Παραδοχές μοναδιαίου κόστους'!E87*'Ανάπτυξη δικτύου'!U96</f>
        <v>0</v>
      </c>
      <c r="E119" s="185">
        <f>'Παραδοχές μοναδιαίου κόστους'!F87*'Ανάπτυξη δικτύου'!X96</f>
        <v>0</v>
      </c>
      <c r="F119" s="185">
        <f>'Παραδοχές μοναδιαίου κόστους'!G87*'Ανάπτυξη δικτύου'!AA96</f>
        <v>0</v>
      </c>
      <c r="G119" s="185">
        <f>'Παραδοχές μοναδιαίου κόστους'!H87*'Ανάπτυξη δικτύου'!AD96</f>
        <v>0</v>
      </c>
      <c r="H119" s="185">
        <f>'Παραδοχές μοναδιαίου κόστους'!I87*'Ανάπτυξη δικτύου'!AG96</f>
        <v>0</v>
      </c>
      <c r="I119" s="169">
        <f t="shared" si="34"/>
        <v>0</v>
      </c>
    </row>
    <row r="120" spans="2:9" outlineLevel="1" x14ac:dyDescent="0.35">
      <c r="B120" s="238" t="s">
        <v>93</v>
      </c>
      <c r="C120" s="88" t="s">
        <v>179</v>
      </c>
      <c r="D120" s="185">
        <f>'Παραδοχές μοναδιαίου κόστους'!E88*'Ανάπτυξη δικτύου'!U97</f>
        <v>0</v>
      </c>
      <c r="E120" s="185">
        <f>'Παραδοχές μοναδιαίου κόστους'!F88*'Ανάπτυξη δικτύου'!X97</f>
        <v>0</v>
      </c>
      <c r="F120" s="185">
        <f>'Παραδοχές μοναδιαίου κόστους'!G88*'Ανάπτυξη δικτύου'!AA97</f>
        <v>0</v>
      </c>
      <c r="G120" s="185">
        <f>'Παραδοχές μοναδιαίου κόστους'!H88*'Ανάπτυξη δικτύου'!AD97</f>
        <v>0</v>
      </c>
      <c r="H120" s="185">
        <f>'Παραδοχές μοναδιαίου κόστους'!I88*'Ανάπτυξη δικτύου'!AG97</f>
        <v>0</v>
      </c>
      <c r="I120" s="169">
        <f t="shared" si="34"/>
        <v>0</v>
      </c>
    </row>
    <row r="121" spans="2:9" outlineLevel="1" x14ac:dyDescent="0.35">
      <c r="B121" s="237" t="s">
        <v>94</v>
      </c>
      <c r="C121" s="88" t="s">
        <v>179</v>
      </c>
      <c r="D121" s="185">
        <f>'Παραδοχές μοναδιαίου κόστους'!E89*'Ανάπτυξη δικτύου'!U98</f>
        <v>0</v>
      </c>
      <c r="E121" s="185">
        <f>'Παραδοχές μοναδιαίου κόστους'!F89*'Ανάπτυξη δικτύου'!X98</f>
        <v>0</v>
      </c>
      <c r="F121" s="185">
        <f>'Παραδοχές μοναδιαίου κόστους'!G89*'Ανάπτυξη δικτύου'!AA98</f>
        <v>0</v>
      </c>
      <c r="G121" s="185">
        <f>'Παραδοχές μοναδιαίου κόστους'!H89*'Ανάπτυξη δικτύου'!AD98</f>
        <v>0</v>
      </c>
      <c r="H121" s="185">
        <f>'Παραδοχές μοναδιαίου κόστους'!I89*'Ανάπτυξη δικτύου'!AG98</f>
        <v>0</v>
      </c>
      <c r="I121" s="169">
        <f t="shared" si="34"/>
        <v>0</v>
      </c>
    </row>
    <row r="122" spans="2:9" outlineLevel="1" x14ac:dyDescent="0.35">
      <c r="B122" s="238" t="s">
        <v>95</v>
      </c>
      <c r="C122" s="88" t="s">
        <v>179</v>
      </c>
      <c r="D122" s="185">
        <f>'Παραδοχές μοναδιαίου κόστους'!E90*'Ανάπτυξη δικτύου'!U99</f>
        <v>0</v>
      </c>
      <c r="E122" s="185">
        <f>'Παραδοχές μοναδιαίου κόστους'!F90*'Ανάπτυξη δικτύου'!X99</f>
        <v>1034.1659073350093</v>
      </c>
      <c r="F122" s="185">
        <f>'Παραδοχές μοναδιαίου κόστους'!G90*'Ανάπτυξη δικτύου'!AA99</f>
        <v>0</v>
      </c>
      <c r="G122" s="185">
        <f>'Παραδοχές μοναδιαίου κόστους'!H90*'Ανάπτυξη δικτύου'!AD99</f>
        <v>0</v>
      </c>
      <c r="H122" s="185">
        <f>'Παραδοχές μοναδιαίου κόστους'!I90*'Ανάπτυξη δικτύου'!AG99</f>
        <v>0</v>
      </c>
      <c r="I122" s="169">
        <f t="shared" si="34"/>
        <v>1034.1659073350093</v>
      </c>
    </row>
    <row r="123" spans="2:9" outlineLevel="1" x14ac:dyDescent="0.35">
      <c r="B123" s="237" t="s">
        <v>96</v>
      </c>
      <c r="C123" s="88" t="s">
        <v>179</v>
      </c>
      <c r="D123" s="185">
        <f>'Παραδοχές μοναδιαίου κόστους'!E91*'Ανάπτυξη δικτύου'!U100</f>
        <v>0</v>
      </c>
      <c r="E123" s="185">
        <f>'Παραδοχές μοναδιαίου κόστους'!F91*'Ανάπτυξη δικτύου'!X100</f>
        <v>0</v>
      </c>
      <c r="F123" s="185">
        <f>'Παραδοχές μοναδιαίου κόστους'!G91*'Ανάπτυξη δικτύου'!AA100</f>
        <v>0</v>
      </c>
      <c r="G123" s="185">
        <f>'Παραδοχές μοναδιαίου κόστους'!H91*'Ανάπτυξη δικτύου'!AD100</f>
        <v>0</v>
      </c>
      <c r="H123" s="185">
        <f>'Παραδοχές μοναδιαίου κόστους'!I91*'Ανάπτυξη δικτύου'!AG100</f>
        <v>0</v>
      </c>
      <c r="I123" s="169">
        <f t="shared" si="34"/>
        <v>0</v>
      </c>
    </row>
    <row r="124" spans="2:9" outlineLevel="1" x14ac:dyDescent="0.35">
      <c r="B124" s="238" t="s">
        <v>97</v>
      </c>
      <c r="C124" s="88" t="s">
        <v>179</v>
      </c>
      <c r="D124" s="185">
        <f>'Παραδοχές μοναδιαίου κόστους'!E92*'Ανάπτυξη δικτύου'!U101</f>
        <v>445829.4356565433</v>
      </c>
      <c r="E124" s="185">
        <f>'Παραδοχές μοναδιαίου κόστους'!F92*'Ανάπτυξη δικτύου'!X101</f>
        <v>370231.39482593333</v>
      </c>
      <c r="F124" s="185">
        <f>'Παραδοχές μοναδιαίου κόστους'!G92*'Ανάπτυξη δικτύου'!AA101</f>
        <v>329549.26205441292</v>
      </c>
      <c r="G124" s="185">
        <f>'Παραδοχές μοναδιαίου κόστους'!H92*'Ανάπτυξη δικτύου'!AD101</f>
        <v>276781.70083220623</v>
      </c>
      <c r="H124" s="185">
        <f>'Παραδοχές μοναδιαίου κόστους'!I92*'Ανάπτυξη δικτύου'!AG101</f>
        <v>434353.68328377616</v>
      </c>
      <c r="I124" s="169">
        <f t="shared" si="34"/>
        <v>1856745.4766528718</v>
      </c>
    </row>
    <row r="125" spans="2:9" outlineLevel="1" x14ac:dyDescent="0.35">
      <c r="B125" s="237" t="s">
        <v>98</v>
      </c>
      <c r="C125" s="88" t="s">
        <v>179</v>
      </c>
      <c r="D125" s="185">
        <f>'Παραδοχές μοναδιαίου κόστους'!E93*'Ανάπτυξη δικτύου'!U102</f>
        <v>0</v>
      </c>
      <c r="E125" s="185">
        <f>'Παραδοχές μοναδιαίου κόστους'!F93*'Ανάπτυξη δικτύου'!X102</f>
        <v>0</v>
      </c>
      <c r="F125" s="185">
        <f>'Παραδοχές μοναδιαίου κόστους'!G93*'Ανάπτυξη δικτύου'!AA102</f>
        <v>0</v>
      </c>
      <c r="G125" s="185">
        <f>'Παραδοχές μοναδιαίου κόστους'!H93*'Ανάπτυξη δικτύου'!AD102</f>
        <v>0</v>
      </c>
      <c r="H125" s="185">
        <f>'Παραδοχές μοναδιαίου κόστους'!I93*'Ανάπτυξη δικτύου'!AG102</f>
        <v>0</v>
      </c>
      <c r="I125" s="169">
        <f t="shared" si="34"/>
        <v>0</v>
      </c>
    </row>
    <row r="126" spans="2:9" outlineLevel="1" x14ac:dyDescent="0.35">
      <c r="B126" s="238" t="s">
        <v>99</v>
      </c>
      <c r="C126" s="88" t="s">
        <v>179</v>
      </c>
      <c r="D126" s="185">
        <f>'Παραδοχές μοναδιαίου κόστους'!E94*'Ανάπτυξη δικτύου'!U103</f>
        <v>152599.33703680339</v>
      </c>
      <c r="E126" s="185">
        <f>'Παραδοχές μοναδιαίου κόστους'!F94*'Ανάπτυξη δικτύου'!X103</f>
        <v>175808.20424695156</v>
      </c>
      <c r="F126" s="185">
        <f>'Παραδοχές μοναδιαίου κόστους'!G94*'Ανάπτυξη δικτύου'!AA103</f>
        <v>293801.5454925783</v>
      </c>
      <c r="G126" s="185">
        <f>'Παραδοχές μοναδιαίου κόστους'!H94*'Ανάπτυξη δικτύου'!AD103</f>
        <v>195513.88228998397</v>
      </c>
      <c r="H126" s="185">
        <f>'Παραδοχές μοναδιαίου κόστους'!I94*'Ανάπτυξη δικτύου'!AG103</f>
        <v>252504.27454896853</v>
      </c>
      <c r="I126" s="169">
        <f t="shared" si="34"/>
        <v>1070227.2436152857</v>
      </c>
    </row>
    <row r="127" spans="2:9" outlineLevel="1" x14ac:dyDescent="0.35">
      <c r="B127" s="49" t="s">
        <v>107</v>
      </c>
      <c r="C127" s="88" t="s">
        <v>179</v>
      </c>
      <c r="D127" s="186">
        <f t="shared" ref="D127:I127" si="35">SUM(D102:D126)</f>
        <v>3391595.0692395419</v>
      </c>
      <c r="E127" s="186">
        <f t="shared" si="35"/>
        <v>2946338.6699974416</v>
      </c>
      <c r="F127" s="186">
        <f t="shared" si="35"/>
        <v>3560249.1463302164</v>
      </c>
      <c r="G127" s="186">
        <f t="shared" si="35"/>
        <v>3363781.0109650255</v>
      </c>
      <c r="H127" s="186">
        <f t="shared" si="35"/>
        <v>4275198.5200011134</v>
      </c>
      <c r="I127" s="186">
        <f t="shared" si="35"/>
        <v>17537162.41653334</v>
      </c>
    </row>
    <row r="129" spans="2:37" ht="15.5" x14ac:dyDescent="0.35">
      <c r="B129" s="306" t="s">
        <v>166</v>
      </c>
      <c r="C129" s="306"/>
      <c r="D129" s="306"/>
      <c r="E129" s="306"/>
      <c r="F129" s="306"/>
      <c r="G129" s="306"/>
      <c r="H129" s="306"/>
      <c r="I129" s="306"/>
    </row>
    <row r="130" spans="2:37" ht="5.5" customHeight="1" outlineLevel="1" x14ac:dyDescent="0.35">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c r="AH130" s="102"/>
      <c r="AI130" s="102"/>
      <c r="AJ130" s="102"/>
      <c r="AK130" s="102"/>
    </row>
    <row r="131" spans="2:37" outlineLevel="1" x14ac:dyDescent="0.35">
      <c r="B131" s="77"/>
      <c r="C131" s="61" t="s">
        <v>105</v>
      </c>
      <c r="D131" s="81">
        <f>$C$3</f>
        <v>2024</v>
      </c>
      <c r="E131" s="81">
        <f>$C$3+1</f>
        <v>2025</v>
      </c>
      <c r="F131" s="81">
        <f>$C$3+2</f>
        <v>2026</v>
      </c>
      <c r="G131" s="81">
        <f>$C$3+3</f>
        <v>2027</v>
      </c>
      <c r="H131" s="81">
        <f>$C$3+4</f>
        <v>2028</v>
      </c>
      <c r="I131" s="80" t="str">
        <f xml:space="preserve"> D131&amp;" - "&amp;H131</f>
        <v>2024 - 2028</v>
      </c>
    </row>
    <row r="132" spans="2:37" outlineLevel="1" x14ac:dyDescent="0.35">
      <c r="B132" s="237" t="s">
        <v>75</v>
      </c>
      <c r="C132" s="88" t="s">
        <v>179</v>
      </c>
      <c r="D132" s="185">
        <f>'Παραδοχές μοναδιαίου κόστους'!E99*'Ανάπτυξη δικτύου'!U111</f>
        <v>0</v>
      </c>
      <c r="E132" s="185">
        <f>'Παραδοχές μοναδιαίου κόστους'!F99*'Ανάπτυξη δικτύου'!X111</f>
        <v>0</v>
      </c>
      <c r="F132" s="185">
        <f>'Παραδοχές μοναδιαίου κόστους'!G99*'Ανάπτυξη δικτύου'!AA111</f>
        <v>0</v>
      </c>
      <c r="G132" s="185">
        <f>'Παραδοχές μοναδιαίου κόστους'!H99*'Ανάπτυξη δικτύου'!AD111</f>
        <v>0</v>
      </c>
      <c r="H132" s="185">
        <f>'Παραδοχές μοναδιαίου κόστους'!I99*'Ανάπτυξη δικτύου'!AG111</f>
        <v>0</v>
      </c>
      <c r="I132" s="169">
        <f t="shared" ref="I132:I156" si="36">D132+E132+F132+G132+H132</f>
        <v>0</v>
      </c>
    </row>
    <row r="133" spans="2:37" outlineLevel="1" x14ac:dyDescent="0.35">
      <c r="B133" s="238" t="s">
        <v>76</v>
      </c>
      <c r="C133" s="88" t="s">
        <v>179</v>
      </c>
      <c r="D133" s="185">
        <f>'Παραδοχές μοναδιαίου κόστους'!E100*'Ανάπτυξη δικτύου'!U112</f>
        <v>0</v>
      </c>
      <c r="E133" s="185">
        <f>'Παραδοχές μοναδιαίου κόστους'!F100*'Ανάπτυξη δικτύου'!X112</f>
        <v>0</v>
      </c>
      <c r="F133" s="185">
        <f>'Παραδοχές μοναδιαίου κόστους'!G100*'Ανάπτυξη δικτύου'!AA112</f>
        <v>0</v>
      </c>
      <c r="G133" s="185">
        <f>'Παραδοχές μοναδιαίου κόστους'!H100*'Ανάπτυξη δικτύου'!AD112</f>
        <v>0</v>
      </c>
      <c r="H133" s="185">
        <f>'Παραδοχές μοναδιαίου κόστους'!I100*'Ανάπτυξη δικτύου'!AG112</f>
        <v>0</v>
      </c>
      <c r="I133" s="169">
        <f t="shared" si="36"/>
        <v>0</v>
      </c>
    </row>
    <row r="134" spans="2:37" outlineLevel="1" x14ac:dyDescent="0.35">
      <c r="B134" s="237" t="s">
        <v>77</v>
      </c>
      <c r="C134" s="88" t="s">
        <v>179</v>
      </c>
      <c r="D134" s="185">
        <f>'Παραδοχές μοναδιαίου κόστους'!E101*'Ανάπτυξη δικτύου'!U113</f>
        <v>0</v>
      </c>
      <c r="E134" s="185">
        <f>'Παραδοχές μοναδιαίου κόστους'!F101*'Ανάπτυξη δικτύου'!X113</f>
        <v>0</v>
      </c>
      <c r="F134" s="185">
        <f>'Παραδοχές μοναδιαίου κόστους'!G101*'Ανάπτυξη δικτύου'!AA113</f>
        <v>0</v>
      </c>
      <c r="G134" s="185">
        <f>'Παραδοχές μοναδιαίου κόστους'!H101*'Ανάπτυξη δικτύου'!AD113</f>
        <v>0</v>
      </c>
      <c r="H134" s="185">
        <f>'Παραδοχές μοναδιαίου κόστους'!I101*'Ανάπτυξη δικτύου'!AG113</f>
        <v>0</v>
      </c>
      <c r="I134" s="169">
        <f t="shared" si="36"/>
        <v>0</v>
      </c>
    </row>
    <row r="135" spans="2:37" outlineLevel="1" x14ac:dyDescent="0.35">
      <c r="B135" s="238" t="s">
        <v>78</v>
      </c>
      <c r="C135" s="88" t="s">
        <v>179</v>
      </c>
      <c r="D135" s="185">
        <f>'Παραδοχές μοναδιαίου κόστους'!E102*'Ανάπτυξη δικτύου'!U114</f>
        <v>530282.23420196178</v>
      </c>
      <c r="E135" s="185">
        <f>'Παραδοχές μοναδιαίου κόστους'!F102*'Ανάπτυξη δικτύου'!X114</f>
        <v>462549.75699620775</v>
      </c>
      <c r="F135" s="185">
        <f>'Παραδοχές μοναδιαίου κόστους'!G102*'Ανάπτυξη δικτύου'!AA114</f>
        <v>411808.91417763126</v>
      </c>
      <c r="G135" s="185">
        <f>'Παραδοχές μοναδιαίου κόστους'!H102*'Ανάπτυξη δικτύου'!AD114</f>
        <v>419499.81472937536</v>
      </c>
      <c r="H135" s="185">
        <f>'Παραδοχές μοναδιαίου κόστους'!I102*'Ανάπτυξη δικτύου'!AG114</f>
        <v>389964.02671331295</v>
      </c>
      <c r="I135" s="169">
        <f t="shared" si="36"/>
        <v>2214104.7468184889</v>
      </c>
    </row>
    <row r="136" spans="2:37" outlineLevel="1" x14ac:dyDescent="0.35">
      <c r="B136" s="237" t="s">
        <v>79</v>
      </c>
      <c r="C136" s="88" t="s">
        <v>179</v>
      </c>
      <c r="D136" s="185">
        <f>'Παραδοχές μοναδιαίου κόστους'!E103*'Ανάπτυξη δικτύου'!U115</f>
        <v>0</v>
      </c>
      <c r="E136" s="185">
        <f>'Παραδοχές μοναδιαίου κόστους'!F103*'Ανάπτυξη δικτύου'!X115</f>
        <v>0</v>
      </c>
      <c r="F136" s="185">
        <f>'Παραδοχές μοναδιαίου κόστους'!G103*'Ανάπτυξη δικτύου'!AA115</f>
        <v>0</v>
      </c>
      <c r="G136" s="185">
        <f>'Παραδοχές μοναδιαίου κόστους'!H103*'Ανάπτυξη δικτύου'!AD115</f>
        <v>0</v>
      </c>
      <c r="H136" s="185">
        <f>'Παραδοχές μοναδιαίου κόστους'!I103*'Ανάπτυξη δικτύου'!AG115</f>
        <v>0</v>
      </c>
      <c r="I136" s="169">
        <f t="shared" si="36"/>
        <v>0</v>
      </c>
    </row>
    <row r="137" spans="2:37" outlineLevel="1" x14ac:dyDescent="0.35">
      <c r="B137" s="238" t="s">
        <v>80</v>
      </c>
      <c r="C137" s="88" t="s">
        <v>179</v>
      </c>
      <c r="D137" s="185">
        <f>'Παραδοχές μοναδιαίου κόστους'!E104*'Ανάπτυξη δικτύου'!U116</f>
        <v>512382.41195041878</v>
      </c>
      <c r="E137" s="185">
        <f>'Παραδοχές μοναδιαίου κόστους'!F104*'Ανάπτυξη δικτύου'!X116</f>
        <v>403626.22107312392</v>
      </c>
      <c r="F137" s="185">
        <f>'Παραδοχές μοναδιαίου κόστους'!G104*'Ανάπτυξη δικτύου'!AA116</f>
        <v>356928.56789944996</v>
      </c>
      <c r="G137" s="185">
        <f>'Παραδοχές μοναδιαίου κόστους'!H104*'Ανάπτυξη δικτύου'!AD116</f>
        <v>339047.79546620749</v>
      </c>
      <c r="H137" s="185">
        <f>'Παραδοχές μοναδιαίου κόστους'!I104*'Ανάπτυξη δικτύου'!AG116</f>
        <v>329669.25506353489</v>
      </c>
      <c r="I137" s="169">
        <f t="shared" si="36"/>
        <v>1941654.2514527349</v>
      </c>
    </row>
    <row r="138" spans="2:37" outlineLevel="1" x14ac:dyDescent="0.35">
      <c r="B138" s="237" t="s">
        <v>81</v>
      </c>
      <c r="C138" s="88" t="s">
        <v>179</v>
      </c>
      <c r="D138" s="185">
        <f>'Παραδοχές μοναδιαίου κόστους'!E105*'Ανάπτυξη δικτύου'!U117</f>
        <v>0</v>
      </c>
      <c r="E138" s="185">
        <f>'Παραδοχές μοναδιαίου κόστους'!F105*'Ανάπτυξη δικτύου'!X117</f>
        <v>0</v>
      </c>
      <c r="F138" s="185">
        <f>'Παραδοχές μοναδιαίου κόστους'!G105*'Ανάπτυξη δικτύου'!AA117</f>
        <v>0</v>
      </c>
      <c r="G138" s="185">
        <f>'Παραδοχές μοναδιαίου κόστους'!H105*'Ανάπτυξη δικτύου'!AD117</f>
        <v>0</v>
      </c>
      <c r="H138" s="185">
        <f>'Παραδοχές μοναδιαίου κόστους'!I105*'Ανάπτυξη δικτύου'!AG117</f>
        <v>0</v>
      </c>
      <c r="I138" s="169">
        <f t="shared" si="36"/>
        <v>0</v>
      </c>
    </row>
    <row r="139" spans="2:37" outlineLevel="1" x14ac:dyDescent="0.35">
      <c r="B139" s="238" t="s">
        <v>82</v>
      </c>
      <c r="C139" s="88" t="s">
        <v>179</v>
      </c>
      <c r="D139" s="185">
        <f>'Παραδοχές μοναδιαίου κόστους'!E106*'Ανάπτυξη δικτύου'!U118</f>
        <v>537889.65865886759</v>
      </c>
      <c r="E139" s="185">
        <f>'Παραδοχές μοναδιαίου κόστους'!F106*'Ανάπτυξη δικτύου'!X118</f>
        <v>498745.64334895922</v>
      </c>
      <c r="F139" s="185">
        <f>'Παραδοχές μοναδιαίου κόστους'!G106*'Ανάπτυξη δικτύου'!AA118</f>
        <v>403968.86470931966</v>
      </c>
      <c r="G139" s="185">
        <f>'Παραδοχές μοναδιαίου κόστους'!H106*'Ανάπτυξη δικτύου'!AD118</f>
        <v>381484.02540721913</v>
      </c>
      <c r="H139" s="185">
        <f>'Παραδοχές μοναδιαίου κόστους'!I106*'Ανάπτυξη δικτύου'!AG118</f>
        <v>335308.33442646376</v>
      </c>
      <c r="I139" s="169">
        <f t="shared" si="36"/>
        <v>2157396.5265508294</v>
      </c>
    </row>
    <row r="140" spans="2:37" outlineLevel="1" x14ac:dyDescent="0.35">
      <c r="B140" s="237" t="s">
        <v>83</v>
      </c>
      <c r="C140" s="88" t="s">
        <v>179</v>
      </c>
      <c r="D140" s="185">
        <f>'Παραδοχές μοναδιαίου κόστους'!E107*'Ανάπτυξη δικτύου'!U119</f>
        <v>0</v>
      </c>
      <c r="E140" s="185">
        <f>'Παραδοχές μοναδιαίου κόστους'!F107*'Ανάπτυξη δικτύου'!X119</f>
        <v>0</v>
      </c>
      <c r="F140" s="185">
        <f>'Παραδοχές μοναδιαίου κόστους'!G107*'Ανάπτυξη δικτύου'!AA119</f>
        <v>0</v>
      </c>
      <c r="G140" s="185">
        <f>'Παραδοχές μοναδιαίου κόστους'!H107*'Ανάπτυξη δικτύου'!AD119</f>
        <v>0</v>
      </c>
      <c r="H140" s="185">
        <f>'Παραδοχές μοναδιαίου κόστους'!I107*'Ανάπτυξη δικτύου'!AG119</f>
        <v>0</v>
      </c>
      <c r="I140" s="169">
        <f t="shared" si="36"/>
        <v>0</v>
      </c>
    </row>
    <row r="141" spans="2:37" outlineLevel="1" x14ac:dyDescent="0.35">
      <c r="B141" s="238" t="s">
        <v>84</v>
      </c>
      <c r="C141" s="88" t="s">
        <v>179</v>
      </c>
      <c r="D141" s="185">
        <f>'Παραδοχές μοναδιαίου κόστους'!E108*'Ανάπτυξη δικτύου'!U120</f>
        <v>447.49555628857536</v>
      </c>
      <c r="E141" s="185">
        <f>'Παραδοχές μοναδιαίου κόστους'!F108*'Ανάπτυξη δικτύου'!X120</f>
        <v>0</v>
      </c>
      <c r="F141" s="185">
        <f>'Παραδοχές μοναδιαίου κόστους'!G108*'Ανάπτυξη δικτύου'!AA120</f>
        <v>0</v>
      </c>
      <c r="G141" s="185">
        <f>'Παραδοχές μοναδιαίου κόστους'!H108*'Ανάπτυξη δικτύου'!AD120</f>
        <v>0</v>
      </c>
      <c r="H141" s="185">
        <f>'Παραδοχές μοναδιαίου κόστους'!I108*'Ανάπτυξη δικτύου'!AG120</f>
        <v>0</v>
      </c>
      <c r="I141" s="169">
        <f t="shared" si="36"/>
        <v>447.49555628857536</v>
      </c>
    </row>
    <row r="142" spans="2:37" outlineLevel="1" x14ac:dyDescent="0.35">
      <c r="B142" s="237" t="s">
        <v>85</v>
      </c>
      <c r="C142" s="88" t="s">
        <v>179</v>
      </c>
      <c r="D142" s="185">
        <f>'Παραδοχές μοναδιαίου κόστους'!E109*'Ανάπτυξη δικτύου'!U121</f>
        <v>0</v>
      </c>
      <c r="E142" s="185">
        <f>'Παραδοχές μοναδιαίου κόστους'!F109*'Ανάπτυξη δικτύου'!X121</f>
        <v>0</v>
      </c>
      <c r="F142" s="185">
        <f>'Παραδοχές μοναδιαίου κόστους'!G109*'Ανάπτυξη δικτύου'!AA121</f>
        <v>0</v>
      </c>
      <c r="G142" s="185">
        <f>'Παραδοχές μοναδιαίου κόστους'!H109*'Ανάπτυξη δικτύου'!AD121</f>
        <v>0</v>
      </c>
      <c r="H142" s="185">
        <f>'Παραδοχές μοναδιαίου κόστους'!I109*'Ανάπτυξη δικτύου'!AG121</f>
        <v>0</v>
      </c>
      <c r="I142" s="169">
        <f t="shared" si="36"/>
        <v>0</v>
      </c>
    </row>
    <row r="143" spans="2:37" outlineLevel="1" x14ac:dyDescent="0.35">
      <c r="B143" s="238" t="s">
        <v>86</v>
      </c>
      <c r="C143" s="88" t="s">
        <v>179</v>
      </c>
      <c r="D143" s="185">
        <f>'Παραδοχές μοναδιαίου κόστους'!E110*'Ανάπτυξη δικτύου'!U122</f>
        <v>0</v>
      </c>
      <c r="E143" s="185">
        <f>'Παραδοχές μοναδιαίου κόστους'!F110*'Ανάπτυξη δικτύου'!X122</f>
        <v>0</v>
      </c>
      <c r="F143" s="185">
        <f>'Παραδοχές μοναδιαίου κόστους'!G110*'Ανάπτυξη δικτύου'!AA122</f>
        <v>0</v>
      </c>
      <c r="G143" s="185">
        <f>'Παραδοχές μοναδιαίου κόστους'!H110*'Ανάπτυξη δικτύου'!AD122</f>
        <v>0</v>
      </c>
      <c r="H143" s="185">
        <f>'Παραδοχές μοναδιαίου κόστους'!I110*'Ανάπτυξη δικτύου'!AG122</f>
        <v>0</v>
      </c>
      <c r="I143" s="169">
        <f t="shared" si="36"/>
        <v>0</v>
      </c>
    </row>
    <row r="144" spans="2:37" outlineLevel="1" x14ac:dyDescent="0.35">
      <c r="B144" s="237" t="s">
        <v>87</v>
      </c>
      <c r="C144" s="88" t="s">
        <v>179</v>
      </c>
      <c r="D144" s="185">
        <f>'Παραδοχές μοναδιαίου κόστους'!E111*'Ανάπτυξη δικτύου'!U123</f>
        <v>0</v>
      </c>
      <c r="E144" s="185">
        <f>'Παραδοχές μοναδιαίου κόστους'!F111*'Ανάπτυξη δικτύου'!X123</f>
        <v>0</v>
      </c>
      <c r="F144" s="185">
        <f>'Παραδοχές μοναδιαίου κόστους'!G111*'Ανάπτυξη δικτύου'!AA123</f>
        <v>0</v>
      </c>
      <c r="G144" s="185">
        <f>'Παραδοχές μοναδιαίου κόστους'!H111*'Ανάπτυξη δικτύου'!AD123</f>
        <v>0</v>
      </c>
      <c r="H144" s="185">
        <f>'Παραδοχές μοναδιαίου κόστους'!I111*'Ανάπτυξη δικτύου'!AG123</f>
        <v>0</v>
      </c>
      <c r="I144" s="169">
        <f t="shared" si="36"/>
        <v>0</v>
      </c>
    </row>
    <row r="145" spans="2:37" outlineLevel="1" x14ac:dyDescent="0.35">
      <c r="B145" s="238" t="s">
        <v>88</v>
      </c>
      <c r="C145" s="88" t="s">
        <v>179</v>
      </c>
      <c r="D145" s="185">
        <f>'Παραδοχές μοναδιαίου κόστους'!E112*'Ανάπτυξη δικτύου'!U124</f>
        <v>373211.29394467187</v>
      </c>
      <c r="E145" s="185">
        <f>'Παραδοχές μοναδιαίου κόστους'!F112*'Ανάπτυξη δικτύου'!X124</f>
        <v>371218.27631542785</v>
      </c>
      <c r="F145" s="185">
        <f>'Παραδοχές μοναδιαίου κόστους'!G112*'Ανάπτυξη δικτύου'!AA124</f>
        <v>387050.86322506826</v>
      </c>
      <c r="G145" s="185">
        <f>'Παραδοχές μοναδιαίου κόστους'!H112*'Ανάπτυξη δικτύου'!AD124</f>
        <v>364686.35105556872</v>
      </c>
      <c r="H145" s="185">
        <f>'Παραδοχές μοναδιαίου κόστους'!I112*'Ανάπτυξη δικτύου'!AG124</f>
        <v>420328.30020600697</v>
      </c>
      <c r="I145" s="169">
        <f t="shared" si="36"/>
        <v>1916495.0847467438</v>
      </c>
    </row>
    <row r="146" spans="2:37" outlineLevel="1" x14ac:dyDescent="0.35">
      <c r="B146" s="237" t="s">
        <v>89</v>
      </c>
      <c r="C146" s="88" t="s">
        <v>179</v>
      </c>
      <c r="D146" s="185">
        <f>'Παραδοχές μοναδιαίου κόστους'!E113*'Ανάπτυξη δικτύου'!U125</f>
        <v>0</v>
      </c>
      <c r="E146" s="185">
        <f>'Παραδοχές μοναδιαίου κόστους'!F113*'Ανάπτυξη δικτύου'!X125</f>
        <v>0</v>
      </c>
      <c r="F146" s="185">
        <f>'Παραδοχές μοναδιαίου κόστους'!G113*'Ανάπτυξη δικτύου'!AA125</f>
        <v>0</v>
      </c>
      <c r="G146" s="185">
        <f>'Παραδοχές μοναδιαίου κόστους'!H113*'Ανάπτυξη δικτύου'!AD125</f>
        <v>0</v>
      </c>
      <c r="H146" s="185">
        <f>'Παραδοχές μοναδιαίου κόστους'!I113*'Ανάπτυξη δικτύου'!AG125</f>
        <v>0</v>
      </c>
      <c r="I146" s="169">
        <f t="shared" si="36"/>
        <v>0</v>
      </c>
    </row>
    <row r="147" spans="2:37" outlineLevel="1" x14ac:dyDescent="0.35">
      <c r="B147" s="238" t="s">
        <v>90</v>
      </c>
      <c r="C147" s="88" t="s">
        <v>179</v>
      </c>
      <c r="D147" s="185">
        <f>'Παραδοχές μοναδιαίου κόστους'!E114*'Ανάπτυξη δικτύου'!U126</f>
        <v>0</v>
      </c>
      <c r="E147" s="185">
        <f>'Παραδοχές μοναδιαίου κόστους'!F114*'Ανάπτυξη δικτύου'!X126</f>
        <v>420.88239945059848</v>
      </c>
      <c r="F147" s="185">
        <f>'Παραδοχές μοναδιαίου κόστους'!G114*'Ανάπτυξη δικτύου'!AA126</f>
        <v>53642.443730553168</v>
      </c>
      <c r="G147" s="185">
        <f>'Παραδοχές μοναδιαίου κόστους'!H114*'Ανάπτυξη δικτύου'!AD126</f>
        <v>75589.534582426961</v>
      </c>
      <c r="H147" s="185">
        <f>'Παραδοχές μοναδιαίου κόστους'!I114*'Ανάπτυξη δικτύου'!AG126</f>
        <v>433.77533560991429</v>
      </c>
      <c r="I147" s="169">
        <f t="shared" si="36"/>
        <v>130086.63604804064</v>
      </c>
    </row>
    <row r="148" spans="2:37" outlineLevel="1" x14ac:dyDescent="0.35">
      <c r="B148" s="238" t="s">
        <v>91</v>
      </c>
      <c r="C148" s="88" t="s">
        <v>179</v>
      </c>
      <c r="D148" s="185">
        <f>'Παραδοχές μοναδιαίου κόστους'!E115*'Ανάπτυξη δικτύου'!U127</f>
        <v>0</v>
      </c>
      <c r="E148" s="185">
        <f>'Παραδοχές μοναδιαίου κόστους'!F115*'Ανάπτυξη δικτύου'!X127</f>
        <v>0</v>
      </c>
      <c r="F148" s="185">
        <f>'Παραδοχές μοναδιαίου κόστους'!G115*'Ανάπτυξη δικτύου'!AA127</f>
        <v>0</v>
      </c>
      <c r="G148" s="185">
        <f>'Παραδοχές μοναδιαίου κόστους'!H115*'Ανάπτυξη δικτύου'!AD127</f>
        <v>0</v>
      </c>
      <c r="H148" s="185">
        <f>'Παραδοχές μοναδιαίου κόστους'!I115*'Ανάπτυξη δικτύου'!AG127</f>
        <v>0</v>
      </c>
      <c r="I148" s="169">
        <f t="shared" si="36"/>
        <v>0</v>
      </c>
    </row>
    <row r="149" spans="2:37" outlineLevel="1" x14ac:dyDescent="0.35">
      <c r="B149" s="237" t="s">
        <v>92</v>
      </c>
      <c r="C149" s="88" t="s">
        <v>179</v>
      </c>
      <c r="D149" s="185">
        <f>'Παραδοχές μοναδιαίου κόστους'!E116*'Ανάπτυξη δικτύου'!U128</f>
        <v>0</v>
      </c>
      <c r="E149" s="185">
        <f>'Παραδοχές μοναδιαίου κόστους'!F116*'Ανάπτυξη δικτύου'!X128</f>
        <v>0</v>
      </c>
      <c r="F149" s="185">
        <f>'Παραδοχές μοναδιαίου κόστους'!G116*'Ανάπτυξη δικτύου'!AA128</f>
        <v>0</v>
      </c>
      <c r="G149" s="185">
        <f>'Παραδοχές μοναδιαίου κόστους'!H116*'Ανάπτυξη δικτύου'!AD128</f>
        <v>0</v>
      </c>
      <c r="H149" s="185">
        <f>'Παραδοχές μοναδιαίου κόστους'!I116*'Ανάπτυξη δικτύου'!AG128</f>
        <v>0</v>
      </c>
      <c r="I149" s="169">
        <f t="shared" si="36"/>
        <v>0</v>
      </c>
    </row>
    <row r="150" spans="2:37" outlineLevel="1" x14ac:dyDescent="0.35">
      <c r="B150" s="238" t="s">
        <v>93</v>
      </c>
      <c r="C150" s="88" t="s">
        <v>179</v>
      </c>
      <c r="D150" s="185">
        <f>'Παραδοχές μοναδιαίου κόστους'!E117*'Ανάπτυξη δικτύου'!U129</f>
        <v>0</v>
      </c>
      <c r="E150" s="185">
        <f>'Παραδοχές μοναδιαίου κόστους'!F117*'Ανάπτυξη δικτύου'!X129</f>
        <v>0</v>
      </c>
      <c r="F150" s="185">
        <f>'Παραδοχές μοναδιαίου κόστους'!G117*'Ανάπτυξη δικτύου'!AA129</f>
        <v>0</v>
      </c>
      <c r="G150" s="185">
        <f>'Παραδοχές μοναδιαίου κόστους'!H117*'Ανάπτυξη δικτύου'!AD129</f>
        <v>0</v>
      </c>
      <c r="H150" s="185">
        <f>'Παραδοχές μοναδιαίου κόστους'!I117*'Ανάπτυξη δικτύου'!AG129</f>
        <v>0</v>
      </c>
      <c r="I150" s="169">
        <f t="shared" si="36"/>
        <v>0</v>
      </c>
    </row>
    <row r="151" spans="2:37" outlineLevel="1" x14ac:dyDescent="0.35">
      <c r="B151" s="237" t="s">
        <v>94</v>
      </c>
      <c r="C151" s="88" t="s">
        <v>179</v>
      </c>
      <c r="D151" s="185">
        <f>'Παραδοχές μοναδιαίου κόστους'!E118*'Ανάπτυξη δικτύου'!U130</f>
        <v>0</v>
      </c>
      <c r="E151" s="185">
        <f>'Παραδοχές μοναδιαίου κόστους'!F118*'Ανάπτυξη δικτύου'!X130</f>
        <v>0</v>
      </c>
      <c r="F151" s="185">
        <f>'Παραδοχές μοναδιαίου κόστους'!G118*'Ανάπτυξη δικτύου'!AA130</f>
        <v>0</v>
      </c>
      <c r="G151" s="185">
        <f>'Παραδοχές μοναδιαίου κόστους'!H118*'Ανάπτυξη δικτύου'!AD130</f>
        <v>0</v>
      </c>
      <c r="H151" s="185">
        <f>'Παραδοχές μοναδιαίου κόστους'!I118*'Ανάπτυξη δικτύου'!AG130</f>
        <v>0</v>
      </c>
      <c r="I151" s="169">
        <f t="shared" si="36"/>
        <v>0</v>
      </c>
    </row>
    <row r="152" spans="2:37" outlineLevel="1" x14ac:dyDescent="0.35">
      <c r="B152" s="238" t="s">
        <v>95</v>
      </c>
      <c r="C152" s="88" t="s">
        <v>179</v>
      </c>
      <c r="D152" s="185">
        <f>'Παραδοχές μοναδιαίου κόστους'!E119*'Ανάπτυξη δικτύου'!U131</f>
        <v>0</v>
      </c>
      <c r="E152" s="185">
        <f>'Παραδοχές μοναδιαίου κόστους'!F119*'Ανάπτυξη δικτύου'!X131</f>
        <v>420.88239945059848</v>
      </c>
      <c r="F152" s="185">
        <f>'Παραδοχές μοναδιαίου κόστους'!G119*'Ανάπτυξη δικτύου'!AA131</f>
        <v>0</v>
      </c>
      <c r="G152" s="185">
        <f>'Παραδοχές μοναδιαίου κόστους'!H119*'Ανάπτυξη δικτύου'!AD131</f>
        <v>0</v>
      </c>
      <c r="H152" s="185">
        <f>'Παραδοχές μοναδιαίου κόστους'!I119*'Ανάπτυξη δικτύου'!AG131</f>
        <v>0</v>
      </c>
      <c r="I152" s="169">
        <f t="shared" si="36"/>
        <v>420.88239945059848</v>
      </c>
    </row>
    <row r="153" spans="2:37" outlineLevel="1" x14ac:dyDescent="0.35">
      <c r="B153" s="237" t="s">
        <v>96</v>
      </c>
      <c r="C153" s="88" t="s">
        <v>179</v>
      </c>
      <c r="D153" s="185">
        <f>'Παραδοχές μοναδιαίου κόστους'!E120*'Ανάπτυξη δικτύου'!U132</f>
        <v>0</v>
      </c>
      <c r="E153" s="185">
        <f>'Παραδοχές μοναδιαίου κόστους'!F120*'Ανάπτυξη δικτύου'!X132</f>
        <v>0</v>
      </c>
      <c r="F153" s="185">
        <f>'Παραδοχές μοναδιαίου κόστους'!G120*'Ανάπτυξη δικτύου'!AA132</f>
        <v>0</v>
      </c>
      <c r="G153" s="185">
        <f>'Παραδοχές μοναδιαίου κόστους'!H120*'Ανάπτυξη δικτύου'!AD132</f>
        <v>0</v>
      </c>
      <c r="H153" s="185">
        <f>'Παραδοχές μοναδιαίου κόστους'!I120*'Ανάπτυξη δικτύου'!AG132</f>
        <v>0</v>
      </c>
      <c r="I153" s="169">
        <f t="shared" si="36"/>
        <v>0</v>
      </c>
    </row>
    <row r="154" spans="2:37" outlineLevel="1" x14ac:dyDescent="0.35">
      <c r="B154" s="238" t="s">
        <v>97</v>
      </c>
      <c r="C154" s="88" t="s">
        <v>179</v>
      </c>
      <c r="D154" s="185">
        <f>'Παραδοχές μοναδιαίου κόστους'!E121*'Ανάπτυξη δικτύου'!U133</f>
        <v>312351.89828942559</v>
      </c>
      <c r="E154" s="185">
        <f>'Παραδοχές μοναδιαίου κόστους'!F121*'Ανάπτυξη δικτύου'!X133</f>
        <v>267681.20605058066</v>
      </c>
      <c r="F154" s="185">
        <f>'Παραδοχές μοναδιαίου κόστους'!G121*'Ανάπτυξη δικτύου'!AA133</f>
        <v>181146.40613625263</v>
      </c>
      <c r="G154" s="185">
        <f>'Παραδοχές μοναδιαίου κόστους'!H121*'Ανάπτυξη δικτύου'!AD133</f>
        <v>151179.06916485392</v>
      </c>
      <c r="H154" s="185">
        <f>'Παραδοχές μοναδιαίου κόστους'!I121*'Ανάπτυξη δικτύου'!AG133</f>
        <v>178715.43827128469</v>
      </c>
      <c r="I154" s="169">
        <f t="shared" si="36"/>
        <v>1091074.0179123974</v>
      </c>
    </row>
    <row r="155" spans="2:37" outlineLevel="1" x14ac:dyDescent="0.35">
      <c r="B155" s="237" t="s">
        <v>98</v>
      </c>
      <c r="C155" s="88" t="s">
        <v>179</v>
      </c>
      <c r="D155" s="185">
        <f>'Παραδοχές μοναδιαίου κόστους'!E122*'Ανάπτυξη δικτύου'!U134</f>
        <v>0</v>
      </c>
      <c r="E155" s="185">
        <f>'Παραδοχές μοναδιαίου κόστους'!F122*'Ανάπτυξη δικτύου'!X134</f>
        <v>0</v>
      </c>
      <c r="F155" s="185">
        <f>'Παραδοχές μοναδιαίου κόστους'!G122*'Ανάπτυξη δικτύου'!AA134</f>
        <v>0</v>
      </c>
      <c r="G155" s="185">
        <f>'Παραδοχές μοναδιαίου κόστους'!H122*'Ανάπτυξη δικτύου'!AD134</f>
        <v>0</v>
      </c>
      <c r="H155" s="185">
        <f>'Παραδοχές μοναδιαίου κόστους'!I122*'Ανάπτυξη δικτύου'!AG134</f>
        <v>0</v>
      </c>
      <c r="I155" s="169">
        <f t="shared" si="36"/>
        <v>0</v>
      </c>
    </row>
    <row r="156" spans="2:37" outlineLevel="1" x14ac:dyDescent="0.35">
      <c r="B156" s="238" t="s">
        <v>99</v>
      </c>
      <c r="C156" s="88" t="s">
        <v>179</v>
      </c>
      <c r="D156" s="185">
        <f>'Παραδοχές μοναδιαίου κόστους'!E123*'Ανάπτυξη δικτύου'!U135</f>
        <v>106056.44684039235</v>
      </c>
      <c r="E156" s="185">
        <f>'Παραδοχές μοναδιαίου κόστους'!F123*'Ανάπτυξη δικτύου'!X135</f>
        <v>127106.48463408074</v>
      </c>
      <c r="F156" s="185">
        <f>'Παραδοχές μοναδιαίου κόστους'!G123*'Ανάπτυξη δικτύου'!AA135</f>
        <v>161339.96537420223</v>
      </c>
      <c r="G156" s="185">
        <f>'Παραδοχές μοναδιαίου κόστους'!H123*'Ανάπτυξη δικτύου'!AD135</f>
        <v>106090.57485252907</v>
      </c>
      <c r="H156" s="185">
        <f>'Παραδοχές μοναδιαίου κόστους'!I123*'Ανάπτυξη δικτύου'!AG135</f>
        <v>103672.30521076951</v>
      </c>
      <c r="I156" s="169">
        <f t="shared" si="36"/>
        <v>604265.77691197395</v>
      </c>
    </row>
    <row r="157" spans="2:37" outlineLevel="1" x14ac:dyDescent="0.35">
      <c r="B157" s="49" t="s">
        <v>107</v>
      </c>
      <c r="C157" s="88" t="s">
        <v>179</v>
      </c>
      <c r="D157" s="186">
        <f>SUM(D132:D156)</f>
        <v>2372621.4394420269</v>
      </c>
      <c r="E157" s="186">
        <f>SUM(E132:E156)</f>
        <v>2131769.3532172814</v>
      </c>
      <c r="F157" s="186">
        <f t="shared" ref="F157:I157" si="37">SUM(F132:F156)</f>
        <v>1955886.025252477</v>
      </c>
      <c r="G157" s="186">
        <f t="shared" si="37"/>
        <v>1837577.1652581808</v>
      </c>
      <c r="H157" s="186">
        <f>SUM(H132:H156)</f>
        <v>1758091.4352269827</v>
      </c>
      <c r="I157" s="186">
        <f t="shared" si="37"/>
        <v>10055945.418396948</v>
      </c>
    </row>
    <row r="159" spans="2:37" ht="15.5" x14ac:dyDescent="0.35">
      <c r="B159" s="306" t="s">
        <v>167</v>
      </c>
      <c r="C159" s="306"/>
      <c r="D159" s="306"/>
      <c r="E159" s="306"/>
      <c r="F159" s="306"/>
      <c r="G159" s="306"/>
      <c r="H159" s="306"/>
      <c r="I159" s="306"/>
    </row>
    <row r="160" spans="2:37" ht="5.5" customHeight="1" outlineLevel="1" x14ac:dyDescent="0.35">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c r="AH160" s="102"/>
      <c r="AI160" s="102"/>
      <c r="AJ160" s="102"/>
      <c r="AK160" s="102"/>
    </row>
    <row r="161" spans="2:9" outlineLevel="1" x14ac:dyDescent="0.35">
      <c r="B161" s="77"/>
      <c r="C161" s="61"/>
      <c r="D161" s="81">
        <f>$C$3</f>
        <v>2024</v>
      </c>
      <c r="E161" s="81">
        <f>$C$3+1</f>
        <v>2025</v>
      </c>
      <c r="F161" s="81">
        <f>$C$3+2</f>
        <v>2026</v>
      </c>
      <c r="G161" s="81">
        <f>$C$3+3</f>
        <v>2027</v>
      </c>
      <c r="H161" s="81">
        <f>$C$3+4</f>
        <v>2028</v>
      </c>
      <c r="I161" s="80" t="str">
        <f xml:space="preserve"> D161&amp;" - "&amp;H161</f>
        <v>2024 - 2028</v>
      </c>
    </row>
    <row r="162" spans="2:9" outlineLevel="1" x14ac:dyDescent="0.35">
      <c r="B162" s="237" t="s">
        <v>75</v>
      </c>
      <c r="C162" s="88" t="s">
        <v>179</v>
      </c>
      <c r="D162" s="185">
        <f>'Παραδοχές μοναδιαίου κόστους'!E128*'Ανάπτυξη δικτύου'!U143</f>
        <v>0</v>
      </c>
      <c r="E162" s="185">
        <f>'Παραδοχές μοναδιαίου κόστους'!F128*'Ανάπτυξη δικτύου'!X143</f>
        <v>0</v>
      </c>
      <c r="F162" s="185">
        <f>'Παραδοχές μοναδιαίου κόστους'!G128*'Ανάπτυξη δικτύου'!AA143</f>
        <v>0</v>
      </c>
      <c r="G162" s="185">
        <f>'Παραδοχές μοναδιαίου κόστους'!H128*'Ανάπτυξη δικτύου'!AD143</f>
        <v>0</v>
      </c>
      <c r="H162" s="185">
        <f>'Παραδοχές μοναδιαίου κόστους'!I128*'Ανάπτυξη δικτύου'!AG143</f>
        <v>0</v>
      </c>
      <c r="I162" s="169">
        <f t="shared" ref="I162" si="38">D162+E162+F162+G162+H162</f>
        <v>0</v>
      </c>
    </row>
    <row r="163" spans="2:9" outlineLevel="1" x14ac:dyDescent="0.35">
      <c r="B163" s="238" t="s">
        <v>76</v>
      </c>
      <c r="C163" s="88" t="s">
        <v>179</v>
      </c>
      <c r="D163" s="185">
        <f>'Παραδοχές μοναδιαίου κόστους'!E129*'Ανάπτυξη δικτύου'!U144</f>
        <v>0</v>
      </c>
      <c r="E163" s="185">
        <f>'Παραδοχές μοναδιαίου κόστους'!F129*'Ανάπτυξη δικτύου'!X144</f>
        <v>0</v>
      </c>
      <c r="F163" s="185">
        <f>'Παραδοχές μοναδιαίου κόστους'!G129*'Ανάπτυξη δικτύου'!AA144</f>
        <v>0</v>
      </c>
      <c r="G163" s="185">
        <f>'Παραδοχές μοναδιαίου κόστους'!H129*'Ανάπτυξη δικτύου'!AD144</f>
        <v>0</v>
      </c>
      <c r="H163" s="185">
        <f>'Παραδοχές μοναδιαίου κόστους'!I129*'Ανάπτυξη δικτύου'!AG144</f>
        <v>0</v>
      </c>
      <c r="I163" s="169">
        <f t="shared" ref="I163:I186" si="39">D163+E163+F163+G163+H163</f>
        <v>0</v>
      </c>
    </row>
    <row r="164" spans="2:9" outlineLevel="1" x14ac:dyDescent="0.35">
      <c r="B164" s="237" t="s">
        <v>77</v>
      </c>
      <c r="C164" s="88" t="s">
        <v>179</v>
      </c>
      <c r="D164" s="185">
        <f>'Παραδοχές μοναδιαίου κόστους'!E130*'Ανάπτυξη δικτύου'!U145</f>
        <v>0</v>
      </c>
      <c r="E164" s="185">
        <f>'Παραδοχές μοναδιαίου κόστους'!F130*'Ανάπτυξη δικτύου'!X145</f>
        <v>0</v>
      </c>
      <c r="F164" s="185">
        <f>'Παραδοχές μοναδιαίου κόστους'!G130*'Ανάπτυξη δικτύου'!AA145</f>
        <v>0</v>
      </c>
      <c r="G164" s="185">
        <f>'Παραδοχές μοναδιαίου κόστους'!H130*'Ανάπτυξη δικτύου'!AD145</f>
        <v>0</v>
      </c>
      <c r="H164" s="185">
        <f>'Παραδοχές μοναδιαίου κόστους'!I130*'Ανάπτυξη δικτύου'!AG145</f>
        <v>0</v>
      </c>
      <c r="I164" s="169">
        <f t="shared" si="39"/>
        <v>0</v>
      </c>
    </row>
    <row r="165" spans="2:9" outlineLevel="1" x14ac:dyDescent="0.35">
      <c r="B165" s="238" t="s">
        <v>78</v>
      </c>
      <c r="C165" s="88" t="s">
        <v>179</v>
      </c>
      <c r="D165" s="185">
        <f>'Παραδοχές μοναδιαίου κόστους'!E131*'Ανάπτυξη δικτύου'!U146</f>
        <v>103466.39788208327</v>
      </c>
      <c r="E165" s="185">
        <f>'Παραδοχές μοναδιαίου κόστους'!F131*'Ανάπτυξη δικτύου'!X146</f>
        <v>0</v>
      </c>
      <c r="F165" s="185">
        <f>'Παραδοχές μοναδιαίου κόστους'!G131*'Ανάπτυξη δικτύου'!AA146</f>
        <v>0</v>
      </c>
      <c r="G165" s="185">
        <f>'Παραδοχές μοναδιαίου κόστους'!H131*'Ανάπτυξη δικτύου'!AD146</f>
        <v>0</v>
      </c>
      <c r="H165" s="185">
        <f>'Παραδοχές μοναδιαίου κόστους'!I131*'Ανάπτυξη δικτύου'!AG146</f>
        <v>0</v>
      </c>
      <c r="I165" s="169">
        <f t="shared" si="39"/>
        <v>103466.39788208327</v>
      </c>
    </row>
    <row r="166" spans="2:9" outlineLevel="1" x14ac:dyDescent="0.35">
      <c r="B166" s="237" t="s">
        <v>79</v>
      </c>
      <c r="C166" s="88" t="s">
        <v>179</v>
      </c>
      <c r="D166" s="185">
        <f>'Παραδοχές μοναδιαίου κόστους'!E132*'Ανάπτυξη δικτύου'!U147</f>
        <v>0</v>
      </c>
      <c r="E166" s="185">
        <f>'Παραδοχές μοναδιαίου κόστους'!F132*'Ανάπτυξη δικτύου'!X147</f>
        <v>0</v>
      </c>
      <c r="F166" s="185">
        <f>'Παραδοχές μοναδιαίου κόστους'!G132*'Ανάπτυξη δικτύου'!AA147</f>
        <v>0</v>
      </c>
      <c r="G166" s="185">
        <f>'Παραδοχές μοναδιαίου κόστους'!H132*'Ανάπτυξη δικτύου'!AD147</f>
        <v>0</v>
      </c>
      <c r="H166" s="185">
        <f>'Παραδοχές μοναδιαίου κόστους'!I132*'Ανάπτυξη δικτύου'!AG147</f>
        <v>0</v>
      </c>
      <c r="I166" s="169">
        <f t="shared" si="39"/>
        <v>0</v>
      </c>
    </row>
    <row r="167" spans="2:9" outlineLevel="1" x14ac:dyDescent="0.35">
      <c r="B167" s="238" t="s">
        <v>80</v>
      </c>
      <c r="C167" s="88" t="s">
        <v>179</v>
      </c>
      <c r="D167" s="185">
        <f>'Παραδοχές μοναδιαίου κόστους'!E133*'Ανάπτυξη δικτύου'!U148</f>
        <v>0</v>
      </c>
      <c r="E167" s="185">
        <f>'Παραδοχές μοναδιαίου κόστους'!F133*'Ανάπτυξη δικτύου'!X148</f>
        <v>53091.642260998051</v>
      </c>
      <c r="F167" s="185">
        <f>'Παραδοχές μοναδιαίου κόστους'!G133*'Ανάπτυξη δικτύου'!AA148</f>
        <v>0</v>
      </c>
      <c r="G167" s="185">
        <f>'Παραδοχές μοναδιαίου κόστους'!H133*'Ανάπτυξη δικτύου'!AD148</f>
        <v>0</v>
      </c>
      <c r="H167" s="185">
        <f>'Παραδοχές μοναδιαίου κόστους'!I133*'Ανάπτυξη δικτύου'!AG148</f>
        <v>0</v>
      </c>
      <c r="I167" s="169">
        <f t="shared" si="39"/>
        <v>53091.642260998051</v>
      </c>
    </row>
    <row r="168" spans="2:9" outlineLevel="1" x14ac:dyDescent="0.35">
      <c r="B168" s="237" t="s">
        <v>81</v>
      </c>
      <c r="C168" s="88" t="s">
        <v>179</v>
      </c>
      <c r="D168" s="185">
        <f>'Παραδοχές μοναδιαίου κόστους'!E134*'Ανάπτυξη δικτύου'!U149</f>
        <v>0</v>
      </c>
      <c r="E168" s="185">
        <f>'Παραδοχές μοναδιαίου κόστους'!F134*'Ανάπτυξη δικτύου'!X149</f>
        <v>0</v>
      </c>
      <c r="F168" s="185">
        <f>'Παραδοχές μοναδιαίου κόστους'!G134*'Ανάπτυξη δικτύου'!AA149</f>
        <v>0</v>
      </c>
      <c r="G168" s="185">
        <f>'Παραδοχές μοναδιαίου κόστους'!H134*'Ανάπτυξη δικτύου'!AD149</f>
        <v>0</v>
      </c>
      <c r="H168" s="185">
        <f>'Παραδοχές μοναδιαίου κόστους'!I134*'Ανάπτυξη δικτύου'!AG149</f>
        <v>0</v>
      </c>
      <c r="I168" s="169">
        <f t="shared" si="39"/>
        <v>0</v>
      </c>
    </row>
    <row r="169" spans="2:9" outlineLevel="1" x14ac:dyDescent="0.35">
      <c r="B169" s="238" t="s">
        <v>82</v>
      </c>
      <c r="C169" s="88" t="s">
        <v>179</v>
      </c>
      <c r="D169" s="185">
        <f>'Παραδοχές μοναδιαίου κόστους'!E135*'Ανάπτυξη δικτύου'!U150</f>
        <v>103466.39788208327</v>
      </c>
      <c r="E169" s="185">
        <f>'Παραδοχές μοναδιαίου κόστους'!F135*'Ανάπτυξη δικτύου'!X150</f>
        <v>53091.642260998051</v>
      </c>
      <c r="F169" s="185">
        <f>'Παραδοχές μοναδιαίου κόστους'!G135*'Ανάπτυξη δικτύου'!AA150</f>
        <v>0</v>
      </c>
      <c r="G169" s="185">
        <f>'Παραδοχές μοναδιαίου κόστους'!H135*'Ανάπτυξη δικτύου'!AD150</f>
        <v>0</v>
      </c>
      <c r="H169" s="185">
        <f>'Παραδοχές μοναδιαίου κόστους'!I135*'Ανάπτυξη δικτύου'!AG150</f>
        <v>0</v>
      </c>
      <c r="I169" s="169">
        <f t="shared" si="39"/>
        <v>156558.04014308134</v>
      </c>
    </row>
    <row r="170" spans="2:9" outlineLevel="1" x14ac:dyDescent="0.35">
      <c r="B170" s="237" t="s">
        <v>83</v>
      </c>
      <c r="C170" s="88" t="s">
        <v>179</v>
      </c>
      <c r="D170" s="185">
        <f>'Παραδοχές μοναδιαίου κόστους'!E136*'Ανάπτυξη δικτύου'!U151</f>
        <v>0</v>
      </c>
      <c r="E170" s="185">
        <f>'Παραδοχές μοναδιαίου κόστους'!F136*'Ανάπτυξη δικτύου'!X151</f>
        <v>0</v>
      </c>
      <c r="F170" s="185">
        <f>'Παραδοχές μοναδιαίου κόστους'!G136*'Ανάπτυξη δικτύου'!AA151</f>
        <v>0</v>
      </c>
      <c r="G170" s="185">
        <f>'Παραδοχές μοναδιαίου κόστους'!H136*'Ανάπτυξη δικτύου'!AD151</f>
        <v>0</v>
      </c>
      <c r="H170" s="185">
        <f>'Παραδοχές μοναδιαίου κόστους'!I136*'Ανάπτυξη δικτύου'!AG151</f>
        <v>0</v>
      </c>
      <c r="I170" s="169">
        <f t="shared" si="39"/>
        <v>0</v>
      </c>
    </row>
    <row r="171" spans="2:9" outlineLevel="1" x14ac:dyDescent="0.35">
      <c r="B171" s="238" t="s">
        <v>84</v>
      </c>
      <c r="C171" s="88" t="s">
        <v>179</v>
      </c>
      <c r="D171" s="185">
        <f>'Παραδοχές μοναδιαίου κόστους'!E137*'Ανάπτυξη δικτύου'!U152</f>
        <v>0</v>
      </c>
      <c r="E171" s="185">
        <f>'Παραδοχές μοναδιαίου κόστους'!F137*'Ανάπτυξη δικτύου'!X152</f>
        <v>0</v>
      </c>
      <c r="F171" s="185">
        <f>'Παραδοχές μοναδιαίου κόστους'!G137*'Ανάπτυξη δικτύου'!AA152</f>
        <v>0</v>
      </c>
      <c r="G171" s="185">
        <f>'Παραδοχές μοναδιαίου κόστους'!H137*'Ανάπτυξη δικτύου'!AD152</f>
        <v>0</v>
      </c>
      <c r="H171" s="185">
        <f>'Παραδοχές μοναδιαίου κόστους'!I137*'Ανάπτυξη δικτύου'!AG152</f>
        <v>0</v>
      </c>
      <c r="I171" s="169">
        <f t="shared" si="39"/>
        <v>0</v>
      </c>
    </row>
    <row r="172" spans="2:9" outlineLevel="1" x14ac:dyDescent="0.35">
      <c r="B172" s="237" t="s">
        <v>85</v>
      </c>
      <c r="C172" s="88" t="s">
        <v>179</v>
      </c>
      <c r="D172" s="185">
        <f>'Παραδοχές μοναδιαίου κόστους'!E138*'Ανάπτυξη δικτύου'!U153</f>
        <v>0</v>
      </c>
      <c r="E172" s="185">
        <f>'Παραδοχές μοναδιαίου κόστους'!F138*'Ανάπτυξη δικτύου'!X153</f>
        <v>0</v>
      </c>
      <c r="F172" s="185">
        <f>'Παραδοχές μοναδιαίου κόστους'!G138*'Ανάπτυξη δικτύου'!AA153</f>
        <v>0</v>
      </c>
      <c r="G172" s="185">
        <f>'Παραδοχές μοναδιαίου κόστους'!H138*'Ανάπτυξη δικτύου'!AD153</f>
        <v>0</v>
      </c>
      <c r="H172" s="185">
        <f>'Παραδοχές μοναδιαίου κόστους'!I138*'Ανάπτυξη δικτύου'!AG153</f>
        <v>0</v>
      </c>
      <c r="I172" s="169">
        <f t="shared" si="39"/>
        <v>0</v>
      </c>
    </row>
    <row r="173" spans="2:9" outlineLevel="1" x14ac:dyDescent="0.35">
      <c r="B173" s="238" t="s">
        <v>86</v>
      </c>
      <c r="C173" s="88" t="s">
        <v>179</v>
      </c>
      <c r="D173" s="185">
        <f>'Παραδοχές μοναδιαίου κόστους'!E139*'Ανάπτυξη δικτύου'!U154</f>
        <v>0</v>
      </c>
      <c r="E173" s="185">
        <f>'Παραδοχές μοναδιαίου κόστους'!F139*'Ανάπτυξη δικτύου'!X154</f>
        <v>0</v>
      </c>
      <c r="F173" s="185">
        <f>'Παραδοχές μοναδιαίου κόστους'!G139*'Ανάπτυξη δικτύου'!AA154</f>
        <v>0</v>
      </c>
      <c r="G173" s="185">
        <f>'Παραδοχές μοναδιαίου κόστους'!H139*'Ανάπτυξη δικτύου'!AD154</f>
        <v>0</v>
      </c>
      <c r="H173" s="185">
        <f>'Παραδοχές μοναδιαίου κόστους'!I139*'Ανάπτυξη δικτύου'!AG154</f>
        <v>0</v>
      </c>
      <c r="I173" s="169">
        <f t="shared" si="39"/>
        <v>0</v>
      </c>
    </row>
    <row r="174" spans="2:9" outlineLevel="1" x14ac:dyDescent="0.35">
      <c r="B174" s="237" t="s">
        <v>87</v>
      </c>
      <c r="C174" s="88" t="s">
        <v>179</v>
      </c>
      <c r="D174" s="185">
        <f>'Παραδοχές μοναδιαίου κόστους'!E140*'Ανάπτυξη δικτύου'!U155</f>
        <v>0</v>
      </c>
      <c r="E174" s="185">
        <f>'Παραδοχές μοναδιαίου κόστους'!F140*'Ανάπτυξη δικτύου'!X155</f>
        <v>0</v>
      </c>
      <c r="F174" s="185">
        <f>'Παραδοχές μοναδιαίου κόστους'!G140*'Ανάπτυξη δικτύου'!AA155</f>
        <v>0</v>
      </c>
      <c r="G174" s="185">
        <f>'Παραδοχές μοναδιαίου κόστους'!H140*'Ανάπτυξη δικτύου'!AD155</f>
        <v>0</v>
      </c>
      <c r="H174" s="185">
        <f>'Παραδοχές μοναδιαίου κόστους'!I140*'Ανάπτυξη δικτύου'!AG155</f>
        <v>0</v>
      </c>
      <c r="I174" s="169">
        <f t="shared" si="39"/>
        <v>0</v>
      </c>
    </row>
    <row r="175" spans="2:9" outlineLevel="1" x14ac:dyDescent="0.35">
      <c r="B175" s="238" t="s">
        <v>88</v>
      </c>
      <c r="C175" s="88" t="s">
        <v>179</v>
      </c>
      <c r="D175" s="185">
        <f>'Παραδοχές μοναδιαίου κόστους'!E141*'Ανάπτυξη δικτύου'!U156</f>
        <v>103466.39788208327</v>
      </c>
      <c r="E175" s="185">
        <f>'Παραδοχές μοναδιαίου κόστους'!F141*'Ανάπτυξη δικτύου'!X156</f>
        <v>0</v>
      </c>
      <c r="F175" s="185">
        <f>'Παραδοχές μοναδιαίου κόστους'!G141*'Ανάπτυξη δικτύου'!AA156</f>
        <v>0</v>
      </c>
      <c r="G175" s="185">
        <f>'Παραδοχές μοναδιαίου κόστους'!H141*'Ανάπτυξη δικτύου'!AD156</f>
        <v>0</v>
      </c>
      <c r="H175" s="185">
        <f>'Παραδοχές μοναδιαίου κόστους'!I141*'Ανάπτυξη δικτύου'!AG156</f>
        <v>0</v>
      </c>
      <c r="I175" s="169">
        <f t="shared" si="39"/>
        <v>103466.39788208327</v>
      </c>
    </row>
    <row r="176" spans="2:9" outlineLevel="1" x14ac:dyDescent="0.35">
      <c r="B176" s="237" t="s">
        <v>89</v>
      </c>
      <c r="C176" s="88" t="s">
        <v>179</v>
      </c>
      <c r="D176" s="185">
        <f>'Παραδοχές μοναδιαίου κόστους'!E142*'Ανάπτυξη δικτύου'!U157</f>
        <v>0</v>
      </c>
      <c r="E176" s="185">
        <f>'Παραδοχές μοναδιαίου κόστους'!F142*'Ανάπτυξη δικτύου'!X157</f>
        <v>0</v>
      </c>
      <c r="F176" s="185">
        <f>'Παραδοχές μοναδιαίου κόστους'!G142*'Ανάπτυξη δικτύου'!AA157</f>
        <v>0</v>
      </c>
      <c r="G176" s="185">
        <f>'Παραδοχές μοναδιαίου κόστους'!H142*'Ανάπτυξη δικτύου'!AD157</f>
        <v>0</v>
      </c>
      <c r="H176" s="185">
        <f>'Παραδοχές μοναδιαίου κόστους'!I142*'Ανάπτυξη δικτύου'!AG157</f>
        <v>0</v>
      </c>
      <c r="I176" s="169">
        <f t="shared" si="39"/>
        <v>0</v>
      </c>
    </row>
    <row r="177" spans="2:37" outlineLevel="1" x14ac:dyDescent="0.35">
      <c r="B177" s="238" t="s">
        <v>90</v>
      </c>
      <c r="C177" s="88" t="s">
        <v>179</v>
      </c>
      <c r="D177" s="185">
        <f>'Παραδοχές μοναδιαίου κόστους'!E143*'Ανάπτυξη δικτύου'!U158</f>
        <v>0</v>
      </c>
      <c r="E177" s="185">
        <f>'Παραδοχές μοναδιαίου κόστους'!F143*'Ανάπτυξη δικτύου'!X158</f>
        <v>53091.642260998051</v>
      </c>
      <c r="F177" s="185">
        <f>'Παραδοχές μοναδιαίου κόστους'!G143*'Ανάπτυξη δικτύου'!AA158</f>
        <v>0</v>
      </c>
      <c r="G177" s="185">
        <f>'Παραδοχές μοναδιαίου κόστους'!H143*'Ανάπτυξη δικτύου'!AD158</f>
        <v>0</v>
      </c>
      <c r="H177" s="185">
        <f>'Παραδοχές μοναδιαίου κόστους'!I143*'Ανάπτυξη δικτύου'!AG158</f>
        <v>0</v>
      </c>
      <c r="I177" s="169">
        <f t="shared" si="39"/>
        <v>53091.642260998051</v>
      </c>
    </row>
    <row r="178" spans="2:37" outlineLevel="1" x14ac:dyDescent="0.35">
      <c r="B178" s="238" t="s">
        <v>91</v>
      </c>
      <c r="C178" s="88" t="s">
        <v>179</v>
      </c>
      <c r="D178" s="185">
        <f>'Παραδοχές μοναδιαίου κόστους'!E144*'Ανάπτυξη δικτύου'!U159</f>
        <v>0</v>
      </c>
      <c r="E178" s="185">
        <f>'Παραδοχές μοναδιαίου κόστους'!F144*'Ανάπτυξη δικτύου'!X159</f>
        <v>0</v>
      </c>
      <c r="F178" s="185">
        <f>'Παραδοχές μοναδιαίου κόστους'!G144*'Ανάπτυξη δικτύου'!AA159</f>
        <v>0</v>
      </c>
      <c r="G178" s="185">
        <f>'Παραδοχές μοναδιαίου κόστους'!H144*'Ανάπτυξη δικτύου'!AD159</f>
        <v>0</v>
      </c>
      <c r="H178" s="185">
        <f>'Παραδοχές μοναδιαίου κόστους'!I144*'Ανάπτυξη δικτύου'!AG159</f>
        <v>0</v>
      </c>
      <c r="I178" s="169">
        <f t="shared" si="39"/>
        <v>0</v>
      </c>
    </row>
    <row r="179" spans="2:37" outlineLevel="1" x14ac:dyDescent="0.35">
      <c r="B179" s="237" t="s">
        <v>92</v>
      </c>
      <c r="C179" s="88" t="s">
        <v>179</v>
      </c>
      <c r="D179" s="185">
        <f>'Παραδοχές μοναδιαίου κόστους'!E145*'Ανάπτυξη δικτύου'!U160</f>
        <v>0</v>
      </c>
      <c r="E179" s="185">
        <f>'Παραδοχές μοναδιαίου κόστους'!F145*'Ανάπτυξη δικτύου'!X160</f>
        <v>0</v>
      </c>
      <c r="F179" s="185">
        <f>'Παραδοχές μοναδιαίου κόστους'!G145*'Ανάπτυξη δικτύου'!AA160</f>
        <v>0</v>
      </c>
      <c r="G179" s="185">
        <f>'Παραδοχές μοναδιαίου κόστους'!H145*'Ανάπτυξη δικτύου'!AD160</f>
        <v>0</v>
      </c>
      <c r="H179" s="185">
        <f>'Παραδοχές μοναδιαίου κόστους'!I145*'Ανάπτυξη δικτύου'!AG160</f>
        <v>0</v>
      </c>
      <c r="I179" s="169">
        <f t="shared" si="39"/>
        <v>0</v>
      </c>
    </row>
    <row r="180" spans="2:37" outlineLevel="1" x14ac:dyDescent="0.35">
      <c r="B180" s="238" t="s">
        <v>93</v>
      </c>
      <c r="C180" s="88" t="s">
        <v>179</v>
      </c>
      <c r="D180" s="185">
        <f>'Παραδοχές μοναδιαίου κόστους'!E146*'Ανάπτυξη δικτύου'!U161</f>
        <v>0</v>
      </c>
      <c r="E180" s="185">
        <f>'Παραδοχές μοναδιαίου κόστους'!F146*'Ανάπτυξη δικτύου'!X161</f>
        <v>0</v>
      </c>
      <c r="F180" s="185">
        <f>'Παραδοχές μοναδιαίου κόστους'!G146*'Ανάπτυξη δικτύου'!AA161</f>
        <v>0</v>
      </c>
      <c r="G180" s="185">
        <f>'Παραδοχές μοναδιαίου κόστους'!H146*'Ανάπτυξη δικτύου'!AD161</f>
        <v>0</v>
      </c>
      <c r="H180" s="185">
        <f>'Παραδοχές μοναδιαίου κόστους'!I146*'Ανάπτυξη δικτύου'!AG161</f>
        <v>0</v>
      </c>
      <c r="I180" s="169">
        <f t="shared" si="39"/>
        <v>0</v>
      </c>
    </row>
    <row r="181" spans="2:37" outlineLevel="1" x14ac:dyDescent="0.35">
      <c r="B181" s="237" t="s">
        <v>94</v>
      </c>
      <c r="C181" s="88" t="s">
        <v>179</v>
      </c>
      <c r="D181" s="185">
        <f>'Παραδοχές μοναδιαίου κόστους'!E147*'Ανάπτυξη δικτύου'!U162</f>
        <v>0</v>
      </c>
      <c r="E181" s="185">
        <f>'Παραδοχές μοναδιαίου κόστους'!F147*'Ανάπτυξη δικτύου'!X162</f>
        <v>0</v>
      </c>
      <c r="F181" s="185">
        <f>'Παραδοχές μοναδιαίου κόστους'!G147*'Ανάπτυξη δικτύου'!AA162</f>
        <v>0</v>
      </c>
      <c r="G181" s="185">
        <f>'Παραδοχές μοναδιαίου κόστους'!H147*'Ανάπτυξη δικτύου'!AD162</f>
        <v>0</v>
      </c>
      <c r="H181" s="185">
        <f>'Παραδοχές μοναδιαίου κόστους'!I147*'Ανάπτυξη δικτύου'!AG162</f>
        <v>0</v>
      </c>
      <c r="I181" s="169">
        <f t="shared" si="39"/>
        <v>0</v>
      </c>
    </row>
    <row r="182" spans="2:37" outlineLevel="1" x14ac:dyDescent="0.35">
      <c r="B182" s="238" t="s">
        <v>95</v>
      </c>
      <c r="C182" s="88" t="s">
        <v>179</v>
      </c>
      <c r="D182" s="185">
        <f>'Παραδοχές μοναδιαίου κόστους'!E148*'Ανάπτυξη δικτύου'!U163</f>
        <v>0</v>
      </c>
      <c r="E182" s="185">
        <f>'Παραδοχές μοναδιαίου κόστους'!F148*'Ανάπτυξη δικτύου'!X163</f>
        <v>0</v>
      </c>
      <c r="F182" s="185">
        <f>'Παραδοχές μοναδιαίου κόστους'!G148*'Ανάπτυξη δικτύου'!AA163</f>
        <v>0</v>
      </c>
      <c r="G182" s="185">
        <f>'Παραδοχές μοναδιαίου κόστους'!H148*'Ανάπτυξη δικτύου'!AD163</f>
        <v>0</v>
      </c>
      <c r="H182" s="185">
        <f>'Παραδοχές μοναδιαίου κόστους'!I148*'Ανάπτυξη δικτύου'!AG163</f>
        <v>0</v>
      </c>
      <c r="I182" s="169">
        <f t="shared" si="39"/>
        <v>0</v>
      </c>
    </row>
    <row r="183" spans="2:37" outlineLevel="1" x14ac:dyDescent="0.35">
      <c r="B183" s="237" t="s">
        <v>96</v>
      </c>
      <c r="C183" s="88" t="s">
        <v>179</v>
      </c>
      <c r="D183" s="185">
        <f>'Παραδοχές μοναδιαίου κόστους'!E149*'Ανάπτυξη δικτύου'!U164</f>
        <v>0</v>
      </c>
      <c r="E183" s="185">
        <f>'Παραδοχές μοναδιαίου κόστους'!F149*'Ανάπτυξη δικτύου'!X164</f>
        <v>0</v>
      </c>
      <c r="F183" s="185">
        <f>'Παραδοχές μοναδιαίου κόστους'!G149*'Ανάπτυξη δικτύου'!AA164</f>
        <v>0</v>
      </c>
      <c r="G183" s="185">
        <f>'Παραδοχές μοναδιαίου κόστους'!H149*'Ανάπτυξη δικτύου'!AD164</f>
        <v>0</v>
      </c>
      <c r="H183" s="185">
        <f>'Παραδοχές μοναδιαίου κόστους'!I149*'Ανάπτυξη δικτύου'!AG164</f>
        <v>0</v>
      </c>
      <c r="I183" s="169">
        <f t="shared" si="39"/>
        <v>0</v>
      </c>
    </row>
    <row r="184" spans="2:37" outlineLevel="1" x14ac:dyDescent="0.35">
      <c r="B184" s="238" t="s">
        <v>97</v>
      </c>
      <c r="C184" s="88" t="s">
        <v>179</v>
      </c>
      <c r="D184" s="185">
        <f>'Παραδοχές μοναδιαίου κόστους'!E150*'Ανάπτυξη δικτύου'!U165</f>
        <v>0</v>
      </c>
      <c r="E184" s="185">
        <f>'Παραδοχές μοναδιαίου κόστους'!F150*'Ανάπτυξη δικτύου'!X165</f>
        <v>0</v>
      </c>
      <c r="F184" s="185">
        <f>'Παραδοχές μοναδιαίου κόστους'!G150*'Ανάπτυξη δικτύου'!AA165</f>
        <v>0</v>
      </c>
      <c r="G184" s="185">
        <f>'Παραδοχές μοναδιαίου κόστους'!H150*'Ανάπτυξη δικτύου'!AD165</f>
        <v>0</v>
      </c>
      <c r="H184" s="185">
        <f>'Παραδοχές μοναδιαίου κόστους'!I150*'Ανάπτυξη δικτύου'!AG165</f>
        <v>0</v>
      </c>
      <c r="I184" s="169">
        <f t="shared" si="39"/>
        <v>0</v>
      </c>
    </row>
    <row r="185" spans="2:37" outlineLevel="1" x14ac:dyDescent="0.35">
      <c r="B185" s="237" t="s">
        <v>98</v>
      </c>
      <c r="C185" s="88" t="s">
        <v>179</v>
      </c>
      <c r="D185" s="185">
        <f>'Παραδοχές μοναδιαίου κόστους'!E151*'Ανάπτυξη δικτύου'!U166</f>
        <v>0</v>
      </c>
      <c r="E185" s="185">
        <f>'Παραδοχές μοναδιαίου κόστους'!F151*'Ανάπτυξη δικτύου'!X166</f>
        <v>0</v>
      </c>
      <c r="F185" s="185">
        <f>'Παραδοχές μοναδιαίου κόστους'!G151*'Ανάπτυξη δικτύου'!AA166</f>
        <v>0</v>
      </c>
      <c r="G185" s="185">
        <f>'Παραδοχές μοναδιαίου κόστους'!H151*'Ανάπτυξη δικτύου'!AD166</f>
        <v>0</v>
      </c>
      <c r="H185" s="185">
        <f>'Παραδοχές μοναδιαίου κόστους'!I151*'Ανάπτυξη δικτύου'!AG166</f>
        <v>0</v>
      </c>
      <c r="I185" s="169">
        <f t="shared" si="39"/>
        <v>0</v>
      </c>
    </row>
    <row r="186" spans="2:37" outlineLevel="1" x14ac:dyDescent="0.35">
      <c r="B186" s="238" t="s">
        <v>99</v>
      </c>
      <c r="C186" s="88" t="s">
        <v>179</v>
      </c>
      <c r="D186" s="185">
        <f>'Παραδοχές μοναδιαίου κόστους'!E152*'Ανάπτυξη δικτύου'!U167</f>
        <v>0</v>
      </c>
      <c r="E186" s="185">
        <f>'Παραδοχές μοναδιαίου κόστους'!F152*'Ανάπτυξη δικτύου'!X167</f>
        <v>0</v>
      </c>
      <c r="F186" s="185">
        <f>'Παραδοχές μοναδιαίου κόστους'!G152*'Ανάπτυξη δικτύου'!AA167</f>
        <v>0</v>
      </c>
      <c r="G186" s="185">
        <f>'Παραδοχές μοναδιαίου κόστους'!H152*'Ανάπτυξη δικτύου'!AD167</f>
        <v>0</v>
      </c>
      <c r="H186" s="185">
        <f>'Παραδοχές μοναδιαίου κόστους'!I152*'Ανάπτυξη δικτύου'!AG167</f>
        <v>0</v>
      </c>
      <c r="I186" s="169">
        <f t="shared" si="39"/>
        <v>0</v>
      </c>
    </row>
    <row r="187" spans="2:37" outlineLevel="1" x14ac:dyDescent="0.35">
      <c r="B187" s="49" t="s">
        <v>107</v>
      </c>
      <c r="C187" s="88" t="s">
        <v>179</v>
      </c>
      <c r="D187" s="186">
        <f t="shared" ref="D187:I187" si="40">SUM(D162:D186)</f>
        <v>310399.19364624983</v>
      </c>
      <c r="E187" s="186">
        <f>SUM(E162:E186)</f>
        <v>159274.92678299415</v>
      </c>
      <c r="F187" s="186">
        <f t="shared" si="40"/>
        <v>0</v>
      </c>
      <c r="G187" s="186">
        <f t="shared" si="40"/>
        <v>0</v>
      </c>
      <c r="H187" s="186">
        <f t="shared" si="40"/>
        <v>0</v>
      </c>
      <c r="I187" s="186">
        <f t="shared" si="40"/>
        <v>469674.12042924401</v>
      </c>
    </row>
    <row r="189" spans="2:37" ht="15.5" x14ac:dyDescent="0.35">
      <c r="B189" s="306" t="s">
        <v>168</v>
      </c>
      <c r="C189" s="306"/>
      <c r="D189" s="306"/>
      <c r="E189" s="306"/>
      <c r="F189" s="306"/>
      <c r="G189" s="306"/>
      <c r="H189" s="306"/>
      <c r="I189" s="306"/>
    </row>
    <row r="190" spans="2:37" ht="5.5" customHeight="1" outlineLevel="1" x14ac:dyDescent="0.35">
      <c r="B190" s="102"/>
      <c r="C190" s="102"/>
      <c r="D190" s="102"/>
      <c r="E190" s="102"/>
      <c r="F190" s="102"/>
      <c r="G190" s="102"/>
      <c r="H190" s="102"/>
      <c r="I190" s="102"/>
      <c r="J190" s="102"/>
      <c r="K190" s="102"/>
      <c r="L190" s="102"/>
      <c r="M190" s="102"/>
      <c r="N190" s="102"/>
      <c r="O190" s="102"/>
      <c r="P190" s="102"/>
      <c r="Q190" s="102"/>
      <c r="R190" s="102"/>
      <c r="S190" s="102"/>
      <c r="T190" s="102"/>
      <c r="U190" s="102"/>
      <c r="V190" s="102"/>
      <c r="W190" s="102"/>
      <c r="X190" s="102"/>
      <c r="Y190" s="102"/>
      <c r="Z190" s="102"/>
      <c r="AA190" s="102"/>
      <c r="AB190" s="102"/>
      <c r="AC190" s="102"/>
      <c r="AD190" s="102"/>
      <c r="AE190" s="102"/>
      <c r="AF190" s="102"/>
      <c r="AG190" s="102"/>
      <c r="AH190" s="102"/>
      <c r="AI190" s="102"/>
      <c r="AJ190" s="102"/>
      <c r="AK190" s="102"/>
    </row>
    <row r="191" spans="2:37" outlineLevel="1" x14ac:dyDescent="0.35">
      <c r="B191" s="77"/>
      <c r="C191" s="61"/>
      <c r="D191" s="81">
        <f>$C$3</f>
        <v>2024</v>
      </c>
      <c r="E191" s="81">
        <f>$C$3+1</f>
        <v>2025</v>
      </c>
      <c r="F191" s="81">
        <f>$C$3+2</f>
        <v>2026</v>
      </c>
      <c r="G191" s="81">
        <f>$C$3+3</f>
        <v>2027</v>
      </c>
      <c r="H191" s="81">
        <f>$C$3+4</f>
        <v>2028</v>
      </c>
      <c r="I191" s="80" t="str">
        <f xml:space="preserve"> D191&amp;" - "&amp;H191</f>
        <v>2024 - 2028</v>
      </c>
    </row>
    <row r="192" spans="2:37" outlineLevel="1" x14ac:dyDescent="0.35">
      <c r="B192" s="237" t="s">
        <v>75</v>
      </c>
      <c r="C192" s="88" t="s">
        <v>179</v>
      </c>
      <c r="D192" s="185">
        <f>'Παραδοχές μοναδιαίου κόστους'!E157*'Ανάπτυξη δικτύου'!U175</f>
        <v>0</v>
      </c>
      <c r="E192" s="185">
        <f>'Παραδοχές μοναδιαίου κόστους'!F157*'Ανάπτυξη δικτύου'!X175</f>
        <v>0</v>
      </c>
      <c r="F192" s="185">
        <f>'Παραδοχές μοναδιαίου κόστους'!G157*'Ανάπτυξη δικτύου'!AA175</f>
        <v>0</v>
      </c>
      <c r="G192" s="185">
        <f>'Παραδοχές μοναδιαίου κόστους'!H157*'Ανάπτυξη δικτύου'!AD175</f>
        <v>0</v>
      </c>
      <c r="H192" s="185">
        <f>'Παραδοχές μοναδιαίου κόστους'!I157*'Ανάπτυξη δικτύου'!AG175</f>
        <v>0</v>
      </c>
      <c r="I192" s="169">
        <f t="shared" ref="I192" si="41">D192+E192+F192+G192+H192</f>
        <v>0</v>
      </c>
    </row>
    <row r="193" spans="2:9" outlineLevel="1" x14ac:dyDescent="0.35">
      <c r="B193" s="238" t="s">
        <v>76</v>
      </c>
      <c r="C193" s="88" t="s">
        <v>179</v>
      </c>
      <c r="D193" s="185">
        <f>'Παραδοχές μοναδιαίου κόστους'!E158*'Ανάπτυξη δικτύου'!U176</f>
        <v>0</v>
      </c>
      <c r="E193" s="185">
        <f>'Παραδοχές μοναδιαίου κόστους'!F158*'Ανάπτυξη δικτύου'!X176</f>
        <v>0</v>
      </c>
      <c r="F193" s="185">
        <f>'Παραδοχές μοναδιαίου κόστους'!G158*'Ανάπτυξη δικτύου'!AA176</f>
        <v>0</v>
      </c>
      <c r="G193" s="185">
        <f>'Παραδοχές μοναδιαίου κόστους'!H158*'Ανάπτυξη δικτύου'!AD176</f>
        <v>0</v>
      </c>
      <c r="H193" s="185">
        <f>'Παραδοχές μοναδιαίου κόστους'!I158*'Ανάπτυξη δικτύου'!AG176</f>
        <v>0</v>
      </c>
      <c r="I193" s="169">
        <f t="shared" ref="I193:I216" si="42">D193+E193+F193+G193+H193</f>
        <v>0</v>
      </c>
    </row>
    <row r="194" spans="2:9" outlineLevel="1" x14ac:dyDescent="0.35">
      <c r="B194" s="237" t="s">
        <v>77</v>
      </c>
      <c r="C194" s="88" t="s">
        <v>179</v>
      </c>
      <c r="D194" s="185">
        <f>'Παραδοχές μοναδιαίου κόστους'!E159*'Ανάπτυξη δικτύου'!U177</f>
        <v>0</v>
      </c>
      <c r="E194" s="185">
        <f>'Παραδοχές μοναδιαίου κόστους'!F159*'Ανάπτυξη δικτύου'!X177</f>
        <v>0</v>
      </c>
      <c r="F194" s="185">
        <f>'Παραδοχές μοναδιαίου κόστους'!G159*'Ανάπτυξη δικτύου'!AA177</f>
        <v>0</v>
      </c>
      <c r="G194" s="185">
        <f>'Παραδοχές μοναδιαίου κόστους'!H159*'Ανάπτυξη δικτύου'!AD177</f>
        <v>0</v>
      </c>
      <c r="H194" s="185">
        <f>'Παραδοχές μοναδιαίου κόστους'!I159*'Ανάπτυξη δικτύου'!AG177</f>
        <v>0</v>
      </c>
      <c r="I194" s="169">
        <f t="shared" si="42"/>
        <v>0</v>
      </c>
    </row>
    <row r="195" spans="2:9" outlineLevel="1" x14ac:dyDescent="0.35">
      <c r="B195" s="238" t="s">
        <v>78</v>
      </c>
      <c r="C195" s="88" t="s">
        <v>179</v>
      </c>
      <c r="D195" s="185">
        <f>'Παραδοχές μοναδιαίου κόστους'!E160*'Ανάπτυξη δικτύου'!U178</f>
        <v>0</v>
      </c>
      <c r="E195" s="185">
        <f>'Παραδοχές μοναδιαίου κόστους'!F160*'Ανάπτυξη δικτύου'!X178</f>
        <v>0</v>
      </c>
      <c r="F195" s="185">
        <f>'Παραδοχές μοναδιαίου κόστους'!G160*'Ανάπτυξη δικτύου'!AA178</f>
        <v>0</v>
      </c>
      <c r="G195" s="185">
        <f>'Παραδοχές μοναδιαίου κόστους'!H160*'Ανάπτυξη δικτύου'!AD178</f>
        <v>0</v>
      </c>
      <c r="H195" s="185">
        <f>'Παραδοχές μοναδιαίου κόστους'!I160*'Ανάπτυξη δικτύου'!AG178</f>
        <v>0</v>
      </c>
      <c r="I195" s="169">
        <f t="shared" si="42"/>
        <v>0</v>
      </c>
    </row>
    <row r="196" spans="2:9" outlineLevel="1" x14ac:dyDescent="0.35">
      <c r="B196" s="237" t="s">
        <v>79</v>
      </c>
      <c r="C196" s="88" t="s">
        <v>179</v>
      </c>
      <c r="D196" s="185">
        <f>'Παραδοχές μοναδιαίου κόστους'!E161*'Ανάπτυξη δικτύου'!U179</f>
        <v>0</v>
      </c>
      <c r="E196" s="185">
        <f>'Παραδοχές μοναδιαίου κόστους'!F161*'Ανάπτυξη δικτύου'!X179</f>
        <v>0</v>
      </c>
      <c r="F196" s="185">
        <f>'Παραδοχές μοναδιαίου κόστους'!G161*'Ανάπτυξη δικτύου'!AA179</f>
        <v>0</v>
      </c>
      <c r="G196" s="185">
        <f>'Παραδοχές μοναδιαίου κόστους'!H161*'Ανάπτυξη δικτύου'!AD179</f>
        <v>0</v>
      </c>
      <c r="H196" s="185">
        <f>'Παραδοχές μοναδιαίου κόστους'!I161*'Ανάπτυξη δικτύου'!AG179</f>
        <v>0</v>
      </c>
      <c r="I196" s="169">
        <f t="shared" si="42"/>
        <v>0</v>
      </c>
    </row>
    <row r="197" spans="2:9" outlineLevel="1" x14ac:dyDescent="0.35">
      <c r="B197" s="238" t="s">
        <v>80</v>
      </c>
      <c r="C197" s="88" t="s">
        <v>179</v>
      </c>
      <c r="D197" s="185">
        <f>'Παραδοχές μοναδιαίου κόστους'!E162*'Ανάπτυξη δικτύου'!U180</f>
        <v>0</v>
      </c>
      <c r="E197" s="185">
        <f>'Παραδοχές μοναδιαίου κόστους'!F162*'Ανάπτυξη δικτύου'!X180</f>
        <v>0</v>
      </c>
      <c r="F197" s="185">
        <f>'Παραδοχές μοναδιαίου κόστους'!G162*'Ανάπτυξη δικτύου'!AA180</f>
        <v>0</v>
      </c>
      <c r="G197" s="185">
        <f>'Παραδοχές μοναδιαίου κόστους'!H162*'Ανάπτυξη δικτύου'!AD180</f>
        <v>0</v>
      </c>
      <c r="H197" s="185">
        <f>'Παραδοχές μοναδιαίου κόστους'!I162*'Ανάπτυξη δικτύου'!AG180</f>
        <v>0</v>
      </c>
      <c r="I197" s="169">
        <f t="shared" si="42"/>
        <v>0</v>
      </c>
    </row>
    <row r="198" spans="2:9" outlineLevel="1" x14ac:dyDescent="0.35">
      <c r="B198" s="237" t="s">
        <v>81</v>
      </c>
      <c r="C198" s="88" t="s">
        <v>179</v>
      </c>
      <c r="D198" s="185">
        <f>'Παραδοχές μοναδιαίου κόστους'!E163*'Ανάπτυξη δικτύου'!U181</f>
        <v>0</v>
      </c>
      <c r="E198" s="185">
        <f>'Παραδοχές μοναδιαίου κόστους'!F163*'Ανάπτυξη δικτύου'!X181</f>
        <v>0</v>
      </c>
      <c r="F198" s="185">
        <f>'Παραδοχές μοναδιαίου κόστους'!G163*'Ανάπτυξη δικτύου'!AA181</f>
        <v>0</v>
      </c>
      <c r="G198" s="185">
        <f>'Παραδοχές μοναδιαίου κόστους'!H163*'Ανάπτυξη δικτύου'!AD181</f>
        <v>0</v>
      </c>
      <c r="H198" s="185">
        <f>'Παραδοχές μοναδιαίου κόστους'!I163*'Ανάπτυξη δικτύου'!AG181</f>
        <v>0</v>
      </c>
      <c r="I198" s="169">
        <f t="shared" si="42"/>
        <v>0</v>
      </c>
    </row>
    <row r="199" spans="2:9" outlineLevel="1" x14ac:dyDescent="0.35">
      <c r="B199" s="238" t="s">
        <v>82</v>
      </c>
      <c r="C199" s="88" t="s">
        <v>179</v>
      </c>
      <c r="D199" s="185">
        <f>'Παραδοχές μοναδιαίου κόστους'!E164*'Ανάπτυξη δικτύου'!U182</f>
        <v>0</v>
      </c>
      <c r="E199" s="185">
        <f>'Παραδοχές μοναδιαίου κόστους'!F164*'Ανάπτυξη δικτύου'!X182</f>
        <v>0</v>
      </c>
      <c r="F199" s="185">
        <f>'Παραδοχές μοναδιαίου κόστους'!G164*'Ανάπτυξη δικτύου'!AA182</f>
        <v>0</v>
      </c>
      <c r="G199" s="185">
        <f>'Παραδοχές μοναδιαίου κόστους'!H164*'Ανάπτυξη δικτύου'!AD182</f>
        <v>0</v>
      </c>
      <c r="H199" s="185">
        <f>'Παραδοχές μοναδιαίου κόστους'!I164*'Ανάπτυξη δικτύου'!AG182</f>
        <v>0</v>
      </c>
      <c r="I199" s="169">
        <f t="shared" si="42"/>
        <v>0</v>
      </c>
    </row>
    <row r="200" spans="2:9" outlineLevel="1" x14ac:dyDescent="0.35">
      <c r="B200" s="237" t="s">
        <v>83</v>
      </c>
      <c r="C200" s="88" t="s">
        <v>179</v>
      </c>
      <c r="D200" s="185">
        <f>'Παραδοχές μοναδιαίου κόστους'!E165*'Ανάπτυξη δικτύου'!U183</f>
        <v>0</v>
      </c>
      <c r="E200" s="185">
        <f>'Παραδοχές μοναδιαίου κόστους'!F165*'Ανάπτυξη δικτύου'!X183</f>
        <v>0</v>
      </c>
      <c r="F200" s="185">
        <f>'Παραδοχές μοναδιαίου κόστους'!G165*'Ανάπτυξη δικτύου'!AA183</f>
        <v>0</v>
      </c>
      <c r="G200" s="185">
        <f>'Παραδοχές μοναδιαίου κόστους'!H165*'Ανάπτυξη δικτύου'!AD183</f>
        <v>0</v>
      </c>
      <c r="H200" s="185">
        <f>'Παραδοχές μοναδιαίου κόστους'!I165*'Ανάπτυξη δικτύου'!AG183</f>
        <v>0</v>
      </c>
      <c r="I200" s="169">
        <f t="shared" si="42"/>
        <v>0</v>
      </c>
    </row>
    <row r="201" spans="2:9" outlineLevel="1" x14ac:dyDescent="0.35">
      <c r="B201" s="238" t="s">
        <v>84</v>
      </c>
      <c r="C201" s="88" t="s">
        <v>179</v>
      </c>
      <c r="D201" s="185">
        <f>'Παραδοχές μοναδιαίου κόστους'!E166*'Ανάπτυξη δικτύου'!U184</f>
        <v>0</v>
      </c>
      <c r="E201" s="185">
        <f>'Παραδοχές μοναδιαίου κόστους'!F166*'Ανάπτυξη δικτύου'!X184</f>
        <v>0</v>
      </c>
      <c r="F201" s="185">
        <f>'Παραδοχές μοναδιαίου κόστους'!G166*'Ανάπτυξη δικτύου'!AA184</f>
        <v>0</v>
      </c>
      <c r="G201" s="185">
        <f>'Παραδοχές μοναδιαίου κόστους'!H166*'Ανάπτυξη δικτύου'!AD184</f>
        <v>0</v>
      </c>
      <c r="H201" s="185">
        <f>'Παραδοχές μοναδιαίου κόστους'!I166*'Ανάπτυξη δικτύου'!AG184</f>
        <v>0</v>
      </c>
      <c r="I201" s="169">
        <f t="shared" si="42"/>
        <v>0</v>
      </c>
    </row>
    <row r="202" spans="2:9" outlineLevel="1" x14ac:dyDescent="0.35">
      <c r="B202" s="237" t="s">
        <v>85</v>
      </c>
      <c r="C202" s="88" t="s">
        <v>179</v>
      </c>
      <c r="D202" s="185">
        <f>'Παραδοχές μοναδιαίου κόστους'!E167*'Ανάπτυξη δικτύου'!U185</f>
        <v>0</v>
      </c>
      <c r="E202" s="185">
        <f>'Παραδοχές μοναδιαίου κόστους'!F167*'Ανάπτυξη δικτύου'!X185</f>
        <v>0</v>
      </c>
      <c r="F202" s="185">
        <f>'Παραδοχές μοναδιαίου κόστους'!G167*'Ανάπτυξη δικτύου'!AA185</f>
        <v>0</v>
      </c>
      <c r="G202" s="185">
        <f>'Παραδοχές μοναδιαίου κόστους'!H167*'Ανάπτυξη δικτύου'!AD185</f>
        <v>0</v>
      </c>
      <c r="H202" s="185">
        <f>'Παραδοχές μοναδιαίου κόστους'!I167*'Ανάπτυξη δικτύου'!AG185</f>
        <v>0</v>
      </c>
      <c r="I202" s="169">
        <f t="shared" si="42"/>
        <v>0</v>
      </c>
    </row>
    <row r="203" spans="2:9" outlineLevel="1" x14ac:dyDescent="0.35">
      <c r="B203" s="238" t="s">
        <v>86</v>
      </c>
      <c r="C203" s="88" t="s">
        <v>179</v>
      </c>
      <c r="D203" s="185">
        <f>'Παραδοχές μοναδιαίου κόστους'!E168*'Ανάπτυξη δικτύου'!U186</f>
        <v>0</v>
      </c>
      <c r="E203" s="185">
        <f>'Παραδοχές μοναδιαίου κόστους'!F168*'Ανάπτυξη δικτύου'!X186</f>
        <v>0</v>
      </c>
      <c r="F203" s="185">
        <f>'Παραδοχές μοναδιαίου κόστους'!G168*'Ανάπτυξη δικτύου'!AA186</f>
        <v>0</v>
      </c>
      <c r="G203" s="185">
        <f>'Παραδοχές μοναδιαίου κόστους'!H168*'Ανάπτυξη δικτύου'!AD186</f>
        <v>0</v>
      </c>
      <c r="H203" s="185">
        <f>'Παραδοχές μοναδιαίου κόστους'!I168*'Ανάπτυξη δικτύου'!AG186</f>
        <v>0</v>
      </c>
      <c r="I203" s="169">
        <f t="shared" si="42"/>
        <v>0</v>
      </c>
    </row>
    <row r="204" spans="2:9" outlineLevel="1" x14ac:dyDescent="0.35">
      <c r="B204" s="237" t="s">
        <v>87</v>
      </c>
      <c r="C204" s="88" t="s">
        <v>179</v>
      </c>
      <c r="D204" s="185">
        <f>'Παραδοχές μοναδιαίου κόστους'!E169*'Ανάπτυξη δικτύου'!U187</f>
        <v>0</v>
      </c>
      <c r="E204" s="185">
        <f>'Παραδοχές μοναδιαίου κόστους'!F169*'Ανάπτυξη δικτύου'!X187</f>
        <v>0</v>
      </c>
      <c r="F204" s="185">
        <f>'Παραδοχές μοναδιαίου κόστους'!G169*'Ανάπτυξη δικτύου'!AA187</f>
        <v>0</v>
      </c>
      <c r="G204" s="185">
        <f>'Παραδοχές μοναδιαίου κόστους'!H169*'Ανάπτυξη δικτύου'!AD187</f>
        <v>0</v>
      </c>
      <c r="H204" s="185">
        <f>'Παραδοχές μοναδιαίου κόστους'!I169*'Ανάπτυξη δικτύου'!AG187</f>
        <v>0</v>
      </c>
      <c r="I204" s="169">
        <f t="shared" si="42"/>
        <v>0</v>
      </c>
    </row>
    <row r="205" spans="2:9" outlineLevel="1" x14ac:dyDescent="0.35">
      <c r="B205" s="238" t="s">
        <v>88</v>
      </c>
      <c r="C205" s="88" t="s">
        <v>179</v>
      </c>
      <c r="D205" s="185">
        <f>'Παραδοχές μοναδιαίου κόστους'!E170*'Ανάπτυξη δικτύου'!U188</f>
        <v>0</v>
      </c>
      <c r="E205" s="185">
        <f>'Παραδοχές μοναδιαίου κόστους'!F170*'Ανάπτυξη δικτύου'!X188</f>
        <v>0</v>
      </c>
      <c r="F205" s="185">
        <f>'Παραδοχές μοναδιαίου κόστους'!G170*'Ανάπτυξη δικτύου'!AA188</f>
        <v>0</v>
      </c>
      <c r="G205" s="185">
        <f>'Παραδοχές μοναδιαίου κόστους'!H170*'Ανάπτυξη δικτύου'!AD188</f>
        <v>0</v>
      </c>
      <c r="H205" s="185">
        <f>'Παραδοχές μοναδιαίου κόστους'!I170*'Ανάπτυξη δικτύου'!AG188</f>
        <v>0</v>
      </c>
      <c r="I205" s="169">
        <f t="shared" si="42"/>
        <v>0</v>
      </c>
    </row>
    <row r="206" spans="2:9" outlineLevel="1" x14ac:dyDescent="0.35">
      <c r="B206" s="237" t="s">
        <v>89</v>
      </c>
      <c r="C206" s="88" t="s">
        <v>179</v>
      </c>
      <c r="D206" s="185">
        <f>'Παραδοχές μοναδιαίου κόστους'!E171*'Ανάπτυξη δικτύου'!U189</f>
        <v>0</v>
      </c>
      <c r="E206" s="185">
        <f>'Παραδοχές μοναδιαίου κόστους'!F171*'Ανάπτυξη δικτύου'!X189</f>
        <v>0</v>
      </c>
      <c r="F206" s="185">
        <f>'Παραδοχές μοναδιαίου κόστους'!G171*'Ανάπτυξη δικτύου'!AA189</f>
        <v>0</v>
      </c>
      <c r="G206" s="185">
        <f>'Παραδοχές μοναδιαίου κόστους'!H171*'Ανάπτυξη δικτύου'!AD189</f>
        <v>0</v>
      </c>
      <c r="H206" s="185">
        <f>'Παραδοχές μοναδιαίου κόστους'!I171*'Ανάπτυξη δικτύου'!AG189</f>
        <v>0</v>
      </c>
      <c r="I206" s="169">
        <f t="shared" si="42"/>
        <v>0</v>
      </c>
    </row>
    <row r="207" spans="2:9" outlineLevel="1" x14ac:dyDescent="0.35">
      <c r="B207" s="238" t="s">
        <v>90</v>
      </c>
      <c r="C207" s="88" t="s">
        <v>179</v>
      </c>
      <c r="D207" s="185">
        <f>'Παραδοχές μοναδιαίου κόστους'!E172*'Ανάπτυξη δικτύου'!U190</f>
        <v>0</v>
      </c>
      <c r="E207" s="185">
        <f>'Παραδοχές μοναδιαίου κόστους'!F172*'Ανάπτυξη δικτύου'!X190</f>
        <v>0</v>
      </c>
      <c r="F207" s="185">
        <f>'Παραδοχές μοναδιαίου κόστους'!G172*'Ανάπτυξη δικτύου'!AA190</f>
        <v>0</v>
      </c>
      <c r="G207" s="185">
        <f>'Παραδοχές μοναδιαίου κόστους'!H172*'Ανάπτυξη δικτύου'!AD190</f>
        <v>0</v>
      </c>
      <c r="H207" s="185">
        <f>'Παραδοχές μοναδιαίου κόστους'!I172*'Ανάπτυξη δικτύου'!AG190</f>
        <v>0</v>
      </c>
      <c r="I207" s="169">
        <f t="shared" si="42"/>
        <v>0</v>
      </c>
    </row>
    <row r="208" spans="2:9" outlineLevel="1" x14ac:dyDescent="0.35">
      <c r="B208" s="238" t="s">
        <v>91</v>
      </c>
      <c r="C208" s="88" t="s">
        <v>179</v>
      </c>
      <c r="D208" s="185">
        <f>'Παραδοχές μοναδιαίου κόστους'!E173*'Ανάπτυξη δικτύου'!U191</f>
        <v>0</v>
      </c>
      <c r="E208" s="185">
        <f>'Παραδοχές μοναδιαίου κόστους'!F173*'Ανάπτυξη δικτύου'!X191</f>
        <v>0</v>
      </c>
      <c r="F208" s="185">
        <f>'Παραδοχές μοναδιαίου κόστους'!G173*'Ανάπτυξη δικτύου'!AA191</f>
        <v>0</v>
      </c>
      <c r="G208" s="185">
        <f>'Παραδοχές μοναδιαίου κόστους'!H173*'Ανάπτυξη δικτύου'!AD191</f>
        <v>0</v>
      </c>
      <c r="H208" s="185">
        <f>'Παραδοχές μοναδιαίου κόστους'!I173*'Ανάπτυξη δικτύου'!AG191</f>
        <v>0</v>
      </c>
      <c r="I208" s="169">
        <f t="shared" si="42"/>
        <v>0</v>
      </c>
    </row>
    <row r="209" spans="2:37" outlineLevel="1" x14ac:dyDescent="0.35">
      <c r="B209" s="237" t="s">
        <v>92</v>
      </c>
      <c r="C209" s="88" t="s">
        <v>179</v>
      </c>
      <c r="D209" s="185">
        <f>'Παραδοχές μοναδιαίου κόστους'!E174*'Ανάπτυξη δικτύου'!U192</f>
        <v>0</v>
      </c>
      <c r="E209" s="185">
        <f>'Παραδοχές μοναδιαίου κόστους'!F174*'Ανάπτυξη δικτύου'!X192</f>
        <v>0</v>
      </c>
      <c r="F209" s="185">
        <f>'Παραδοχές μοναδιαίου κόστους'!G174*'Ανάπτυξη δικτύου'!AA192</f>
        <v>0</v>
      </c>
      <c r="G209" s="185">
        <f>'Παραδοχές μοναδιαίου κόστους'!H174*'Ανάπτυξη δικτύου'!AD192</f>
        <v>0</v>
      </c>
      <c r="H209" s="185">
        <f>'Παραδοχές μοναδιαίου κόστους'!I174*'Ανάπτυξη δικτύου'!AG192</f>
        <v>0</v>
      </c>
      <c r="I209" s="169">
        <f t="shared" si="42"/>
        <v>0</v>
      </c>
    </row>
    <row r="210" spans="2:37" outlineLevel="1" x14ac:dyDescent="0.35">
      <c r="B210" s="238" t="s">
        <v>93</v>
      </c>
      <c r="C210" s="88" t="s">
        <v>179</v>
      </c>
      <c r="D210" s="185">
        <f>'Παραδοχές μοναδιαίου κόστους'!E175*'Ανάπτυξη δικτύου'!U193</f>
        <v>0</v>
      </c>
      <c r="E210" s="185">
        <f>'Παραδοχές μοναδιαίου κόστους'!F175*'Ανάπτυξη δικτύου'!X193</f>
        <v>0</v>
      </c>
      <c r="F210" s="185">
        <f>'Παραδοχές μοναδιαίου κόστους'!G175*'Ανάπτυξη δικτύου'!AA193</f>
        <v>0</v>
      </c>
      <c r="G210" s="185">
        <f>'Παραδοχές μοναδιαίου κόστους'!H175*'Ανάπτυξη δικτύου'!AD193</f>
        <v>0</v>
      </c>
      <c r="H210" s="185">
        <f>'Παραδοχές μοναδιαίου κόστους'!I175*'Ανάπτυξη δικτύου'!AG193</f>
        <v>0</v>
      </c>
      <c r="I210" s="169">
        <f t="shared" si="42"/>
        <v>0</v>
      </c>
    </row>
    <row r="211" spans="2:37" outlineLevel="1" x14ac:dyDescent="0.35">
      <c r="B211" s="237" t="s">
        <v>94</v>
      </c>
      <c r="C211" s="88" t="s">
        <v>179</v>
      </c>
      <c r="D211" s="185">
        <f>'Παραδοχές μοναδιαίου κόστους'!E176*'Ανάπτυξη δικτύου'!U194</f>
        <v>0</v>
      </c>
      <c r="E211" s="185">
        <f>'Παραδοχές μοναδιαίου κόστους'!F176*'Ανάπτυξη δικτύου'!X194</f>
        <v>0</v>
      </c>
      <c r="F211" s="185">
        <f>'Παραδοχές μοναδιαίου κόστους'!G176*'Ανάπτυξη δικτύου'!AA194</f>
        <v>0</v>
      </c>
      <c r="G211" s="185">
        <f>'Παραδοχές μοναδιαίου κόστους'!H176*'Ανάπτυξη δικτύου'!AD194</f>
        <v>0</v>
      </c>
      <c r="H211" s="185">
        <f>'Παραδοχές μοναδιαίου κόστους'!I176*'Ανάπτυξη δικτύου'!AG194</f>
        <v>0</v>
      </c>
      <c r="I211" s="169">
        <f t="shared" si="42"/>
        <v>0</v>
      </c>
    </row>
    <row r="212" spans="2:37" outlineLevel="1" x14ac:dyDescent="0.35">
      <c r="B212" s="238" t="s">
        <v>95</v>
      </c>
      <c r="C212" s="88" t="s">
        <v>179</v>
      </c>
      <c r="D212" s="185">
        <f>'Παραδοχές μοναδιαίου κόστους'!E177*'Ανάπτυξη δικτύου'!U195</f>
        <v>0</v>
      </c>
      <c r="E212" s="185">
        <f>'Παραδοχές μοναδιαίου κόστους'!F177*'Ανάπτυξη δικτύου'!X195</f>
        <v>0</v>
      </c>
      <c r="F212" s="185">
        <f>'Παραδοχές μοναδιαίου κόστους'!G177*'Ανάπτυξη δικτύου'!AA195</f>
        <v>0</v>
      </c>
      <c r="G212" s="185">
        <f>'Παραδοχές μοναδιαίου κόστους'!H177*'Ανάπτυξη δικτύου'!AD195</f>
        <v>0</v>
      </c>
      <c r="H212" s="185">
        <f>'Παραδοχές μοναδιαίου κόστους'!I177*'Ανάπτυξη δικτύου'!AG195</f>
        <v>0</v>
      </c>
      <c r="I212" s="169">
        <f t="shared" si="42"/>
        <v>0</v>
      </c>
    </row>
    <row r="213" spans="2:37" outlineLevel="1" x14ac:dyDescent="0.35">
      <c r="B213" s="237" t="s">
        <v>96</v>
      </c>
      <c r="C213" s="88" t="s">
        <v>179</v>
      </c>
      <c r="D213" s="185">
        <f>'Παραδοχές μοναδιαίου κόστους'!E178*'Ανάπτυξη δικτύου'!U196</f>
        <v>0</v>
      </c>
      <c r="E213" s="185">
        <f>'Παραδοχές μοναδιαίου κόστους'!F178*'Ανάπτυξη δικτύου'!X196</f>
        <v>0</v>
      </c>
      <c r="F213" s="185">
        <f>'Παραδοχές μοναδιαίου κόστους'!G178*'Ανάπτυξη δικτύου'!AA196</f>
        <v>0</v>
      </c>
      <c r="G213" s="185">
        <f>'Παραδοχές μοναδιαίου κόστους'!H178*'Ανάπτυξη δικτύου'!AD196</f>
        <v>0</v>
      </c>
      <c r="H213" s="185">
        <f>'Παραδοχές μοναδιαίου κόστους'!I178*'Ανάπτυξη δικτύου'!AG196</f>
        <v>0</v>
      </c>
      <c r="I213" s="169">
        <f t="shared" si="42"/>
        <v>0</v>
      </c>
    </row>
    <row r="214" spans="2:37" outlineLevel="1" x14ac:dyDescent="0.35">
      <c r="B214" s="238" t="s">
        <v>97</v>
      </c>
      <c r="C214" s="88" t="s">
        <v>179</v>
      </c>
      <c r="D214" s="185">
        <f>'Παραδοχές μοναδιαίου κόστους'!E179*'Ανάπτυξη δικτύου'!U197</f>
        <v>844410.07841467834</v>
      </c>
      <c r="E214" s="185">
        <f>'Παραδοχές μοναδιαίου κόστους'!F179*'Ανάπτυξη δικτύου'!X197</f>
        <v>0</v>
      </c>
      <c r="F214" s="185">
        <f>'Παραδοχές μοναδιαίου κόστους'!G179*'Ανάπτυξη δικτύου'!AA197</f>
        <v>0</v>
      </c>
      <c r="G214" s="185">
        <f>'Παραδοχές μοναδιαίου κόστους'!H179*'Ανάπτυξη δικτύου'!AD197</f>
        <v>0</v>
      </c>
      <c r="H214" s="185">
        <f>'Παραδοχές μοναδιαίου κόστους'!I179*'Ανάπτυξη δικτύου'!AG197</f>
        <v>0</v>
      </c>
      <c r="I214" s="169">
        <f t="shared" si="42"/>
        <v>844410.07841467834</v>
      </c>
    </row>
    <row r="215" spans="2:37" outlineLevel="1" x14ac:dyDescent="0.35">
      <c r="B215" s="237" t="s">
        <v>98</v>
      </c>
      <c r="C215" s="88" t="s">
        <v>179</v>
      </c>
      <c r="D215" s="185">
        <f>'Παραδοχές μοναδιαίου κόστους'!E180*'Ανάπτυξη δικτύου'!U198</f>
        <v>0</v>
      </c>
      <c r="E215" s="185">
        <f>'Παραδοχές μοναδιαίου κόστους'!F180*'Ανάπτυξη δικτύου'!X198</f>
        <v>0</v>
      </c>
      <c r="F215" s="185">
        <f>'Παραδοχές μοναδιαίου κόστους'!G180*'Ανάπτυξη δικτύου'!AA198</f>
        <v>0</v>
      </c>
      <c r="G215" s="185">
        <f>'Παραδοχές μοναδιαίου κόστους'!H180*'Ανάπτυξη δικτύου'!AD198</f>
        <v>0</v>
      </c>
      <c r="H215" s="185">
        <f>'Παραδοχές μοναδιαίου κόστους'!I180*'Ανάπτυξη δικτύου'!AG198</f>
        <v>0</v>
      </c>
      <c r="I215" s="169">
        <f t="shared" si="42"/>
        <v>0</v>
      </c>
    </row>
    <row r="216" spans="2:37" outlineLevel="1" x14ac:dyDescent="0.35">
      <c r="B216" s="238" t="s">
        <v>99</v>
      </c>
      <c r="C216" s="88" t="s">
        <v>179</v>
      </c>
      <c r="D216" s="185">
        <f>'Παραδοχές μοναδιαίου κόστους'!E181*'Ανάπτυξη δικτύου'!U199</f>
        <v>0</v>
      </c>
      <c r="E216" s="185">
        <f>'Παραδοχές μοναδιαίου κόστους'!F181*'Ανάπτυξη δικτύου'!X199</f>
        <v>0</v>
      </c>
      <c r="F216" s="185">
        <f>'Παραδοχές μοναδιαίου κόστους'!G181*'Ανάπτυξη δικτύου'!AA199</f>
        <v>0</v>
      </c>
      <c r="G216" s="185">
        <f>'Παραδοχές μοναδιαίου κόστους'!H181*'Ανάπτυξη δικτύου'!AD199</f>
        <v>0</v>
      </c>
      <c r="H216" s="185">
        <f>'Παραδοχές μοναδιαίου κόστους'!I181*'Ανάπτυξη δικτύου'!AG199</f>
        <v>0</v>
      </c>
      <c r="I216" s="169">
        <f t="shared" si="42"/>
        <v>0</v>
      </c>
    </row>
    <row r="217" spans="2:37" outlineLevel="1" x14ac:dyDescent="0.35">
      <c r="B217" s="49" t="s">
        <v>107</v>
      </c>
      <c r="C217" s="88" t="s">
        <v>179</v>
      </c>
      <c r="D217" s="186">
        <f t="shared" ref="D217:I217" si="43">SUM(D192:D216)</f>
        <v>844410.07841467834</v>
      </c>
      <c r="E217" s="186">
        <f t="shared" si="43"/>
        <v>0</v>
      </c>
      <c r="F217" s="186">
        <f t="shared" si="43"/>
        <v>0</v>
      </c>
      <c r="G217" s="186">
        <f t="shared" si="43"/>
        <v>0</v>
      </c>
      <c r="H217" s="186">
        <f t="shared" si="43"/>
        <v>0</v>
      </c>
      <c r="I217" s="186">
        <f t="shared" si="43"/>
        <v>844410.07841467834</v>
      </c>
    </row>
    <row r="219" spans="2:37" ht="15.5" x14ac:dyDescent="0.35">
      <c r="B219" s="306" t="s">
        <v>169</v>
      </c>
      <c r="C219" s="306"/>
      <c r="D219" s="306"/>
      <c r="E219" s="306"/>
      <c r="F219" s="306"/>
      <c r="G219" s="306"/>
      <c r="H219" s="306"/>
      <c r="I219" s="306"/>
    </row>
    <row r="220" spans="2:37" ht="5.5" customHeight="1" outlineLevel="1" x14ac:dyDescent="0.35">
      <c r="B220" s="102"/>
      <c r="C220" s="102"/>
      <c r="D220" s="102"/>
      <c r="E220" s="102"/>
      <c r="F220" s="102"/>
      <c r="G220" s="102"/>
      <c r="H220" s="102"/>
      <c r="I220" s="102"/>
      <c r="J220" s="102"/>
      <c r="K220" s="102"/>
      <c r="L220" s="102"/>
      <c r="M220" s="102"/>
      <c r="N220" s="102"/>
      <c r="O220" s="102"/>
      <c r="P220" s="102"/>
      <c r="Q220" s="102"/>
      <c r="R220" s="102"/>
      <c r="S220" s="102"/>
      <c r="T220" s="102"/>
      <c r="U220" s="102"/>
      <c r="V220" s="102"/>
      <c r="W220" s="102"/>
      <c r="X220" s="102"/>
      <c r="Y220" s="102"/>
      <c r="Z220" s="102"/>
      <c r="AA220" s="102"/>
      <c r="AB220" s="102"/>
      <c r="AC220" s="102"/>
      <c r="AD220" s="102"/>
      <c r="AE220" s="102"/>
      <c r="AF220" s="102"/>
      <c r="AG220" s="102"/>
      <c r="AH220" s="102"/>
      <c r="AI220" s="102"/>
      <c r="AJ220" s="102"/>
      <c r="AK220" s="102"/>
    </row>
    <row r="221" spans="2:37" outlineLevel="1" x14ac:dyDescent="0.35">
      <c r="B221" s="77"/>
      <c r="C221" s="61"/>
      <c r="D221" s="81">
        <f>$C$3</f>
        <v>2024</v>
      </c>
      <c r="E221" s="81">
        <f>$C$3+1</f>
        <v>2025</v>
      </c>
      <c r="F221" s="81">
        <f>$C$3+2</f>
        <v>2026</v>
      </c>
      <c r="G221" s="81">
        <f>$C$3+3</f>
        <v>2027</v>
      </c>
      <c r="H221" s="81">
        <f>$C$3+4</f>
        <v>2028</v>
      </c>
      <c r="I221" s="80" t="str">
        <f xml:space="preserve"> D221&amp;" - "&amp;H221</f>
        <v>2024 - 2028</v>
      </c>
    </row>
    <row r="222" spans="2:37" outlineLevel="1" x14ac:dyDescent="0.35">
      <c r="B222" s="237" t="s">
        <v>75</v>
      </c>
      <c r="C222" s="88" t="s">
        <v>179</v>
      </c>
      <c r="D222" s="185">
        <f>'Παραδοχές μοναδιαίου κόστους'!E186*'Ανάπτυξη δικτύου'!U207</f>
        <v>0</v>
      </c>
      <c r="E222" s="185">
        <f>'Παραδοχές μοναδιαίου κόστους'!F186*'Ανάπτυξη δικτύου'!X207</f>
        <v>0</v>
      </c>
      <c r="F222" s="185">
        <f>'Παραδοχές μοναδιαίου κόστους'!G186*'Ανάπτυξη δικτύου'!AA207</f>
        <v>0</v>
      </c>
      <c r="G222" s="185">
        <f>'Παραδοχές μοναδιαίου κόστους'!H186*'Ανάπτυξη δικτύου'!AD207</f>
        <v>0</v>
      </c>
      <c r="H222" s="185">
        <f>'Παραδοχές μοναδιαίου κόστους'!I186*'Ανάπτυξη δικτύου'!AG207</f>
        <v>0</v>
      </c>
      <c r="I222" s="169">
        <f t="shared" ref="I222" si="44">D222+E222+F222+G222+H222</f>
        <v>0</v>
      </c>
    </row>
    <row r="223" spans="2:37" outlineLevel="1" x14ac:dyDescent="0.35">
      <c r="B223" s="238" t="s">
        <v>76</v>
      </c>
      <c r="C223" s="88" t="s">
        <v>179</v>
      </c>
      <c r="D223" s="185">
        <f>'Παραδοχές μοναδιαίου κόστους'!E187*'Ανάπτυξη δικτύου'!U208</f>
        <v>0</v>
      </c>
      <c r="E223" s="185">
        <f>'Παραδοχές μοναδιαίου κόστους'!F187*'Ανάπτυξη δικτύου'!X208</f>
        <v>0</v>
      </c>
      <c r="F223" s="185">
        <f>'Παραδοχές μοναδιαίου κόστους'!G187*'Ανάπτυξη δικτύου'!AA208</f>
        <v>0</v>
      </c>
      <c r="G223" s="185">
        <f>'Παραδοχές μοναδιαίου κόστους'!H187*'Ανάπτυξη δικτύου'!AD208</f>
        <v>0</v>
      </c>
      <c r="H223" s="185">
        <f>'Παραδοχές μοναδιαίου κόστους'!I187*'Ανάπτυξη δικτύου'!AG208</f>
        <v>0</v>
      </c>
      <c r="I223" s="169">
        <f t="shared" ref="I223:I246" si="45">D223+E223+F223+G223+H223</f>
        <v>0</v>
      </c>
    </row>
    <row r="224" spans="2:37" outlineLevel="1" x14ac:dyDescent="0.35">
      <c r="B224" s="237" t="s">
        <v>77</v>
      </c>
      <c r="C224" s="88" t="s">
        <v>179</v>
      </c>
      <c r="D224" s="185">
        <f>'Παραδοχές μοναδιαίου κόστους'!E188*'Ανάπτυξη δικτύου'!U209</f>
        <v>0</v>
      </c>
      <c r="E224" s="185">
        <f>'Παραδοχές μοναδιαίου κόστους'!F188*'Ανάπτυξη δικτύου'!X209</f>
        <v>0</v>
      </c>
      <c r="F224" s="185">
        <f>'Παραδοχές μοναδιαίου κόστους'!G188*'Ανάπτυξη δικτύου'!AA209</f>
        <v>0</v>
      </c>
      <c r="G224" s="185">
        <f>'Παραδοχές μοναδιαίου κόστους'!H188*'Ανάπτυξη δικτύου'!AD209</f>
        <v>0</v>
      </c>
      <c r="H224" s="185">
        <f>'Παραδοχές μοναδιαίου κόστους'!I188*'Ανάπτυξη δικτύου'!AG209</f>
        <v>0</v>
      </c>
      <c r="I224" s="169">
        <f t="shared" si="45"/>
        <v>0</v>
      </c>
    </row>
    <row r="225" spans="2:9" outlineLevel="1" x14ac:dyDescent="0.35">
      <c r="B225" s="238" t="s">
        <v>78</v>
      </c>
      <c r="C225" s="88" t="s">
        <v>179</v>
      </c>
      <c r="D225" s="185">
        <f>'Παραδοχές μοναδιαίου κόστους'!E189*'Ανάπτυξη δικτύου'!U210</f>
        <v>0</v>
      </c>
      <c r="E225" s="185">
        <f>'Παραδοχές μοναδιαίου κόστους'!F189*'Ανάπτυξη δικτύου'!X210</f>
        <v>0</v>
      </c>
      <c r="F225" s="185">
        <f>'Παραδοχές μοναδιαίου κόστους'!G189*'Ανάπτυξη δικτύου'!AA210</f>
        <v>0</v>
      </c>
      <c r="G225" s="185">
        <f>'Παραδοχές μοναδιαίου κόστους'!H189*'Ανάπτυξη δικτύου'!AD210</f>
        <v>0</v>
      </c>
      <c r="H225" s="185">
        <f>'Παραδοχές μοναδιαίου κόστους'!I189*'Ανάπτυξη δικτύου'!AG210</f>
        <v>0</v>
      </c>
      <c r="I225" s="169">
        <f t="shared" si="45"/>
        <v>0</v>
      </c>
    </row>
    <row r="226" spans="2:9" outlineLevel="1" x14ac:dyDescent="0.35">
      <c r="B226" s="237" t="s">
        <v>79</v>
      </c>
      <c r="C226" s="88" t="s">
        <v>179</v>
      </c>
      <c r="D226" s="185">
        <f>'Παραδοχές μοναδιαίου κόστους'!E190*'Ανάπτυξη δικτύου'!U211</f>
        <v>0</v>
      </c>
      <c r="E226" s="185">
        <f>'Παραδοχές μοναδιαίου κόστους'!F190*'Ανάπτυξη δικτύου'!X211</f>
        <v>0</v>
      </c>
      <c r="F226" s="185">
        <f>'Παραδοχές μοναδιαίου κόστους'!G190*'Ανάπτυξη δικτύου'!AA211</f>
        <v>0</v>
      </c>
      <c r="G226" s="185">
        <f>'Παραδοχές μοναδιαίου κόστους'!H190*'Ανάπτυξη δικτύου'!AD211</f>
        <v>0</v>
      </c>
      <c r="H226" s="185">
        <f>'Παραδοχές μοναδιαίου κόστους'!I190*'Ανάπτυξη δικτύου'!AG211</f>
        <v>0</v>
      </c>
      <c r="I226" s="169">
        <f t="shared" si="45"/>
        <v>0</v>
      </c>
    </row>
    <row r="227" spans="2:9" outlineLevel="1" x14ac:dyDescent="0.35">
      <c r="B227" s="238" t="s">
        <v>80</v>
      </c>
      <c r="C227" s="88" t="s">
        <v>179</v>
      </c>
      <c r="D227" s="185">
        <f>'Παραδοχές μοναδιαίου κόστους'!E191*'Ανάπτυξη δικτύου'!U212</f>
        <v>0</v>
      </c>
      <c r="E227" s="185">
        <f>'Παραδοχές μοναδιαίου κόστους'!F191*'Ανάπτυξη δικτύου'!X212</f>
        <v>0</v>
      </c>
      <c r="F227" s="185">
        <f>'Παραδοχές μοναδιαίου κόστους'!G191*'Ανάπτυξη δικτύου'!AA212</f>
        <v>0</v>
      </c>
      <c r="G227" s="185">
        <f>'Παραδοχές μοναδιαίου κόστους'!H191*'Ανάπτυξη δικτύου'!AD212</f>
        <v>0</v>
      </c>
      <c r="H227" s="185">
        <f>'Παραδοχές μοναδιαίου κόστους'!I191*'Ανάπτυξη δικτύου'!AG212</f>
        <v>0</v>
      </c>
      <c r="I227" s="169">
        <f t="shared" si="45"/>
        <v>0</v>
      </c>
    </row>
    <row r="228" spans="2:9" outlineLevel="1" x14ac:dyDescent="0.35">
      <c r="B228" s="237" t="s">
        <v>81</v>
      </c>
      <c r="C228" s="88" t="s">
        <v>179</v>
      </c>
      <c r="D228" s="185">
        <f>'Παραδοχές μοναδιαίου κόστους'!E192*'Ανάπτυξη δικτύου'!U213</f>
        <v>0</v>
      </c>
      <c r="E228" s="185">
        <f>'Παραδοχές μοναδιαίου κόστους'!F192*'Ανάπτυξη δικτύου'!X213</f>
        <v>0</v>
      </c>
      <c r="F228" s="185">
        <f>'Παραδοχές μοναδιαίου κόστους'!G192*'Ανάπτυξη δικτύου'!AA213</f>
        <v>0</v>
      </c>
      <c r="G228" s="185">
        <f>'Παραδοχές μοναδιαίου κόστους'!H192*'Ανάπτυξη δικτύου'!AD213</f>
        <v>0</v>
      </c>
      <c r="H228" s="185">
        <f>'Παραδοχές μοναδιαίου κόστους'!I192*'Ανάπτυξη δικτύου'!AG213</f>
        <v>0</v>
      </c>
      <c r="I228" s="169">
        <f t="shared" si="45"/>
        <v>0</v>
      </c>
    </row>
    <row r="229" spans="2:9" outlineLevel="1" x14ac:dyDescent="0.35">
      <c r="B229" s="238" t="s">
        <v>82</v>
      </c>
      <c r="C229" s="88" t="s">
        <v>179</v>
      </c>
      <c r="D229" s="185">
        <f>'Παραδοχές μοναδιαίου κόστους'!E193*'Ανάπτυξη δικτύου'!U214</f>
        <v>0</v>
      </c>
      <c r="E229" s="185">
        <f>'Παραδοχές μοναδιαίου κόστους'!F193*'Ανάπτυξη δικτύου'!X214</f>
        <v>0</v>
      </c>
      <c r="F229" s="185">
        <f>'Παραδοχές μοναδιαίου κόστους'!G193*'Ανάπτυξη δικτύου'!AA214</f>
        <v>0</v>
      </c>
      <c r="G229" s="185">
        <f>'Παραδοχές μοναδιαίου κόστους'!H193*'Ανάπτυξη δικτύου'!AD214</f>
        <v>0</v>
      </c>
      <c r="H229" s="185">
        <f>'Παραδοχές μοναδιαίου κόστους'!I193*'Ανάπτυξη δικτύου'!AG214</f>
        <v>0</v>
      </c>
      <c r="I229" s="169">
        <f t="shared" si="45"/>
        <v>0</v>
      </c>
    </row>
    <row r="230" spans="2:9" outlineLevel="1" x14ac:dyDescent="0.35">
      <c r="B230" s="237" t="s">
        <v>83</v>
      </c>
      <c r="C230" s="88" t="s">
        <v>179</v>
      </c>
      <c r="D230" s="185">
        <f>'Παραδοχές μοναδιαίου κόστους'!E194*'Ανάπτυξη δικτύου'!U215</f>
        <v>0</v>
      </c>
      <c r="E230" s="185">
        <f>'Παραδοχές μοναδιαίου κόστους'!F194*'Ανάπτυξη δικτύου'!X215</f>
        <v>0</v>
      </c>
      <c r="F230" s="185">
        <f>'Παραδοχές μοναδιαίου κόστους'!G194*'Ανάπτυξη δικτύου'!AA215</f>
        <v>0</v>
      </c>
      <c r="G230" s="185">
        <f>'Παραδοχές μοναδιαίου κόστους'!H194*'Ανάπτυξη δικτύου'!AD215</f>
        <v>0</v>
      </c>
      <c r="H230" s="185">
        <f>'Παραδοχές μοναδιαίου κόστους'!I194*'Ανάπτυξη δικτύου'!AG215</f>
        <v>0</v>
      </c>
      <c r="I230" s="169">
        <f t="shared" si="45"/>
        <v>0</v>
      </c>
    </row>
    <row r="231" spans="2:9" outlineLevel="1" x14ac:dyDescent="0.35">
      <c r="B231" s="238" t="s">
        <v>84</v>
      </c>
      <c r="C231" s="88" t="s">
        <v>179</v>
      </c>
      <c r="D231" s="185">
        <f>'Παραδοχές μοναδιαίου κόστους'!E195*'Ανάπτυξη δικτύου'!U216</f>
        <v>0</v>
      </c>
      <c r="E231" s="185">
        <f>'Παραδοχές μοναδιαίου κόστους'!F195*'Ανάπτυξη δικτύου'!X216</f>
        <v>0</v>
      </c>
      <c r="F231" s="185">
        <f>'Παραδοχές μοναδιαίου κόστους'!G195*'Ανάπτυξη δικτύου'!AA216</f>
        <v>0</v>
      </c>
      <c r="G231" s="185">
        <f>'Παραδοχές μοναδιαίου κόστους'!H195*'Ανάπτυξη δικτύου'!AD216</f>
        <v>0</v>
      </c>
      <c r="H231" s="185">
        <f>'Παραδοχές μοναδιαίου κόστους'!I195*'Ανάπτυξη δικτύου'!AG216</f>
        <v>0</v>
      </c>
      <c r="I231" s="169">
        <f t="shared" si="45"/>
        <v>0</v>
      </c>
    </row>
    <row r="232" spans="2:9" outlineLevel="1" x14ac:dyDescent="0.35">
      <c r="B232" s="237" t="s">
        <v>85</v>
      </c>
      <c r="C232" s="88" t="s">
        <v>179</v>
      </c>
      <c r="D232" s="185">
        <f>'Παραδοχές μοναδιαίου κόστους'!E196*'Ανάπτυξη δικτύου'!U217</f>
        <v>0</v>
      </c>
      <c r="E232" s="185">
        <f>'Παραδοχές μοναδιαίου κόστους'!F196*'Ανάπτυξη δικτύου'!X217</f>
        <v>0</v>
      </c>
      <c r="F232" s="185">
        <f>'Παραδοχές μοναδιαίου κόστους'!G196*'Ανάπτυξη δικτύου'!AA217</f>
        <v>0</v>
      </c>
      <c r="G232" s="185">
        <f>'Παραδοχές μοναδιαίου κόστους'!H196*'Ανάπτυξη δικτύου'!AD217</f>
        <v>0</v>
      </c>
      <c r="H232" s="185">
        <f>'Παραδοχές μοναδιαίου κόστους'!I196*'Ανάπτυξη δικτύου'!AG217</f>
        <v>0</v>
      </c>
      <c r="I232" s="169">
        <f t="shared" si="45"/>
        <v>0</v>
      </c>
    </row>
    <row r="233" spans="2:9" outlineLevel="1" x14ac:dyDescent="0.35">
      <c r="B233" s="238" t="s">
        <v>86</v>
      </c>
      <c r="C233" s="88" t="s">
        <v>179</v>
      </c>
      <c r="D233" s="185">
        <f>'Παραδοχές μοναδιαίου κόστους'!E197*'Ανάπτυξη δικτύου'!U218</f>
        <v>0</v>
      </c>
      <c r="E233" s="185">
        <f>'Παραδοχές μοναδιαίου κόστους'!F197*'Ανάπτυξη δικτύου'!X218</f>
        <v>0</v>
      </c>
      <c r="F233" s="185">
        <f>'Παραδοχές μοναδιαίου κόστους'!G197*'Ανάπτυξη δικτύου'!AA218</f>
        <v>0</v>
      </c>
      <c r="G233" s="185">
        <f>'Παραδοχές μοναδιαίου κόστους'!H197*'Ανάπτυξη δικτύου'!AD218</f>
        <v>0</v>
      </c>
      <c r="H233" s="185">
        <f>'Παραδοχές μοναδιαίου κόστους'!I197*'Ανάπτυξη δικτύου'!AG218</f>
        <v>0</v>
      </c>
      <c r="I233" s="169">
        <f t="shared" si="45"/>
        <v>0</v>
      </c>
    </row>
    <row r="234" spans="2:9" outlineLevel="1" x14ac:dyDescent="0.35">
      <c r="B234" s="237" t="s">
        <v>87</v>
      </c>
      <c r="C234" s="88" t="s">
        <v>179</v>
      </c>
      <c r="D234" s="185">
        <f>'Παραδοχές μοναδιαίου κόστους'!E198*'Ανάπτυξη δικτύου'!U219</f>
        <v>0</v>
      </c>
      <c r="E234" s="185">
        <f>'Παραδοχές μοναδιαίου κόστους'!F198*'Ανάπτυξη δικτύου'!X219</f>
        <v>0</v>
      </c>
      <c r="F234" s="185">
        <f>'Παραδοχές μοναδιαίου κόστους'!G198*'Ανάπτυξη δικτύου'!AA219</f>
        <v>0</v>
      </c>
      <c r="G234" s="185">
        <f>'Παραδοχές μοναδιαίου κόστους'!H198*'Ανάπτυξη δικτύου'!AD219</f>
        <v>0</v>
      </c>
      <c r="H234" s="185">
        <f>'Παραδοχές μοναδιαίου κόστους'!I198*'Ανάπτυξη δικτύου'!AG219</f>
        <v>0</v>
      </c>
      <c r="I234" s="169">
        <f t="shared" si="45"/>
        <v>0</v>
      </c>
    </row>
    <row r="235" spans="2:9" outlineLevel="1" x14ac:dyDescent="0.35">
      <c r="B235" s="238" t="s">
        <v>88</v>
      </c>
      <c r="C235" s="88" t="s">
        <v>179</v>
      </c>
      <c r="D235" s="185">
        <f>'Παραδοχές μοναδιαίου κόστους'!E199*'Ανάπτυξη δικτύου'!U220</f>
        <v>0</v>
      </c>
      <c r="E235" s="185">
        <f>'Παραδοχές μοναδιαίου κόστους'!F199*'Ανάπτυξη δικτύου'!X220</f>
        <v>0</v>
      </c>
      <c r="F235" s="185">
        <f>'Παραδοχές μοναδιαίου κόστους'!G199*'Ανάπτυξη δικτύου'!AA220</f>
        <v>0</v>
      </c>
      <c r="G235" s="185">
        <f>'Παραδοχές μοναδιαίου κόστους'!H199*'Ανάπτυξη δικτύου'!AD220</f>
        <v>0</v>
      </c>
      <c r="H235" s="185">
        <f>'Παραδοχές μοναδιαίου κόστους'!I199*'Ανάπτυξη δικτύου'!AG220</f>
        <v>0</v>
      </c>
      <c r="I235" s="169">
        <f t="shared" si="45"/>
        <v>0</v>
      </c>
    </row>
    <row r="236" spans="2:9" outlineLevel="1" x14ac:dyDescent="0.35">
      <c r="B236" s="237" t="s">
        <v>89</v>
      </c>
      <c r="C236" s="88" t="s">
        <v>179</v>
      </c>
      <c r="D236" s="185">
        <f>'Παραδοχές μοναδιαίου κόστους'!E200*'Ανάπτυξη δικτύου'!U221</f>
        <v>0</v>
      </c>
      <c r="E236" s="185">
        <f>'Παραδοχές μοναδιαίου κόστους'!F200*'Ανάπτυξη δικτύου'!X221</f>
        <v>0</v>
      </c>
      <c r="F236" s="185">
        <f>'Παραδοχές μοναδιαίου κόστους'!G200*'Ανάπτυξη δικτύου'!AA221</f>
        <v>0</v>
      </c>
      <c r="G236" s="185">
        <f>'Παραδοχές μοναδιαίου κόστους'!H200*'Ανάπτυξη δικτύου'!AD221</f>
        <v>0</v>
      </c>
      <c r="H236" s="185">
        <f>'Παραδοχές μοναδιαίου κόστους'!I200*'Ανάπτυξη δικτύου'!AG221</f>
        <v>0</v>
      </c>
      <c r="I236" s="169">
        <f t="shared" si="45"/>
        <v>0</v>
      </c>
    </row>
    <row r="237" spans="2:9" outlineLevel="1" x14ac:dyDescent="0.35">
      <c r="B237" s="238" t="s">
        <v>90</v>
      </c>
      <c r="C237" s="88" t="s">
        <v>179</v>
      </c>
      <c r="D237" s="185">
        <f>'Παραδοχές μοναδιαίου κόστους'!E201*'Ανάπτυξη δικτύου'!U222</f>
        <v>0</v>
      </c>
      <c r="E237" s="185">
        <f>'Παραδοχές μοναδιαίου κόστους'!F201*'Ανάπτυξη δικτύου'!X222</f>
        <v>0</v>
      </c>
      <c r="F237" s="185">
        <f>'Παραδοχές μοναδιαίου κόστους'!G201*'Ανάπτυξη δικτύου'!AA222</f>
        <v>0</v>
      </c>
      <c r="G237" s="185">
        <f>'Παραδοχές μοναδιαίου κόστους'!H201*'Ανάπτυξη δικτύου'!AD222</f>
        <v>0</v>
      </c>
      <c r="H237" s="185">
        <f>'Παραδοχές μοναδιαίου κόστους'!I201*'Ανάπτυξη δικτύου'!AG222</f>
        <v>0</v>
      </c>
      <c r="I237" s="169">
        <f t="shared" si="45"/>
        <v>0</v>
      </c>
    </row>
    <row r="238" spans="2:9" outlineLevel="1" x14ac:dyDescent="0.35">
      <c r="B238" s="238" t="s">
        <v>91</v>
      </c>
      <c r="C238" s="88" t="s">
        <v>179</v>
      </c>
      <c r="D238" s="185">
        <f>'Παραδοχές μοναδιαίου κόστους'!E202*'Ανάπτυξη δικτύου'!U223</f>
        <v>0</v>
      </c>
      <c r="E238" s="185">
        <f>'Παραδοχές μοναδιαίου κόστους'!F202*'Ανάπτυξη δικτύου'!X223</f>
        <v>0</v>
      </c>
      <c r="F238" s="185">
        <f>'Παραδοχές μοναδιαίου κόστους'!G202*'Ανάπτυξη δικτύου'!AA223</f>
        <v>0</v>
      </c>
      <c r="G238" s="185">
        <f>'Παραδοχές μοναδιαίου κόστους'!H202*'Ανάπτυξη δικτύου'!AD223</f>
        <v>0</v>
      </c>
      <c r="H238" s="185">
        <f>'Παραδοχές μοναδιαίου κόστους'!I202*'Ανάπτυξη δικτύου'!AG223</f>
        <v>0</v>
      </c>
      <c r="I238" s="169">
        <f t="shared" si="45"/>
        <v>0</v>
      </c>
    </row>
    <row r="239" spans="2:9" outlineLevel="1" x14ac:dyDescent="0.35">
      <c r="B239" s="237" t="s">
        <v>92</v>
      </c>
      <c r="C239" s="88" t="s">
        <v>179</v>
      </c>
      <c r="D239" s="185">
        <f>'Παραδοχές μοναδιαίου κόστους'!E203*'Ανάπτυξη δικτύου'!U224</f>
        <v>0</v>
      </c>
      <c r="E239" s="185">
        <f>'Παραδοχές μοναδιαίου κόστους'!F203*'Ανάπτυξη δικτύου'!X224</f>
        <v>0</v>
      </c>
      <c r="F239" s="185">
        <f>'Παραδοχές μοναδιαίου κόστους'!G203*'Ανάπτυξη δικτύου'!AA224</f>
        <v>0</v>
      </c>
      <c r="G239" s="185">
        <f>'Παραδοχές μοναδιαίου κόστους'!H203*'Ανάπτυξη δικτύου'!AD224</f>
        <v>0</v>
      </c>
      <c r="H239" s="185">
        <f>'Παραδοχές μοναδιαίου κόστους'!I203*'Ανάπτυξη δικτύου'!AG224</f>
        <v>0</v>
      </c>
      <c r="I239" s="169">
        <f t="shared" si="45"/>
        <v>0</v>
      </c>
    </row>
    <row r="240" spans="2:9" outlineLevel="1" x14ac:dyDescent="0.35">
      <c r="B240" s="238" t="s">
        <v>93</v>
      </c>
      <c r="C240" s="88" t="s">
        <v>179</v>
      </c>
      <c r="D240" s="185">
        <f>'Παραδοχές μοναδιαίου κόστους'!E204*'Ανάπτυξη δικτύου'!U225</f>
        <v>0</v>
      </c>
      <c r="E240" s="185">
        <f>'Παραδοχές μοναδιαίου κόστους'!F204*'Ανάπτυξη δικτύου'!X225</f>
        <v>0</v>
      </c>
      <c r="F240" s="185">
        <f>'Παραδοχές μοναδιαίου κόστους'!G204*'Ανάπτυξη δικτύου'!AA225</f>
        <v>0</v>
      </c>
      <c r="G240" s="185">
        <f>'Παραδοχές μοναδιαίου κόστους'!H204*'Ανάπτυξη δικτύου'!AD225</f>
        <v>0</v>
      </c>
      <c r="H240" s="185">
        <f>'Παραδοχές μοναδιαίου κόστους'!I204*'Ανάπτυξη δικτύου'!AG225</f>
        <v>0</v>
      </c>
      <c r="I240" s="169">
        <f t="shared" si="45"/>
        <v>0</v>
      </c>
    </row>
    <row r="241" spans="2:37" outlineLevel="1" x14ac:dyDescent="0.35">
      <c r="B241" s="237" t="s">
        <v>94</v>
      </c>
      <c r="C241" s="88" t="s">
        <v>179</v>
      </c>
      <c r="D241" s="185">
        <f>'Παραδοχές μοναδιαίου κόστους'!E205*'Ανάπτυξη δικτύου'!U226</f>
        <v>0</v>
      </c>
      <c r="E241" s="185">
        <f>'Παραδοχές μοναδιαίου κόστους'!F205*'Ανάπτυξη δικτύου'!X226</f>
        <v>0</v>
      </c>
      <c r="F241" s="185">
        <f>'Παραδοχές μοναδιαίου κόστους'!G205*'Ανάπτυξη δικτύου'!AA226</f>
        <v>0</v>
      </c>
      <c r="G241" s="185">
        <f>'Παραδοχές μοναδιαίου κόστους'!H205*'Ανάπτυξη δικτύου'!AD226</f>
        <v>0</v>
      </c>
      <c r="H241" s="185">
        <f>'Παραδοχές μοναδιαίου κόστους'!I205*'Ανάπτυξη δικτύου'!AG226</f>
        <v>0</v>
      </c>
      <c r="I241" s="169">
        <f t="shared" si="45"/>
        <v>0</v>
      </c>
    </row>
    <row r="242" spans="2:37" outlineLevel="1" x14ac:dyDescent="0.35">
      <c r="B242" s="238" t="s">
        <v>95</v>
      </c>
      <c r="C242" s="88" t="s">
        <v>179</v>
      </c>
      <c r="D242" s="185">
        <f>'Παραδοχές μοναδιαίου κόστους'!E206*'Ανάπτυξη δικτύου'!U227</f>
        <v>0</v>
      </c>
      <c r="E242" s="185">
        <f>'Παραδοχές μοναδιαίου κόστους'!F206*'Ανάπτυξη δικτύου'!X227</f>
        <v>0</v>
      </c>
      <c r="F242" s="185">
        <f>'Παραδοχές μοναδιαίου κόστους'!G206*'Ανάπτυξη δικτύου'!AA227</f>
        <v>0</v>
      </c>
      <c r="G242" s="185">
        <f>'Παραδοχές μοναδιαίου κόστους'!H206*'Ανάπτυξη δικτύου'!AD227</f>
        <v>0</v>
      </c>
      <c r="H242" s="185">
        <f>'Παραδοχές μοναδιαίου κόστους'!I206*'Ανάπτυξη δικτύου'!AG227</f>
        <v>0</v>
      </c>
      <c r="I242" s="169">
        <f t="shared" si="45"/>
        <v>0</v>
      </c>
    </row>
    <row r="243" spans="2:37" outlineLevel="1" x14ac:dyDescent="0.35">
      <c r="B243" s="237" t="s">
        <v>96</v>
      </c>
      <c r="C243" s="88" t="s">
        <v>179</v>
      </c>
      <c r="D243" s="185">
        <f>'Παραδοχές μοναδιαίου κόστους'!E207*'Ανάπτυξη δικτύου'!U228</f>
        <v>0</v>
      </c>
      <c r="E243" s="185">
        <f>'Παραδοχές μοναδιαίου κόστους'!F207*'Ανάπτυξη δικτύου'!X228</f>
        <v>0</v>
      </c>
      <c r="F243" s="185">
        <f>'Παραδοχές μοναδιαίου κόστους'!G207*'Ανάπτυξη δικτύου'!AA228</f>
        <v>0</v>
      </c>
      <c r="G243" s="185">
        <f>'Παραδοχές μοναδιαίου κόστους'!H207*'Ανάπτυξη δικτύου'!AD228</f>
        <v>0</v>
      </c>
      <c r="H243" s="185">
        <f>'Παραδοχές μοναδιαίου κόστους'!I207*'Ανάπτυξη δικτύου'!AG228</f>
        <v>0</v>
      </c>
      <c r="I243" s="169">
        <f t="shared" si="45"/>
        <v>0</v>
      </c>
    </row>
    <row r="244" spans="2:37" outlineLevel="1" x14ac:dyDescent="0.35">
      <c r="B244" s="238" t="s">
        <v>97</v>
      </c>
      <c r="C244" s="88" t="s">
        <v>179</v>
      </c>
      <c r="D244" s="185">
        <f>'Παραδοχές μοναδιαίου κόστους'!E208*'Ανάπτυξη δικτύου'!U229</f>
        <v>0</v>
      </c>
      <c r="E244" s="185">
        <f>'Παραδοχές μοναδιαίου κόστους'!F208*'Ανάπτυξη δικτύου'!X229</f>
        <v>0</v>
      </c>
      <c r="F244" s="185">
        <f>'Παραδοχές μοναδιαίου κόστους'!G208*'Ανάπτυξη δικτύου'!AA229</f>
        <v>0</v>
      </c>
      <c r="G244" s="185">
        <f>'Παραδοχές μοναδιαίου κόστους'!H208*'Ανάπτυξη δικτύου'!AD229</f>
        <v>0</v>
      </c>
      <c r="H244" s="185">
        <f>'Παραδοχές μοναδιαίου κόστους'!I208*'Ανάπτυξη δικτύου'!AG229</f>
        <v>0</v>
      </c>
      <c r="I244" s="169">
        <f t="shared" si="45"/>
        <v>0</v>
      </c>
    </row>
    <row r="245" spans="2:37" outlineLevel="1" x14ac:dyDescent="0.35">
      <c r="B245" s="237" t="s">
        <v>98</v>
      </c>
      <c r="C245" s="88" t="s">
        <v>179</v>
      </c>
      <c r="D245" s="185">
        <f>'Παραδοχές μοναδιαίου κόστους'!E209*'Ανάπτυξη δικτύου'!U230</f>
        <v>0</v>
      </c>
      <c r="E245" s="185">
        <f>'Παραδοχές μοναδιαίου κόστους'!F209*'Ανάπτυξη δικτύου'!X230</f>
        <v>0</v>
      </c>
      <c r="F245" s="185">
        <f>'Παραδοχές μοναδιαίου κόστους'!G209*'Ανάπτυξη δικτύου'!AA230</f>
        <v>0</v>
      </c>
      <c r="G245" s="185">
        <f>'Παραδοχές μοναδιαίου κόστους'!H209*'Ανάπτυξη δικτύου'!AD230</f>
        <v>0</v>
      </c>
      <c r="H245" s="185">
        <f>'Παραδοχές μοναδιαίου κόστους'!I209*'Ανάπτυξη δικτύου'!AG230</f>
        <v>0</v>
      </c>
      <c r="I245" s="169">
        <f t="shared" si="45"/>
        <v>0</v>
      </c>
    </row>
    <row r="246" spans="2:37" outlineLevel="1" x14ac:dyDescent="0.35">
      <c r="B246" s="238" t="s">
        <v>99</v>
      </c>
      <c r="C246" s="88" t="s">
        <v>179</v>
      </c>
      <c r="D246" s="185">
        <f>'Παραδοχές μοναδιαίου κόστους'!E210*'Ανάπτυξη δικτύου'!U231</f>
        <v>0</v>
      </c>
      <c r="E246" s="185">
        <f>'Παραδοχές μοναδιαίου κόστους'!F210*'Ανάπτυξη δικτύου'!X231</f>
        <v>0</v>
      </c>
      <c r="F246" s="185">
        <f>'Παραδοχές μοναδιαίου κόστους'!G210*'Ανάπτυξη δικτύου'!AA231</f>
        <v>0</v>
      </c>
      <c r="G246" s="185">
        <f>'Παραδοχές μοναδιαίου κόστους'!H210*'Ανάπτυξη δικτύου'!AD231</f>
        <v>0</v>
      </c>
      <c r="H246" s="185">
        <f>'Παραδοχές μοναδιαίου κόστους'!I210*'Ανάπτυξη δικτύου'!AG231</f>
        <v>0</v>
      </c>
      <c r="I246" s="169">
        <f t="shared" si="45"/>
        <v>0</v>
      </c>
    </row>
    <row r="247" spans="2:37" outlineLevel="1" x14ac:dyDescent="0.35">
      <c r="B247" s="49" t="s">
        <v>107</v>
      </c>
      <c r="C247" s="88" t="s">
        <v>179</v>
      </c>
      <c r="D247" s="186">
        <f t="shared" ref="D247:I247" si="46">SUM(D222:D246)</f>
        <v>0</v>
      </c>
      <c r="E247" s="186">
        <f t="shared" si="46"/>
        <v>0</v>
      </c>
      <c r="F247" s="186">
        <f t="shared" si="46"/>
        <v>0</v>
      </c>
      <c r="G247" s="186">
        <f t="shared" si="46"/>
        <v>0</v>
      </c>
      <c r="H247" s="186">
        <f t="shared" si="46"/>
        <v>0</v>
      </c>
      <c r="I247" s="186">
        <f t="shared" si="46"/>
        <v>0</v>
      </c>
    </row>
    <row r="249" spans="2:37" ht="15.5" x14ac:dyDescent="0.35">
      <c r="B249" s="306" t="s">
        <v>170</v>
      </c>
      <c r="C249" s="306"/>
      <c r="D249" s="306"/>
      <c r="E249" s="306"/>
      <c r="F249" s="306"/>
      <c r="G249" s="306"/>
      <c r="H249" s="306"/>
      <c r="I249" s="306"/>
    </row>
    <row r="250" spans="2:37" ht="5.5" customHeight="1" outlineLevel="1" x14ac:dyDescent="0.35">
      <c r="B250" s="102"/>
      <c r="C250" s="102"/>
      <c r="D250" s="102"/>
      <c r="E250" s="102"/>
      <c r="F250" s="102"/>
      <c r="G250" s="102"/>
      <c r="H250" s="102"/>
      <c r="I250" s="102"/>
      <c r="J250" s="102"/>
      <c r="K250" s="102"/>
      <c r="L250" s="102"/>
      <c r="M250" s="102"/>
      <c r="N250" s="102"/>
      <c r="O250" s="102"/>
      <c r="P250" s="102"/>
      <c r="Q250" s="102"/>
      <c r="R250" s="102"/>
      <c r="S250" s="102"/>
      <c r="T250" s="102"/>
      <c r="U250" s="102"/>
      <c r="V250" s="102"/>
      <c r="W250" s="102"/>
      <c r="X250" s="102"/>
      <c r="Y250" s="102"/>
      <c r="Z250" s="102"/>
      <c r="AA250" s="102"/>
      <c r="AB250" s="102"/>
      <c r="AC250" s="102"/>
      <c r="AD250" s="102"/>
      <c r="AE250" s="102"/>
      <c r="AF250" s="102"/>
      <c r="AG250" s="102"/>
      <c r="AH250" s="102"/>
      <c r="AI250" s="102"/>
      <c r="AJ250" s="102"/>
      <c r="AK250" s="102"/>
    </row>
    <row r="251" spans="2:37" outlineLevel="1" x14ac:dyDescent="0.35">
      <c r="B251" s="77"/>
      <c r="C251" s="61"/>
      <c r="D251" s="81">
        <f>$C$3</f>
        <v>2024</v>
      </c>
      <c r="E251" s="81">
        <f>$C$3+1</f>
        <v>2025</v>
      </c>
      <c r="F251" s="81">
        <f>$C$3+2</f>
        <v>2026</v>
      </c>
      <c r="G251" s="81">
        <f>$C$3+3</f>
        <v>2027</v>
      </c>
      <c r="H251" s="81">
        <f>$C$3+4</f>
        <v>2028</v>
      </c>
      <c r="I251" s="80" t="str">
        <f xml:space="preserve"> D251&amp;" - "&amp;H251</f>
        <v>2024 - 2028</v>
      </c>
    </row>
    <row r="252" spans="2:37" outlineLevel="1" x14ac:dyDescent="0.35">
      <c r="B252" s="237" t="s">
        <v>75</v>
      </c>
      <c r="C252" s="88" t="s">
        <v>179</v>
      </c>
      <c r="D252" s="185">
        <f>'Παραδοχές μοναδιαίου κόστους'!E215*'Ανάπτυξη δικτύου'!U239</f>
        <v>0</v>
      </c>
      <c r="E252" s="185">
        <f>'Παραδοχές μοναδιαίου κόστους'!F215*'Ανάπτυξη δικτύου'!X239</f>
        <v>0</v>
      </c>
      <c r="F252" s="185">
        <f>'Παραδοχές μοναδιαίου κόστους'!G215*'Ανάπτυξη δικτύου'!AA239</f>
        <v>0</v>
      </c>
      <c r="G252" s="185">
        <f>'Παραδοχές μοναδιαίου κόστους'!H215*'Ανάπτυξη δικτύου'!AD239</f>
        <v>0</v>
      </c>
      <c r="H252" s="185">
        <f>'Παραδοχές μοναδιαίου κόστους'!I215*'Ανάπτυξη δικτύου'!AG239</f>
        <v>0</v>
      </c>
      <c r="I252" s="169">
        <f t="shared" ref="I252" si="47">D252+E252+F252+G252+H252</f>
        <v>0</v>
      </c>
    </row>
    <row r="253" spans="2:37" outlineLevel="1" x14ac:dyDescent="0.35">
      <c r="B253" s="238" t="s">
        <v>76</v>
      </c>
      <c r="C253" s="88" t="s">
        <v>179</v>
      </c>
      <c r="D253" s="185">
        <f>'Παραδοχές μοναδιαίου κόστους'!E216*'Ανάπτυξη δικτύου'!U240</f>
        <v>0</v>
      </c>
      <c r="E253" s="185">
        <f>'Παραδοχές μοναδιαίου κόστους'!F216*'Ανάπτυξη δικτύου'!X240</f>
        <v>0</v>
      </c>
      <c r="F253" s="185">
        <f>'Παραδοχές μοναδιαίου κόστους'!G216*'Ανάπτυξη δικτύου'!AA240</f>
        <v>0</v>
      </c>
      <c r="G253" s="185">
        <f>'Παραδοχές μοναδιαίου κόστους'!H216*'Ανάπτυξη δικτύου'!AD240</f>
        <v>0</v>
      </c>
      <c r="H253" s="185">
        <f>'Παραδοχές μοναδιαίου κόστους'!I216*'Ανάπτυξη δικτύου'!AG240</f>
        <v>0</v>
      </c>
      <c r="I253" s="169">
        <f t="shared" ref="I253:I276" si="48">D253+E253+F253+G253+H253</f>
        <v>0</v>
      </c>
    </row>
    <row r="254" spans="2:37" outlineLevel="1" x14ac:dyDescent="0.35">
      <c r="B254" s="237" t="s">
        <v>77</v>
      </c>
      <c r="C254" s="88" t="s">
        <v>179</v>
      </c>
      <c r="D254" s="185">
        <f>'Παραδοχές μοναδιαίου κόστους'!E217*'Ανάπτυξη δικτύου'!U241</f>
        <v>0</v>
      </c>
      <c r="E254" s="185">
        <f>'Παραδοχές μοναδιαίου κόστους'!F217*'Ανάπτυξη δικτύου'!X241</f>
        <v>0</v>
      </c>
      <c r="F254" s="185">
        <f>'Παραδοχές μοναδιαίου κόστους'!G217*'Ανάπτυξη δικτύου'!AA241</f>
        <v>0</v>
      </c>
      <c r="G254" s="185">
        <f>'Παραδοχές μοναδιαίου κόστους'!H217*'Ανάπτυξη δικτύου'!AD241</f>
        <v>0</v>
      </c>
      <c r="H254" s="185">
        <f>'Παραδοχές μοναδιαίου κόστους'!I217*'Ανάπτυξη δικτύου'!AG241</f>
        <v>0</v>
      </c>
      <c r="I254" s="169">
        <f t="shared" si="48"/>
        <v>0</v>
      </c>
    </row>
    <row r="255" spans="2:37" outlineLevel="1" x14ac:dyDescent="0.35">
      <c r="B255" s="238" t="s">
        <v>78</v>
      </c>
      <c r="C255" s="88" t="s">
        <v>179</v>
      </c>
      <c r="D255" s="185">
        <f>'Παραδοχές μοναδιαίου κόστους'!E218*'Ανάπτυξη δικτύου'!U242</f>
        <v>0</v>
      </c>
      <c r="E255" s="185">
        <f>'Παραδοχές μοναδιαίου κόστους'!F218*'Ανάπτυξη δικτύου'!X242</f>
        <v>0</v>
      </c>
      <c r="F255" s="185">
        <f>'Παραδοχές μοναδιαίου κόστους'!G218*'Ανάπτυξη δικτύου'!AA242</f>
        <v>0</v>
      </c>
      <c r="G255" s="185">
        <f>'Παραδοχές μοναδιαίου κόστους'!H218*'Ανάπτυξη δικτύου'!AD242</f>
        <v>0</v>
      </c>
      <c r="H255" s="185">
        <f>'Παραδοχές μοναδιαίου κόστους'!I218*'Ανάπτυξη δικτύου'!AG242</f>
        <v>0</v>
      </c>
      <c r="I255" s="169">
        <f t="shared" si="48"/>
        <v>0</v>
      </c>
    </row>
    <row r="256" spans="2:37" outlineLevel="1" x14ac:dyDescent="0.35">
      <c r="B256" s="237" t="s">
        <v>79</v>
      </c>
      <c r="C256" s="88" t="s">
        <v>179</v>
      </c>
      <c r="D256" s="185">
        <f>'Παραδοχές μοναδιαίου κόστους'!E219*'Ανάπτυξη δικτύου'!U243</f>
        <v>0</v>
      </c>
      <c r="E256" s="185">
        <f>'Παραδοχές μοναδιαίου κόστους'!F219*'Ανάπτυξη δικτύου'!X243</f>
        <v>0</v>
      </c>
      <c r="F256" s="185">
        <f>'Παραδοχές μοναδιαίου κόστους'!G219*'Ανάπτυξη δικτύου'!AA243</f>
        <v>0</v>
      </c>
      <c r="G256" s="185">
        <f>'Παραδοχές μοναδιαίου κόστους'!H219*'Ανάπτυξη δικτύου'!AD243</f>
        <v>0</v>
      </c>
      <c r="H256" s="185">
        <f>'Παραδοχές μοναδιαίου κόστους'!I219*'Ανάπτυξη δικτύου'!AG243</f>
        <v>0</v>
      </c>
      <c r="I256" s="169">
        <f t="shared" si="48"/>
        <v>0</v>
      </c>
    </row>
    <row r="257" spans="2:9" outlineLevel="1" x14ac:dyDescent="0.35">
      <c r="B257" s="238" t="s">
        <v>80</v>
      </c>
      <c r="C257" s="88" t="s">
        <v>179</v>
      </c>
      <c r="D257" s="185">
        <f>'Παραδοχές μοναδιαίου κόστους'!E220*'Ανάπτυξη δικτύου'!U244</f>
        <v>0</v>
      </c>
      <c r="E257" s="185">
        <f>'Παραδοχές μοναδιαίου κόστους'!F220*'Ανάπτυξη δικτύου'!X244</f>
        <v>0</v>
      </c>
      <c r="F257" s="185">
        <f>'Παραδοχές μοναδιαίου κόστους'!G220*'Ανάπτυξη δικτύου'!AA244</f>
        <v>0</v>
      </c>
      <c r="G257" s="185">
        <f>'Παραδοχές μοναδιαίου κόστους'!H220*'Ανάπτυξη δικτύου'!AD244</f>
        <v>0</v>
      </c>
      <c r="H257" s="185">
        <f>'Παραδοχές μοναδιαίου κόστους'!I220*'Ανάπτυξη δικτύου'!AG244</f>
        <v>0</v>
      </c>
      <c r="I257" s="169">
        <f t="shared" si="48"/>
        <v>0</v>
      </c>
    </row>
    <row r="258" spans="2:9" outlineLevel="1" x14ac:dyDescent="0.35">
      <c r="B258" s="237" t="s">
        <v>81</v>
      </c>
      <c r="C258" s="88" t="s">
        <v>179</v>
      </c>
      <c r="D258" s="185">
        <f>'Παραδοχές μοναδιαίου κόστους'!E221*'Ανάπτυξη δικτύου'!U245</f>
        <v>0</v>
      </c>
      <c r="E258" s="185">
        <f>'Παραδοχές μοναδιαίου κόστους'!F221*'Ανάπτυξη δικτύου'!X245</f>
        <v>0</v>
      </c>
      <c r="F258" s="185">
        <f>'Παραδοχές μοναδιαίου κόστους'!G221*'Ανάπτυξη δικτύου'!AA245</f>
        <v>0</v>
      </c>
      <c r="G258" s="185">
        <f>'Παραδοχές μοναδιαίου κόστους'!H221*'Ανάπτυξη δικτύου'!AD245</f>
        <v>0</v>
      </c>
      <c r="H258" s="185">
        <f>'Παραδοχές μοναδιαίου κόστους'!I221*'Ανάπτυξη δικτύου'!AG245</f>
        <v>0</v>
      </c>
      <c r="I258" s="169">
        <f t="shared" si="48"/>
        <v>0</v>
      </c>
    </row>
    <row r="259" spans="2:9" outlineLevel="1" x14ac:dyDescent="0.35">
      <c r="B259" s="238" t="s">
        <v>82</v>
      </c>
      <c r="C259" s="88" t="s">
        <v>179</v>
      </c>
      <c r="D259" s="185">
        <f>'Παραδοχές μοναδιαίου κόστους'!E222*'Ανάπτυξη δικτύου'!U246</f>
        <v>0</v>
      </c>
      <c r="E259" s="185">
        <f>'Παραδοχές μοναδιαίου κόστους'!F222*'Ανάπτυξη δικτύου'!X246</f>
        <v>0</v>
      </c>
      <c r="F259" s="185">
        <f>'Παραδοχές μοναδιαίου κόστους'!G222*'Ανάπτυξη δικτύου'!AA246</f>
        <v>0</v>
      </c>
      <c r="G259" s="185">
        <f>'Παραδοχές μοναδιαίου κόστους'!H222*'Ανάπτυξη δικτύου'!AD246</f>
        <v>0</v>
      </c>
      <c r="H259" s="185">
        <f>'Παραδοχές μοναδιαίου κόστους'!I222*'Ανάπτυξη δικτύου'!AG246</f>
        <v>0</v>
      </c>
      <c r="I259" s="169">
        <f t="shared" si="48"/>
        <v>0</v>
      </c>
    </row>
    <row r="260" spans="2:9" outlineLevel="1" x14ac:dyDescent="0.35">
      <c r="B260" s="237" t="s">
        <v>83</v>
      </c>
      <c r="C260" s="88" t="s">
        <v>179</v>
      </c>
      <c r="D260" s="185">
        <f>'Παραδοχές μοναδιαίου κόστους'!E223*'Ανάπτυξη δικτύου'!U247</f>
        <v>0</v>
      </c>
      <c r="E260" s="185">
        <f>'Παραδοχές μοναδιαίου κόστους'!F223*'Ανάπτυξη δικτύου'!X247</f>
        <v>0</v>
      </c>
      <c r="F260" s="185">
        <f>'Παραδοχές μοναδιαίου κόστους'!G223*'Ανάπτυξη δικτύου'!AA247</f>
        <v>0</v>
      </c>
      <c r="G260" s="185">
        <f>'Παραδοχές μοναδιαίου κόστους'!H223*'Ανάπτυξη δικτύου'!AD247</f>
        <v>0</v>
      </c>
      <c r="H260" s="185">
        <f>'Παραδοχές μοναδιαίου κόστους'!I223*'Ανάπτυξη δικτύου'!AG247</f>
        <v>0</v>
      </c>
      <c r="I260" s="169">
        <f t="shared" si="48"/>
        <v>0</v>
      </c>
    </row>
    <row r="261" spans="2:9" outlineLevel="1" x14ac:dyDescent="0.35">
      <c r="B261" s="238" t="s">
        <v>84</v>
      </c>
      <c r="C261" s="88" t="s">
        <v>179</v>
      </c>
      <c r="D261" s="185">
        <f>'Παραδοχές μοναδιαίου κόστους'!E224*'Ανάπτυξη δικτύου'!U248</f>
        <v>0</v>
      </c>
      <c r="E261" s="185">
        <f>'Παραδοχές μοναδιαίου κόστους'!F224*'Ανάπτυξη δικτύου'!X248</f>
        <v>0</v>
      </c>
      <c r="F261" s="185">
        <f>'Παραδοχές μοναδιαίου κόστους'!G224*'Ανάπτυξη δικτύου'!AA248</f>
        <v>0</v>
      </c>
      <c r="G261" s="185">
        <f>'Παραδοχές μοναδιαίου κόστους'!H224*'Ανάπτυξη δικτύου'!AD248</f>
        <v>0</v>
      </c>
      <c r="H261" s="185">
        <f>'Παραδοχές μοναδιαίου κόστους'!I224*'Ανάπτυξη δικτύου'!AG248</f>
        <v>0</v>
      </c>
      <c r="I261" s="169">
        <f t="shared" si="48"/>
        <v>0</v>
      </c>
    </row>
    <row r="262" spans="2:9" outlineLevel="1" x14ac:dyDescent="0.35">
      <c r="B262" s="237" t="s">
        <v>85</v>
      </c>
      <c r="C262" s="88" t="s">
        <v>179</v>
      </c>
      <c r="D262" s="185">
        <f>'Παραδοχές μοναδιαίου κόστους'!E225*'Ανάπτυξη δικτύου'!U249</f>
        <v>0</v>
      </c>
      <c r="E262" s="185">
        <f>'Παραδοχές μοναδιαίου κόστους'!F225*'Ανάπτυξη δικτύου'!X249</f>
        <v>0</v>
      </c>
      <c r="F262" s="185">
        <f>'Παραδοχές μοναδιαίου κόστους'!G225*'Ανάπτυξη δικτύου'!AA249</f>
        <v>0</v>
      </c>
      <c r="G262" s="185">
        <f>'Παραδοχές μοναδιαίου κόστους'!H225*'Ανάπτυξη δικτύου'!AD249</f>
        <v>0</v>
      </c>
      <c r="H262" s="185">
        <f>'Παραδοχές μοναδιαίου κόστους'!I225*'Ανάπτυξη δικτύου'!AG249</f>
        <v>0</v>
      </c>
      <c r="I262" s="169">
        <f t="shared" si="48"/>
        <v>0</v>
      </c>
    </row>
    <row r="263" spans="2:9" outlineLevel="1" x14ac:dyDescent="0.35">
      <c r="B263" s="238" t="s">
        <v>86</v>
      </c>
      <c r="C263" s="88" t="s">
        <v>179</v>
      </c>
      <c r="D263" s="185">
        <f>'Παραδοχές μοναδιαίου κόστους'!E226*'Ανάπτυξη δικτύου'!U250</f>
        <v>0</v>
      </c>
      <c r="E263" s="185">
        <f>'Παραδοχές μοναδιαίου κόστους'!F226*'Ανάπτυξη δικτύου'!X250</f>
        <v>0</v>
      </c>
      <c r="F263" s="185">
        <f>'Παραδοχές μοναδιαίου κόστους'!G226*'Ανάπτυξη δικτύου'!AA250</f>
        <v>0</v>
      </c>
      <c r="G263" s="185">
        <f>'Παραδοχές μοναδιαίου κόστους'!H226*'Ανάπτυξη δικτύου'!AD250</f>
        <v>0</v>
      </c>
      <c r="H263" s="185">
        <f>'Παραδοχές μοναδιαίου κόστους'!I226*'Ανάπτυξη δικτύου'!AG250</f>
        <v>0</v>
      </c>
      <c r="I263" s="169">
        <f t="shared" si="48"/>
        <v>0</v>
      </c>
    </row>
    <row r="264" spans="2:9" outlineLevel="1" x14ac:dyDescent="0.35">
      <c r="B264" s="237" t="s">
        <v>87</v>
      </c>
      <c r="C264" s="88" t="s">
        <v>179</v>
      </c>
      <c r="D264" s="185">
        <f>'Παραδοχές μοναδιαίου κόστους'!E227*'Ανάπτυξη δικτύου'!U251</f>
        <v>0</v>
      </c>
      <c r="E264" s="185">
        <f>'Παραδοχές μοναδιαίου κόστους'!F227*'Ανάπτυξη δικτύου'!X251</f>
        <v>0</v>
      </c>
      <c r="F264" s="185">
        <f>'Παραδοχές μοναδιαίου κόστους'!G227*'Ανάπτυξη δικτύου'!AA251</f>
        <v>0</v>
      </c>
      <c r="G264" s="185">
        <f>'Παραδοχές μοναδιαίου κόστους'!H227*'Ανάπτυξη δικτύου'!AD251</f>
        <v>0</v>
      </c>
      <c r="H264" s="185">
        <f>'Παραδοχές μοναδιαίου κόστους'!I227*'Ανάπτυξη δικτύου'!AG251</f>
        <v>0</v>
      </c>
      <c r="I264" s="169">
        <f t="shared" si="48"/>
        <v>0</v>
      </c>
    </row>
    <row r="265" spans="2:9" outlineLevel="1" x14ac:dyDescent="0.35">
      <c r="B265" s="238" t="s">
        <v>88</v>
      </c>
      <c r="C265" s="88" t="s">
        <v>179</v>
      </c>
      <c r="D265" s="185">
        <f>'Παραδοχές μοναδιαίου κόστους'!E228*'Ανάπτυξη δικτύου'!U252</f>
        <v>0</v>
      </c>
      <c r="E265" s="185">
        <f>'Παραδοχές μοναδιαίου κόστους'!F228*'Ανάπτυξη δικτύου'!X252</f>
        <v>0</v>
      </c>
      <c r="F265" s="185">
        <f>'Παραδοχές μοναδιαίου κόστους'!G228*'Ανάπτυξη δικτύου'!AA252</f>
        <v>0</v>
      </c>
      <c r="G265" s="185">
        <f>'Παραδοχές μοναδιαίου κόστους'!H228*'Ανάπτυξη δικτύου'!AD252</f>
        <v>0</v>
      </c>
      <c r="H265" s="185">
        <f>'Παραδοχές μοναδιαίου κόστους'!I228*'Ανάπτυξη δικτύου'!AG252</f>
        <v>0</v>
      </c>
      <c r="I265" s="169">
        <f t="shared" si="48"/>
        <v>0</v>
      </c>
    </row>
    <row r="266" spans="2:9" outlineLevel="1" x14ac:dyDescent="0.35">
      <c r="B266" s="237" t="s">
        <v>89</v>
      </c>
      <c r="C266" s="88" t="s">
        <v>179</v>
      </c>
      <c r="D266" s="185">
        <f>'Παραδοχές μοναδιαίου κόστους'!E229*'Ανάπτυξη δικτύου'!U253</f>
        <v>0</v>
      </c>
      <c r="E266" s="185">
        <f>'Παραδοχές μοναδιαίου κόστους'!F229*'Ανάπτυξη δικτύου'!X253</f>
        <v>0</v>
      </c>
      <c r="F266" s="185">
        <f>'Παραδοχές μοναδιαίου κόστους'!G229*'Ανάπτυξη δικτύου'!AA253</f>
        <v>0</v>
      </c>
      <c r="G266" s="185">
        <f>'Παραδοχές μοναδιαίου κόστους'!H229*'Ανάπτυξη δικτύου'!AD253</f>
        <v>0</v>
      </c>
      <c r="H266" s="185">
        <f>'Παραδοχές μοναδιαίου κόστους'!I229*'Ανάπτυξη δικτύου'!AG253</f>
        <v>0</v>
      </c>
      <c r="I266" s="169">
        <f t="shared" si="48"/>
        <v>0</v>
      </c>
    </row>
    <row r="267" spans="2:9" outlineLevel="1" x14ac:dyDescent="0.35">
      <c r="B267" s="238" t="s">
        <v>90</v>
      </c>
      <c r="C267" s="88" t="s">
        <v>179</v>
      </c>
      <c r="D267" s="185">
        <f>'Παραδοχές μοναδιαίου κόστους'!E230*'Ανάπτυξη δικτύου'!U254</f>
        <v>0</v>
      </c>
      <c r="E267" s="185">
        <f>'Παραδοχές μοναδιαίου κόστους'!F230*'Ανάπτυξη δικτύου'!X254</f>
        <v>0</v>
      </c>
      <c r="F267" s="185">
        <f>'Παραδοχές μοναδιαίου κόστους'!G230*'Ανάπτυξη δικτύου'!AA254</f>
        <v>0</v>
      </c>
      <c r="G267" s="185">
        <f>'Παραδοχές μοναδιαίου κόστους'!H230*'Ανάπτυξη δικτύου'!AD254</f>
        <v>0</v>
      </c>
      <c r="H267" s="185">
        <f>'Παραδοχές μοναδιαίου κόστους'!I230*'Ανάπτυξη δικτύου'!AG254</f>
        <v>0</v>
      </c>
      <c r="I267" s="169">
        <f t="shared" si="48"/>
        <v>0</v>
      </c>
    </row>
    <row r="268" spans="2:9" outlineLevel="1" x14ac:dyDescent="0.35">
      <c r="B268" s="238" t="s">
        <v>91</v>
      </c>
      <c r="C268" s="88" t="s">
        <v>179</v>
      </c>
      <c r="D268" s="185">
        <f>'Παραδοχές μοναδιαίου κόστους'!E231*'Ανάπτυξη δικτύου'!U255</f>
        <v>0</v>
      </c>
      <c r="E268" s="185">
        <f>'Παραδοχές μοναδιαίου κόστους'!F231*'Ανάπτυξη δικτύου'!X255</f>
        <v>0</v>
      </c>
      <c r="F268" s="185">
        <f>'Παραδοχές μοναδιαίου κόστους'!G231*'Ανάπτυξη δικτύου'!AA255</f>
        <v>0</v>
      </c>
      <c r="G268" s="185">
        <f>'Παραδοχές μοναδιαίου κόστους'!H231*'Ανάπτυξη δικτύου'!AD255</f>
        <v>0</v>
      </c>
      <c r="H268" s="185">
        <f>'Παραδοχές μοναδιαίου κόστους'!I231*'Ανάπτυξη δικτύου'!AG255</f>
        <v>0</v>
      </c>
      <c r="I268" s="169">
        <f t="shared" si="48"/>
        <v>0</v>
      </c>
    </row>
    <row r="269" spans="2:9" outlineLevel="1" x14ac:dyDescent="0.35">
      <c r="B269" s="237" t="s">
        <v>92</v>
      </c>
      <c r="C269" s="88" t="s">
        <v>179</v>
      </c>
      <c r="D269" s="185">
        <f>'Παραδοχές μοναδιαίου κόστους'!E232*'Ανάπτυξη δικτύου'!U256</f>
        <v>0</v>
      </c>
      <c r="E269" s="185">
        <f>'Παραδοχές μοναδιαίου κόστους'!F232*'Ανάπτυξη δικτύου'!X256</f>
        <v>0</v>
      </c>
      <c r="F269" s="185">
        <f>'Παραδοχές μοναδιαίου κόστους'!G232*'Ανάπτυξη δικτύου'!AA256</f>
        <v>0</v>
      </c>
      <c r="G269" s="185">
        <f>'Παραδοχές μοναδιαίου κόστους'!H232*'Ανάπτυξη δικτύου'!AD256</f>
        <v>0</v>
      </c>
      <c r="H269" s="185">
        <f>'Παραδοχές μοναδιαίου κόστους'!I232*'Ανάπτυξη δικτύου'!AG256</f>
        <v>0</v>
      </c>
      <c r="I269" s="169">
        <f t="shared" si="48"/>
        <v>0</v>
      </c>
    </row>
    <row r="270" spans="2:9" outlineLevel="1" x14ac:dyDescent="0.35">
      <c r="B270" s="238" t="s">
        <v>93</v>
      </c>
      <c r="C270" s="88" t="s">
        <v>179</v>
      </c>
      <c r="D270" s="185">
        <f>'Παραδοχές μοναδιαίου κόστους'!E233*'Ανάπτυξη δικτύου'!U257</f>
        <v>0</v>
      </c>
      <c r="E270" s="185">
        <f>'Παραδοχές μοναδιαίου κόστους'!F233*'Ανάπτυξη δικτύου'!X257</f>
        <v>0</v>
      </c>
      <c r="F270" s="185">
        <f>'Παραδοχές μοναδιαίου κόστους'!G233*'Ανάπτυξη δικτύου'!AA257</f>
        <v>0</v>
      </c>
      <c r="G270" s="185">
        <f>'Παραδοχές μοναδιαίου κόστους'!H233*'Ανάπτυξη δικτύου'!AD257</f>
        <v>0</v>
      </c>
      <c r="H270" s="185">
        <f>'Παραδοχές μοναδιαίου κόστους'!I233*'Ανάπτυξη δικτύου'!AG257</f>
        <v>0</v>
      </c>
      <c r="I270" s="169">
        <f t="shared" si="48"/>
        <v>0</v>
      </c>
    </row>
    <row r="271" spans="2:9" outlineLevel="1" x14ac:dyDescent="0.35">
      <c r="B271" s="237" t="s">
        <v>94</v>
      </c>
      <c r="C271" s="88" t="s">
        <v>179</v>
      </c>
      <c r="D271" s="185">
        <f>'Παραδοχές μοναδιαίου κόστους'!E234*'Ανάπτυξη δικτύου'!U258</f>
        <v>0</v>
      </c>
      <c r="E271" s="185">
        <f>'Παραδοχές μοναδιαίου κόστους'!F234*'Ανάπτυξη δικτύου'!X258</f>
        <v>0</v>
      </c>
      <c r="F271" s="185">
        <f>'Παραδοχές μοναδιαίου κόστους'!G234*'Ανάπτυξη δικτύου'!AA258</f>
        <v>0</v>
      </c>
      <c r="G271" s="185">
        <f>'Παραδοχές μοναδιαίου κόστους'!H234*'Ανάπτυξη δικτύου'!AD258</f>
        <v>0</v>
      </c>
      <c r="H271" s="185">
        <f>'Παραδοχές μοναδιαίου κόστους'!I234*'Ανάπτυξη δικτύου'!AG258</f>
        <v>0</v>
      </c>
      <c r="I271" s="169">
        <f t="shared" si="48"/>
        <v>0</v>
      </c>
    </row>
    <row r="272" spans="2:9" outlineLevel="1" x14ac:dyDescent="0.35">
      <c r="B272" s="238" t="s">
        <v>95</v>
      </c>
      <c r="C272" s="88" t="s">
        <v>179</v>
      </c>
      <c r="D272" s="185">
        <f>'Παραδοχές μοναδιαίου κόστους'!E235*'Ανάπτυξη δικτύου'!U259</f>
        <v>0</v>
      </c>
      <c r="E272" s="185">
        <f>'Παραδοχές μοναδιαίου κόστους'!F235*'Ανάπτυξη δικτύου'!X259</f>
        <v>0</v>
      </c>
      <c r="F272" s="185">
        <f>'Παραδοχές μοναδιαίου κόστους'!G235*'Ανάπτυξη δικτύου'!AA259</f>
        <v>0</v>
      </c>
      <c r="G272" s="185">
        <f>'Παραδοχές μοναδιαίου κόστους'!H235*'Ανάπτυξη δικτύου'!AD259</f>
        <v>0</v>
      </c>
      <c r="H272" s="185">
        <f>'Παραδοχές μοναδιαίου κόστους'!I235*'Ανάπτυξη δικτύου'!AG259</f>
        <v>0</v>
      </c>
      <c r="I272" s="169">
        <f t="shared" si="48"/>
        <v>0</v>
      </c>
    </row>
    <row r="273" spans="2:9" outlineLevel="1" x14ac:dyDescent="0.35">
      <c r="B273" s="237" t="s">
        <v>96</v>
      </c>
      <c r="C273" s="88" t="s">
        <v>179</v>
      </c>
      <c r="D273" s="185">
        <f>'Παραδοχές μοναδιαίου κόστους'!E236*'Ανάπτυξη δικτύου'!U260</f>
        <v>0</v>
      </c>
      <c r="E273" s="185">
        <f>'Παραδοχές μοναδιαίου κόστους'!F236*'Ανάπτυξη δικτύου'!X260</f>
        <v>0</v>
      </c>
      <c r="F273" s="185">
        <f>'Παραδοχές μοναδιαίου κόστους'!G236*'Ανάπτυξη δικτύου'!AA260</f>
        <v>0</v>
      </c>
      <c r="G273" s="185">
        <f>'Παραδοχές μοναδιαίου κόστους'!H236*'Ανάπτυξη δικτύου'!AD260</f>
        <v>0</v>
      </c>
      <c r="H273" s="185">
        <f>'Παραδοχές μοναδιαίου κόστους'!I236*'Ανάπτυξη δικτύου'!AG260</f>
        <v>0</v>
      </c>
      <c r="I273" s="169">
        <f t="shared" si="48"/>
        <v>0</v>
      </c>
    </row>
    <row r="274" spans="2:9" outlineLevel="1" x14ac:dyDescent="0.35">
      <c r="B274" s="238" t="s">
        <v>97</v>
      </c>
      <c r="C274" s="88" t="s">
        <v>179</v>
      </c>
      <c r="D274" s="185">
        <f>'Παραδοχές μοναδιαίου κόστους'!E237*'Ανάπτυξη δικτύου'!U261</f>
        <v>0</v>
      </c>
      <c r="E274" s="185">
        <f>'Παραδοχές μοναδιαίου κόστους'!F237*'Ανάπτυξη δικτύου'!X261</f>
        <v>0</v>
      </c>
      <c r="F274" s="185">
        <f>'Παραδοχές μοναδιαίου κόστους'!G237*'Ανάπτυξη δικτύου'!AA261</f>
        <v>0</v>
      </c>
      <c r="G274" s="185">
        <f>'Παραδοχές μοναδιαίου κόστους'!H237*'Ανάπτυξη δικτύου'!AD261</f>
        <v>0</v>
      </c>
      <c r="H274" s="185">
        <f>'Παραδοχές μοναδιαίου κόστους'!I237*'Ανάπτυξη δικτύου'!AG261</f>
        <v>0</v>
      </c>
      <c r="I274" s="169">
        <f t="shared" si="48"/>
        <v>0</v>
      </c>
    </row>
    <row r="275" spans="2:9" outlineLevel="1" x14ac:dyDescent="0.35">
      <c r="B275" s="237" t="s">
        <v>98</v>
      </c>
      <c r="C275" s="88" t="s">
        <v>179</v>
      </c>
      <c r="D275" s="185">
        <f>'Παραδοχές μοναδιαίου κόστους'!E238*'Ανάπτυξη δικτύου'!U262</f>
        <v>0</v>
      </c>
      <c r="E275" s="185">
        <f>'Παραδοχές μοναδιαίου κόστους'!F238*'Ανάπτυξη δικτύου'!X262</f>
        <v>0</v>
      </c>
      <c r="F275" s="185">
        <f>'Παραδοχές μοναδιαίου κόστους'!G238*'Ανάπτυξη δικτύου'!AA262</f>
        <v>0</v>
      </c>
      <c r="G275" s="185">
        <f>'Παραδοχές μοναδιαίου κόστους'!H238*'Ανάπτυξη δικτύου'!AD262</f>
        <v>0</v>
      </c>
      <c r="H275" s="185">
        <f>'Παραδοχές μοναδιαίου κόστους'!I238*'Ανάπτυξη δικτύου'!AG262</f>
        <v>0</v>
      </c>
      <c r="I275" s="169">
        <f t="shared" si="48"/>
        <v>0</v>
      </c>
    </row>
    <row r="276" spans="2:9" outlineLevel="1" x14ac:dyDescent="0.35">
      <c r="B276" s="238" t="s">
        <v>99</v>
      </c>
      <c r="C276" s="88" t="s">
        <v>179</v>
      </c>
      <c r="D276" s="185">
        <f>'Παραδοχές μοναδιαίου κόστους'!E239*'Ανάπτυξη δικτύου'!U263</f>
        <v>0</v>
      </c>
      <c r="E276" s="185">
        <f>'Παραδοχές μοναδιαίου κόστους'!F239*'Ανάπτυξη δικτύου'!X263</f>
        <v>0</v>
      </c>
      <c r="F276" s="185">
        <f>'Παραδοχές μοναδιαίου κόστους'!G239*'Ανάπτυξη δικτύου'!AA263</f>
        <v>0</v>
      </c>
      <c r="G276" s="185">
        <f>'Παραδοχές μοναδιαίου κόστους'!H239*'Ανάπτυξη δικτύου'!AD263</f>
        <v>0</v>
      </c>
      <c r="H276" s="185">
        <f>'Παραδοχές μοναδιαίου κόστους'!I239*'Ανάπτυξη δικτύου'!AG263</f>
        <v>0</v>
      </c>
      <c r="I276" s="169">
        <f t="shared" si="48"/>
        <v>0</v>
      </c>
    </row>
    <row r="277" spans="2:9" outlineLevel="1" x14ac:dyDescent="0.35">
      <c r="B277" s="49" t="s">
        <v>107</v>
      </c>
      <c r="C277" s="88" t="s">
        <v>179</v>
      </c>
      <c r="D277" s="186">
        <f t="shared" ref="D277:H277" si="49">SUM(D252:D276)</f>
        <v>0</v>
      </c>
      <c r="E277" s="186">
        <f t="shared" si="49"/>
        <v>0</v>
      </c>
      <c r="F277" s="186">
        <f t="shared" si="49"/>
        <v>0</v>
      </c>
      <c r="G277" s="186">
        <f t="shared" si="49"/>
        <v>0</v>
      </c>
      <c r="H277" s="186">
        <f t="shared" si="49"/>
        <v>0</v>
      </c>
      <c r="I277" s="186">
        <f>SUM(I252:I276)</f>
        <v>0</v>
      </c>
    </row>
  </sheetData>
  <mergeCells count="12">
    <mergeCell ref="J2:L2"/>
    <mergeCell ref="B5:I5"/>
    <mergeCell ref="B219:I219"/>
    <mergeCell ref="B189:I189"/>
    <mergeCell ref="B249:I249"/>
    <mergeCell ref="B159:I159"/>
    <mergeCell ref="C2:F2"/>
    <mergeCell ref="B9:I9"/>
    <mergeCell ref="B39:I39"/>
    <mergeCell ref="B69:I69"/>
    <mergeCell ref="B99:I99"/>
    <mergeCell ref="B129:I129"/>
  </mergeCells>
  <hyperlinks>
    <hyperlink ref="J2" location="'Αρχική σελίδα'!A1" display="Πίσω στην αρχική σελίδα" xr:uid="{C4FB60D3-6BD8-4EEC-8539-DBFB86FB49B6}"/>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157098-A16C-4E51-B470-787023C6BBA3}">
  <sheetPr>
    <tabColor theme="4" tint="0.79998168889431442"/>
  </sheetPr>
  <dimension ref="B2:AQ135"/>
  <sheetViews>
    <sheetView showGridLines="0" zoomScale="68" zoomScaleNormal="68" workbookViewId="0">
      <pane xSplit="2" topLeftCell="AO1" activePane="topRight" state="frozen"/>
      <selection activeCell="A10" sqref="A10"/>
      <selection pane="topRight" activeCell="AO22" sqref="AO22"/>
    </sheetView>
  </sheetViews>
  <sheetFormatPr defaultColWidth="8.81640625" defaultRowHeight="14.5" outlineLevelRow="1" x14ac:dyDescent="0.35"/>
  <cols>
    <col min="1" max="1" width="2.81640625" customWidth="1"/>
    <col min="2" max="2" width="28.26953125" customWidth="1"/>
    <col min="3" max="8" width="12.7265625" customWidth="1"/>
    <col min="9" max="9" width="16.453125" bestFit="1" customWidth="1"/>
    <col min="10" max="14" width="12.7265625" customWidth="1"/>
    <col min="15" max="15" width="19.26953125" customWidth="1"/>
    <col min="16" max="43" width="12.7265625" customWidth="1"/>
  </cols>
  <sheetData>
    <row r="2" spans="2:43" ht="18.5" x14ac:dyDescent="0.45">
      <c r="B2" s="1" t="s">
        <v>0</v>
      </c>
      <c r="C2" s="307" t="str">
        <f>'Αρχική σελίδα'!C3</f>
        <v>Ανατολικής Μακεδονίας και Θράκης</v>
      </c>
      <c r="D2" s="307"/>
      <c r="E2" s="307"/>
      <c r="F2" s="307"/>
      <c r="G2" s="97"/>
      <c r="H2" s="97"/>
      <c r="J2" s="308" t="s">
        <v>59</v>
      </c>
      <c r="K2" s="308"/>
      <c r="L2" s="308"/>
    </row>
    <row r="3" spans="2:43" ht="18.5" x14ac:dyDescent="0.45">
      <c r="B3" s="2" t="s">
        <v>2</v>
      </c>
      <c r="C3" s="98">
        <f>'Αρχική σελίδα'!C4</f>
        <v>2024</v>
      </c>
      <c r="D3" s="45" t="s">
        <v>3</v>
      </c>
      <c r="E3" s="45">
        <f>C3+4</f>
        <v>2028</v>
      </c>
    </row>
    <row r="4" spans="2:43" ht="14.5" customHeight="1" x14ac:dyDescent="0.45">
      <c r="C4" s="2"/>
      <c r="D4" s="45"/>
    </row>
    <row r="5" spans="2:43" ht="79.400000000000006" customHeight="1" x14ac:dyDescent="0.35">
      <c r="B5" s="309" t="s">
        <v>180</v>
      </c>
      <c r="C5" s="309"/>
      <c r="D5" s="309"/>
      <c r="E5" s="309"/>
      <c r="F5" s="309"/>
      <c r="G5" s="309"/>
      <c r="H5" s="309"/>
      <c r="I5" s="309"/>
    </row>
    <row r="6" spans="2:43" x14ac:dyDescent="0.35">
      <c r="B6" s="223"/>
      <c r="C6" s="223"/>
      <c r="D6" s="223"/>
      <c r="E6" s="223"/>
      <c r="F6" s="223"/>
      <c r="G6" s="223"/>
      <c r="H6" s="223"/>
    </row>
    <row r="7" spans="2:43" ht="18.5" x14ac:dyDescent="0.45">
      <c r="B7" s="99" t="s">
        <v>181</v>
      </c>
      <c r="C7" s="100"/>
      <c r="D7" s="100"/>
      <c r="E7" s="100"/>
      <c r="F7" s="100"/>
      <c r="G7" s="97"/>
      <c r="H7" s="97"/>
      <c r="I7" s="97"/>
    </row>
    <row r="8" spans="2:43" ht="18.5" x14ac:dyDescent="0.45">
      <c r="B8" s="226"/>
      <c r="C8" s="55"/>
      <c r="D8" s="55"/>
      <c r="E8" s="55"/>
      <c r="F8" s="55"/>
    </row>
    <row r="9" spans="2:43" ht="15.5" x14ac:dyDescent="0.35">
      <c r="B9" s="306" t="s">
        <v>182</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row>
    <row r="10" spans="2:43" ht="5.5" customHeight="1" outlineLevel="1" x14ac:dyDescent="0.3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c r="AL10" s="102"/>
      <c r="AM10" s="102"/>
    </row>
    <row r="11" spans="2:43" outlineLevel="1" x14ac:dyDescent="0.35">
      <c r="B11" s="332"/>
      <c r="C11" s="329" t="s">
        <v>105</v>
      </c>
      <c r="D11" s="317" t="s">
        <v>131</v>
      </c>
      <c r="E11" s="318"/>
      <c r="F11" s="318"/>
      <c r="G11" s="318"/>
      <c r="H11" s="318"/>
      <c r="I11" s="318"/>
      <c r="J11" s="318"/>
      <c r="K11" s="318"/>
      <c r="L11" s="318"/>
      <c r="M11" s="318"/>
      <c r="N11" s="318"/>
      <c r="O11" s="318"/>
      <c r="P11" s="318"/>
      <c r="Q11" s="318"/>
      <c r="R11" s="318"/>
      <c r="S11" s="318"/>
      <c r="T11" s="318"/>
      <c r="U11" s="318"/>
      <c r="V11" s="318"/>
      <c r="W11" s="319"/>
      <c r="X11" s="317" t="s">
        <v>132</v>
      </c>
      <c r="Y11" s="318"/>
      <c r="Z11" s="318"/>
      <c r="AA11" s="318"/>
      <c r="AB11" s="318"/>
      <c r="AC11" s="318"/>
      <c r="AD11" s="318"/>
      <c r="AE11" s="318"/>
      <c r="AF11" s="318"/>
      <c r="AG11" s="318"/>
      <c r="AH11" s="318"/>
      <c r="AI11" s="318"/>
      <c r="AJ11" s="318"/>
      <c r="AK11" s="318"/>
      <c r="AL11" s="318"/>
      <c r="AM11" s="318"/>
      <c r="AN11" s="318"/>
      <c r="AO11" s="318"/>
      <c r="AP11" s="318"/>
      <c r="AQ11" s="319"/>
    </row>
    <row r="12" spans="2:43" outlineLevel="1" x14ac:dyDescent="0.35">
      <c r="B12" s="333"/>
      <c r="C12" s="330"/>
      <c r="D12" s="317">
        <f>$C$3-5</f>
        <v>2019</v>
      </c>
      <c r="E12" s="318"/>
      <c r="F12" s="318"/>
      <c r="G12" s="319"/>
      <c r="H12" s="317">
        <f>$C$3-4</f>
        <v>2020</v>
      </c>
      <c r="I12" s="318"/>
      <c r="J12" s="318"/>
      <c r="K12" s="319"/>
      <c r="L12" s="317">
        <f>$C$3-3</f>
        <v>2021</v>
      </c>
      <c r="M12" s="318"/>
      <c r="N12" s="318"/>
      <c r="O12" s="319"/>
      <c r="P12" s="317">
        <f>$C$3-2</f>
        <v>2022</v>
      </c>
      <c r="Q12" s="318"/>
      <c r="R12" s="318"/>
      <c r="S12" s="319"/>
      <c r="T12" s="317">
        <f>$C$3-1</f>
        <v>2023</v>
      </c>
      <c r="U12" s="318"/>
      <c r="V12" s="318"/>
      <c r="W12" s="319"/>
      <c r="X12" s="317">
        <f>$C$3</f>
        <v>2024</v>
      </c>
      <c r="Y12" s="318"/>
      <c r="Z12" s="318"/>
      <c r="AA12" s="319"/>
      <c r="AB12" s="317">
        <f>$C$3+1</f>
        <v>2025</v>
      </c>
      <c r="AC12" s="318"/>
      <c r="AD12" s="318"/>
      <c r="AE12" s="319"/>
      <c r="AF12" s="317">
        <f>$C$3+2</f>
        <v>2026</v>
      </c>
      <c r="AG12" s="318"/>
      <c r="AH12" s="318"/>
      <c r="AI12" s="319"/>
      <c r="AJ12" s="317">
        <f>$C$3+3</f>
        <v>2027</v>
      </c>
      <c r="AK12" s="318"/>
      <c r="AL12" s="318"/>
      <c r="AM12" s="319"/>
      <c r="AN12" s="317">
        <f>$C$3+4</f>
        <v>2028</v>
      </c>
      <c r="AO12" s="318"/>
      <c r="AP12" s="318"/>
      <c r="AQ12" s="319"/>
    </row>
    <row r="13" spans="2:43" outlineLevel="1" x14ac:dyDescent="0.35">
      <c r="B13" s="334"/>
      <c r="C13" s="331"/>
      <c r="D13" s="64" t="s">
        <v>183</v>
      </c>
      <c r="E13" s="9" t="s">
        <v>184</v>
      </c>
      <c r="F13" s="9" t="s">
        <v>185</v>
      </c>
      <c r="G13" s="65" t="s">
        <v>111</v>
      </c>
      <c r="H13" s="64" t="s">
        <v>127</v>
      </c>
      <c r="I13" s="9" t="s">
        <v>184</v>
      </c>
      <c r="J13" s="9" t="s">
        <v>186</v>
      </c>
      <c r="K13" s="65" t="s">
        <v>111</v>
      </c>
      <c r="L13" s="64" t="s">
        <v>127</v>
      </c>
      <c r="M13" s="9" t="s">
        <v>184</v>
      </c>
      <c r="N13" s="9" t="s">
        <v>186</v>
      </c>
      <c r="O13" s="65" t="s">
        <v>111</v>
      </c>
      <c r="P13" s="64" t="s">
        <v>127</v>
      </c>
      <c r="Q13" s="9" t="s">
        <v>184</v>
      </c>
      <c r="R13" s="9" t="s">
        <v>186</v>
      </c>
      <c r="S13" s="65" t="s">
        <v>111</v>
      </c>
      <c r="T13" s="64" t="s">
        <v>127</v>
      </c>
      <c r="U13" s="9" t="s">
        <v>184</v>
      </c>
      <c r="V13" s="9" t="s">
        <v>186</v>
      </c>
      <c r="W13" s="65" t="s">
        <v>111</v>
      </c>
      <c r="X13" s="64" t="s">
        <v>127</v>
      </c>
      <c r="Y13" s="9" t="s">
        <v>184</v>
      </c>
      <c r="Z13" s="9" t="s">
        <v>186</v>
      </c>
      <c r="AA13" s="65" t="s">
        <v>111</v>
      </c>
      <c r="AB13" s="64" t="s">
        <v>127</v>
      </c>
      <c r="AC13" s="9" t="s">
        <v>184</v>
      </c>
      <c r="AD13" s="9" t="s">
        <v>186</v>
      </c>
      <c r="AE13" s="65" t="s">
        <v>111</v>
      </c>
      <c r="AF13" s="64" t="s">
        <v>127</v>
      </c>
      <c r="AG13" s="9" t="s">
        <v>184</v>
      </c>
      <c r="AH13" s="9" t="s">
        <v>186</v>
      </c>
      <c r="AI13" s="65" t="s">
        <v>111</v>
      </c>
      <c r="AJ13" s="64" t="s">
        <v>127</v>
      </c>
      <c r="AK13" s="9" t="s">
        <v>184</v>
      </c>
      <c r="AL13" s="9" t="s">
        <v>186</v>
      </c>
      <c r="AM13" s="65" t="s">
        <v>111</v>
      </c>
      <c r="AN13" s="64" t="s">
        <v>127</v>
      </c>
      <c r="AO13" s="9" t="s">
        <v>184</v>
      </c>
      <c r="AP13" s="9" t="s">
        <v>186</v>
      </c>
      <c r="AQ13" s="65" t="s">
        <v>111</v>
      </c>
    </row>
    <row r="14" spans="2:43" outlineLevel="1" x14ac:dyDescent="0.35">
      <c r="B14" s="237" t="s">
        <v>75</v>
      </c>
      <c r="C14" s="62" t="s">
        <v>106</v>
      </c>
      <c r="D14" s="158">
        <f>E14+G14+F14</f>
        <v>0</v>
      </c>
      <c r="E14" s="51"/>
      <c r="F14" s="51"/>
      <c r="G14" s="79"/>
      <c r="H14" s="158">
        <f>I14+K14+J14</f>
        <v>0</v>
      </c>
      <c r="I14" s="51"/>
      <c r="J14" s="51"/>
      <c r="K14" s="79"/>
      <c r="L14" s="158">
        <f>M14+O14+N14</f>
        <v>0</v>
      </c>
      <c r="M14" s="51"/>
      <c r="N14" s="51"/>
      <c r="O14" s="79"/>
      <c r="P14" s="158">
        <f>Q14+S14+R14</f>
        <v>0</v>
      </c>
      <c r="Q14" s="51"/>
      <c r="R14" s="51"/>
      <c r="S14" s="79"/>
      <c r="T14" s="158">
        <f>U14+W14+V14</f>
        <v>0</v>
      </c>
      <c r="U14" s="51"/>
      <c r="V14" s="51"/>
      <c r="W14" s="79"/>
      <c r="X14" s="158">
        <f>Y14+AA14+Z14</f>
        <v>0</v>
      </c>
      <c r="Y14" s="51"/>
      <c r="Z14" s="51"/>
      <c r="AA14" s="79"/>
      <c r="AB14" s="158">
        <f>AC14+AE14+AD14</f>
        <v>0</v>
      </c>
      <c r="AC14" s="51"/>
      <c r="AD14" s="51"/>
      <c r="AE14" s="79"/>
      <c r="AF14" s="158">
        <f>AG14+AI14+AH14</f>
        <v>0</v>
      </c>
      <c r="AG14" s="51"/>
      <c r="AH14" s="51"/>
      <c r="AI14" s="79"/>
      <c r="AJ14" s="158">
        <f>AK14+AM14+AL14</f>
        <v>0</v>
      </c>
      <c r="AK14" s="51"/>
      <c r="AL14" s="51"/>
      <c r="AM14" s="79"/>
      <c r="AN14" s="158">
        <f>AO14+AQ14+AP14</f>
        <v>0</v>
      </c>
      <c r="AO14" s="51"/>
      <c r="AP14" s="51"/>
      <c r="AQ14" s="79"/>
    </row>
    <row r="15" spans="2:43" outlineLevel="1" x14ac:dyDescent="0.35">
      <c r="B15" s="238" t="s">
        <v>76</v>
      </c>
      <c r="C15" s="62" t="s">
        <v>106</v>
      </c>
      <c r="D15" s="158">
        <f t="shared" ref="D15:D38" si="0">E15+G15+F15</f>
        <v>0</v>
      </c>
      <c r="E15" s="51"/>
      <c r="F15" s="51"/>
      <c r="G15" s="79"/>
      <c r="H15" s="158">
        <f>I15+K15+J15</f>
        <v>0</v>
      </c>
      <c r="I15" s="51"/>
      <c r="J15" s="51"/>
      <c r="K15" s="79"/>
      <c r="L15" s="158">
        <f t="shared" ref="L15:L38" si="1">M15+O15+N15</f>
        <v>0</v>
      </c>
      <c r="M15" s="51"/>
      <c r="N15" s="51"/>
      <c r="O15" s="79"/>
      <c r="P15" s="158">
        <f t="shared" ref="P15:P38" si="2">Q15+S15+R15</f>
        <v>0</v>
      </c>
      <c r="Q15" s="51"/>
      <c r="R15" s="51"/>
      <c r="S15" s="79"/>
      <c r="T15" s="158">
        <f t="shared" ref="T15:T38" si="3">U15+W15+V15</f>
        <v>0</v>
      </c>
      <c r="U15" s="51"/>
      <c r="V15" s="51"/>
      <c r="W15" s="79"/>
      <c r="X15" s="158">
        <f t="shared" ref="X15:X38" si="4">Y15+AA15+Z15</f>
        <v>0</v>
      </c>
      <c r="Y15" s="51"/>
      <c r="Z15" s="51"/>
      <c r="AA15" s="79"/>
      <c r="AB15" s="158">
        <f t="shared" ref="AB15:AB38" si="5">AC15+AE15+AD15</f>
        <v>0</v>
      </c>
      <c r="AC15" s="51"/>
      <c r="AD15" s="51"/>
      <c r="AE15" s="79"/>
      <c r="AF15" s="158">
        <f t="shared" ref="AF15:AF38" si="6">AG15+AI15+AH15</f>
        <v>0</v>
      </c>
      <c r="AG15" s="51"/>
      <c r="AH15" s="51"/>
      <c r="AI15" s="79"/>
      <c r="AJ15" s="158">
        <f t="shared" ref="AJ15:AJ38" si="7">AK15+AM15+AL15</f>
        <v>0</v>
      </c>
      <c r="AK15" s="51"/>
      <c r="AL15" s="51"/>
      <c r="AM15" s="79"/>
      <c r="AN15" s="158">
        <f t="shared" ref="AN15:AN38" si="8">AO15+AQ15+AP15</f>
        <v>0</v>
      </c>
      <c r="AO15" s="51"/>
      <c r="AP15" s="51"/>
      <c r="AQ15" s="79"/>
    </row>
    <row r="16" spans="2:43" outlineLevel="1" x14ac:dyDescent="0.35">
      <c r="B16" s="237" t="s">
        <v>77</v>
      </c>
      <c r="C16" s="62" t="s">
        <v>106</v>
      </c>
      <c r="D16" s="158">
        <f t="shared" si="0"/>
        <v>0</v>
      </c>
      <c r="E16" s="51"/>
      <c r="F16" s="51"/>
      <c r="G16" s="79"/>
      <c r="H16" s="158">
        <f t="shared" ref="H16:H38" si="9">I16+K16+J16</f>
        <v>0</v>
      </c>
      <c r="I16" s="51"/>
      <c r="J16" s="51"/>
      <c r="K16" s="79"/>
      <c r="L16" s="158">
        <f t="shared" si="1"/>
        <v>0</v>
      </c>
      <c r="M16" s="51"/>
      <c r="N16" s="51"/>
      <c r="O16" s="79"/>
      <c r="P16" s="158">
        <f t="shared" si="2"/>
        <v>0</v>
      </c>
      <c r="Q16" s="51"/>
      <c r="R16" s="51"/>
      <c r="S16" s="79"/>
      <c r="T16" s="158">
        <f t="shared" si="3"/>
        <v>0</v>
      </c>
      <c r="U16" s="51"/>
      <c r="V16" s="51"/>
      <c r="W16" s="79"/>
      <c r="X16" s="158">
        <f t="shared" si="4"/>
        <v>0</v>
      </c>
      <c r="Y16" s="51"/>
      <c r="Z16" s="51"/>
      <c r="AA16" s="79"/>
      <c r="AB16" s="158">
        <f t="shared" si="5"/>
        <v>0</v>
      </c>
      <c r="AC16" s="51"/>
      <c r="AD16" s="51"/>
      <c r="AE16" s="79"/>
      <c r="AF16" s="158">
        <f t="shared" si="6"/>
        <v>0</v>
      </c>
      <c r="AG16" s="51"/>
      <c r="AH16" s="51"/>
      <c r="AI16" s="79"/>
      <c r="AJ16" s="158">
        <f t="shared" si="7"/>
        <v>0</v>
      </c>
      <c r="AK16" s="51"/>
      <c r="AL16" s="51"/>
      <c r="AM16" s="79"/>
      <c r="AN16" s="158">
        <f t="shared" si="8"/>
        <v>0</v>
      </c>
      <c r="AO16" s="51"/>
      <c r="AP16" s="51"/>
      <c r="AQ16" s="79"/>
    </row>
    <row r="17" spans="2:43" outlineLevel="1" x14ac:dyDescent="0.35">
      <c r="B17" s="238" t="s">
        <v>78</v>
      </c>
      <c r="C17" s="62" t="s">
        <v>106</v>
      </c>
      <c r="D17" s="158">
        <f>E17+G17+F17</f>
        <v>1323</v>
      </c>
      <c r="E17" s="51">
        <v>1323</v>
      </c>
      <c r="F17" s="51"/>
      <c r="G17" s="79"/>
      <c r="H17" s="158">
        <f t="shared" si="9"/>
        <v>1323</v>
      </c>
      <c r="I17" s="51">
        <v>1323</v>
      </c>
      <c r="J17" s="51"/>
      <c r="K17" s="79"/>
      <c r="L17" s="158">
        <f t="shared" si="1"/>
        <v>1323</v>
      </c>
      <c r="M17" s="51">
        <v>1323</v>
      </c>
      <c r="N17" s="51"/>
      <c r="O17" s="79"/>
      <c r="P17" s="158">
        <f t="shared" si="2"/>
        <v>4620</v>
      </c>
      <c r="Q17" s="51">
        <v>4620</v>
      </c>
      <c r="R17" s="51"/>
      <c r="S17" s="79"/>
      <c r="T17" s="158">
        <f t="shared" si="3"/>
        <v>7731</v>
      </c>
      <c r="U17" s="51">
        <v>7731</v>
      </c>
      <c r="V17" s="51"/>
      <c r="W17" s="79"/>
      <c r="X17" s="158">
        <f t="shared" si="4"/>
        <v>16688</v>
      </c>
      <c r="Y17" s="51">
        <v>16688</v>
      </c>
      <c r="Z17" s="51"/>
      <c r="AA17" s="79"/>
      <c r="AB17" s="158">
        <f t="shared" si="5"/>
        <v>21608</v>
      </c>
      <c r="AC17" s="51">
        <v>21608</v>
      </c>
      <c r="AD17" s="51"/>
      <c r="AE17" s="79"/>
      <c r="AF17" s="158">
        <f t="shared" si="6"/>
        <v>22838</v>
      </c>
      <c r="AG17" s="51">
        <v>22838</v>
      </c>
      <c r="AH17" s="51"/>
      <c r="AI17" s="79"/>
      <c r="AJ17" s="158">
        <f t="shared" si="7"/>
        <v>22838</v>
      </c>
      <c r="AK17" s="51">
        <v>22838</v>
      </c>
      <c r="AL17" s="51"/>
      <c r="AM17" s="79"/>
      <c r="AN17" s="158">
        <f t="shared" si="8"/>
        <v>22838</v>
      </c>
      <c r="AO17" s="51">
        <v>22838</v>
      </c>
      <c r="AP17" s="51"/>
      <c r="AQ17" s="79"/>
    </row>
    <row r="18" spans="2:43" outlineLevel="1" x14ac:dyDescent="0.35">
      <c r="B18" s="237" t="s">
        <v>79</v>
      </c>
      <c r="C18" s="62" t="s">
        <v>106</v>
      </c>
      <c r="D18" s="158">
        <f t="shared" si="0"/>
        <v>0</v>
      </c>
      <c r="E18" s="51"/>
      <c r="F18" s="51"/>
      <c r="G18" s="79"/>
      <c r="H18" s="158">
        <f t="shared" si="9"/>
        <v>0</v>
      </c>
      <c r="I18" s="51"/>
      <c r="J18" s="51"/>
      <c r="K18" s="79"/>
      <c r="L18" s="158">
        <f t="shared" si="1"/>
        <v>0</v>
      </c>
      <c r="M18" s="51"/>
      <c r="N18" s="51"/>
      <c r="O18" s="79"/>
      <c r="P18" s="158">
        <f t="shared" si="2"/>
        <v>0</v>
      </c>
      <c r="Q18" s="51"/>
      <c r="R18" s="51"/>
      <c r="S18" s="79"/>
      <c r="T18" s="158">
        <f t="shared" si="3"/>
        <v>0</v>
      </c>
      <c r="U18" s="51"/>
      <c r="V18" s="51"/>
      <c r="W18" s="79"/>
      <c r="X18" s="158">
        <f t="shared" si="4"/>
        <v>0</v>
      </c>
      <c r="Y18" s="51"/>
      <c r="Z18" s="51"/>
      <c r="AA18" s="79"/>
      <c r="AB18" s="158">
        <f t="shared" si="5"/>
        <v>0</v>
      </c>
      <c r="AC18" s="51"/>
      <c r="AD18" s="51"/>
      <c r="AE18" s="79"/>
      <c r="AF18" s="158">
        <f t="shared" si="6"/>
        <v>0</v>
      </c>
      <c r="AG18" s="51"/>
      <c r="AH18" s="51"/>
      <c r="AI18" s="79"/>
      <c r="AJ18" s="158">
        <f t="shared" si="7"/>
        <v>0</v>
      </c>
      <c r="AK18" s="51"/>
      <c r="AL18" s="51"/>
      <c r="AM18" s="79"/>
      <c r="AN18" s="158">
        <f t="shared" si="8"/>
        <v>0</v>
      </c>
      <c r="AO18" s="51"/>
      <c r="AP18" s="51"/>
      <c r="AQ18" s="79"/>
    </row>
    <row r="19" spans="2:43" outlineLevel="1" x14ac:dyDescent="0.35">
      <c r="B19" s="238" t="s">
        <v>80</v>
      </c>
      <c r="C19" s="62" t="s">
        <v>106</v>
      </c>
      <c r="D19" s="158">
        <f t="shared" si="0"/>
        <v>1535</v>
      </c>
      <c r="E19" s="51">
        <v>1535</v>
      </c>
      <c r="F19" s="51"/>
      <c r="G19" s="79"/>
      <c r="H19" s="158">
        <f t="shared" si="9"/>
        <v>1535</v>
      </c>
      <c r="I19" s="51">
        <v>1535</v>
      </c>
      <c r="J19" s="51"/>
      <c r="K19" s="79"/>
      <c r="L19" s="158">
        <f t="shared" si="1"/>
        <v>1535</v>
      </c>
      <c r="M19" s="51">
        <v>1535</v>
      </c>
      <c r="N19" s="51"/>
      <c r="O19" s="79"/>
      <c r="P19" s="158">
        <f t="shared" si="2"/>
        <v>4277</v>
      </c>
      <c r="Q19" s="51">
        <v>4277</v>
      </c>
      <c r="R19" s="51"/>
      <c r="S19" s="79"/>
      <c r="T19" s="158">
        <f t="shared" si="3"/>
        <v>6119</v>
      </c>
      <c r="U19" s="51">
        <v>6119</v>
      </c>
      <c r="V19" s="51"/>
      <c r="W19" s="79"/>
      <c r="X19" s="158">
        <f t="shared" si="4"/>
        <v>18053</v>
      </c>
      <c r="Y19" s="51">
        <v>18053</v>
      </c>
      <c r="Z19" s="51"/>
      <c r="AA19" s="79"/>
      <c r="AB19" s="158">
        <f t="shared" si="5"/>
        <v>23388</v>
      </c>
      <c r="AC19" s="51">
        <v>23388</v>
      </c>
      <c r="AD19" s="51"/>
      <c r="AE19" s="79"/>
      <c r="AF19" s="158">
        <f t="shared" si="6"/>
        <v>24908</v>
      </c>
      <c r="AG19" s="51">
        <v>24908</v>
      </c>
      <c r="AH19" s="51"/>
      <c r="AI19" s="79"/>
      <c r="AJ19" s="158">
        <f t="shared" si="7"/>
        <v>24908</v>
      </c>
      <c r="AK19" s="51">
        <v>24908</v>
      </c>
      <c r="AL19" s="51"/>
      <c r="AM19" s="79"/>
      <c r="AN19" s="158">
        <f t="shared" si="8"/>
        <v>24908</v>
      </c>
      <c r="AO19" s="51">
        <v>24908</v>
      </c>
      <c r="AP19" s="51"/>
      <c r="AQ19" s="79"/>
    </row>
    <row r="20" spans="2:43" outlineLevel="1" x14ac:dyDescent="0.35">
      <c r="B20" s="237" t="s">
        <v>81</v>
      </c>
      <c r="C20" s="62" t="s">
        <v>106</v>
      </c>
      <c r="D20" s="158">
        <f t="shared" si="0"/>
        <v>0</v>
      </c>
      <c r="E20" s="51"/>
      <c r="F20" s="51"/>
      <c r="G20" s="79"/>
      <c r="H20" s="158">
        <f t="shared" si="9"/>
        <v>0</v>
      </c>
      <c r="I20" s="51"/>
      <c r="J20" s="51"/>
      <c r="K20" s="79"/>
      <c r="L20" s="158">
        <f t="shared" si="1"/>
        <v>0</v>
      </c>
      <c r="M20" s="51"/>
      <c r="N20" s="51"/>
      <c r="O20" s="79"/>
      <c r="P20" s="158">
        <f t="shared" si="2"/>
        <v>0</v>
      </c>
      <c r="Q20" s="51"/>
      <c r="R20" s="51"/>
      <c r="S20" s="79"/>
      <c r="T20" s="158">
        <f t="shared" si="3"/>
        <v>0</v>
      </c>
      <c r="U20" s="51"/>
      <c r="V20" s="51"/>
      <c r="W20" s="79"/>
      <c r="X20" s="158">
        <f t="shared" si="4"/>
        <v>0</v>
      </c>
      <c r="Y20" s="51"/>
      <c r="Z20" s="51"/>
      <c r="AA20" s="79"/>
      <c r="AB20" s="158">
        <f t="shared" si="5"/>
        <v>0</v>
      </c>
      <c r="AC20" s="51"/>
      <c r="AD20" s="51"/>
      <c r="AE20" s="79"/>
      <c r="AF20" s="158">
        <f t="shared" si="6"/>
        <v>0</v>
      </c>
      <c r="AG20" s="51"/>
      <c r="AH20" s="51"/>
      <c r="AI20" s="79"/>
      <c r="AJ20" s="158">
        <f t="shared" si="7"/>
        <v>0</v>
      </c>
      <c r="AK20" s="51"/>
      <c r="AL20" s="51"/>
      <c r="AM20" s="79"/>
      <c r="AN20" s="158">
        <f t="shared" si="8"/>
        <v>0</v>
      </c>
      <c r="AO20" s="51"/>
      <c r="AP20" s="51"/>
      <c r="AQ20" s="79"/>
    </row>
    <row r="21" spans="2:43" outlineLevel="1" x14ac:dyDescent="0.35">
      <c r="B21" s="238" t="s">
        <v>82</v>
      </c>
      <c r="C21" s="62" t="s">
        <v>106</v>
      </c>
      <c r="D21" s="158">
        <f t="shared" si="0"/>
        <v>1826</v>
      </c>
      <c r="E21" s="51">
        <v>1826</v>
      </c>
      <c r="F21" s="51"/>
      <c r="G21" s="79"/>
      <c r="H21" s="158">
        <f t="shared" si="9"/>
        <v>1826</v>
      </c>
      <c r="I21" s="51">
        <v>1826</v>
      </c>
      <c r="J21" s="51"/>
      <c r="K21" s="79"/>
      <c r="L21" s="158">
        <f t="shared" si="1"/>
        <v>1826</v>
      </c>
      <c r="M21" s="51">
        <v>1826</v>
      </c>
      <c r="N21" s="51"/>
      <c r="O21" s="79"/>
      <c r="P21" s="158">
        <f t="shared" si="2"/>
        <v>4859</v>
      </c>
      <c r="Q21" s="51">
        <v>4859</v>
      </c>
      <c r="R21" s="51"/>
      <c r="S21" s="79"/>
      <c r="T21" s="158">
        <f t="shared" si="3"/>
        <v>7148</v>
      </c>
      <c r="U21" s="51">
        <v>7148</v>
      </c>
      <c r="V21" s="51"/>
      <c r="W21" s="79"/>
      <c r="X21" s="158">
        <f t="shared" si="4"/>
        <v>14464</v>
      </c>
      <c r="Y21" s="51">
        <v>14464</v>
      </c>
      <c r="Z21" s="51"/>
      <c r="AA21" s="79"/>
      <c r="AB21" s="158">
        <f t="shared" si="5"/>
        <v>18132</v>
      </c>
      <c r="AC21" s="51">
        <v>18132</v>
      </c>
      <c r="AD21" s="51"/>
      <c r="AE21" s="79"/>
      <c r="AF21" s="158">
        <f t="shared" si="6"/>
        <v>19312</v>
      </c>
      <c r="AG21" s="51">
        <v>19312</v>
      </c>
      <c r="AH21" s="51"/>
      <c r="AI21" s="79"/>
      <c r="AJ21" s="158">
        <f t="shared" si="7"/>
        <v>19312</v>
      </c>
      <c r="AK21" s="51">
        <v>19312</v>
      </c>
      <c r="AL21" s="51"/>
      <c r="AM21" s="79"/>
      <c r="AN21" s="158">
        <f t="shared" si="8"/>
        <v>19312</v>
      </c>
      <c r="AO21" s="51">
        <v>19312</v>
      </c>
      <c r="AP21" s="51"/>
      <c r="AQ21" s="79"/>
    </row>
    <row r="22" spans="2:43" outlineLevel="1" x14ac:dyDescent="0.35">
      <c r="B22" s="237" t="s">
        <v>83</v>
      </c>
      <c r="C22" s="62" t="s">
        <v>106</v>
      </c>
      <c r="D22" s="158">
        <f t="shared" si="0"/>
        <v>0</v>
      </c>
      <c r="E22" s="51"/>
      <c r="F22" s="51"/>
      <c r="G22" s="79"/>
      <c r="H22" s="158">
        <f t="shared" si="9"/>
        <v>0</v>
      </c>
      <c r="I22" s="51"/>
      <c r="J22" s="51"/>
      <c r="K22" s="79"/>
      <c r="L22" s="158">
        <f t="shared" si="1"/>
        <v>0</v>
      </c>
      <c r="M22" s="51"/>
      <c r="N22" s="51"/>
      <c r="O22" s="79"/>
      <c r="P22" s="158">
        <f t="shared" si="2"/>
        <v>0</v>
      </c>
      <c r="Q22" s="51"/>
      <c r="R22" s="51"/>
      <c r="S22" s="79"/>
      <c r="T22" s="158">
        <f t="shared" si="3"/>
        <v>0</v>
      </c>
      <c r="U22" s="51"/>
      <c r="V22" s="51"/>
      <c r="W22" s="79"/>
      <c r="X22" s="158">
        <f t="shared" si="4"/>
        <v>0</v>
      </c>
      <c r="Y22" s="51"/>
      <c r="Z22" s="51"/>
      <c r="AA22" s="79"/>
      <c r="AB22" s="158">
        <f t="shared" si="5"/>
        <v>0</v>
      </c>
      <c r="AC22" s="51"/>
      <c r="AD22" s="51"/>
      <c r="AE22" s="79"/>
      <c r="AF22" s="158">
        <f t="shared" si="6"/>
        <v>0</v>
      </c>
      <c r="AG22" s="51"/>
      <c r="AH22" s="51"/>
      <c r="AI22" s="79"/>
      <c r="AJ22" s="158">
        <f t="shared" si="7"/>
        <v>0</v>
      </c>
      <c r="AK22" s="51"/>
      <c r="AL22" s="51"/>
      <c r="AM22" s="79"/>
      <c r="AN22" s="158">
        <f t="shared" si="8"/>
        <v>0</v>
      </c>
      <c r="AO22" s="51"/>
      <c r="AP22" s="51"/>
      <c r="AQ22" s="79"/>
    </row>
    <row r="23" spans="2:43" outlineLevel="1" x14ac:dyDescent="0.35">
      <c r="B23" s="238" t="s">
        <v>84</v>
      </c>
      <c r="C23" s="62" t="s">
        <v>106</v>
      </c>
      <c r="D23" s="158">
        <f t="shared" si="0"/>
        <v>0</v>
      </c>
      <c r="E23" s="51"/>
      <c r="F23" s="51"/>
      <c r="G23" s="79"/>
      <c r="H23" s="158">
        <f t="shared" si="9"/>
        <v>0</v>
      </c>
      <c r="I23" s="51"/>
      <c r="J23" s="51"/>
      <c r="K23" s="79"/>
      <c r="L23" s="158">
        <f t="shared" si="1"/>
        <v>0</v>
      </c>
      <c r="M23" s="51"/>
      <c r="N23" s="51"/>
      <c r="O23" s="79"/>
      <c r="P23" s="158">
        <f t="shared" si="2"/>
        <v>0</v>
      </c>
      <c r="Q23" s="51"/>
      <c r="R23" s="51"/>
      <c r="S23" s="79"/>
      <c r="T23" s="158">
        <f t="shared" si="3"/>
        <v>0</v>
      </c>
      <c r="U23" s="51"/>
      <c r="V23" s="51"/>
      <c r="W23" s="79"/>
      <c r="X23" s="158">
        <f t="shared" si="4"/>
        <v>0</v>
      </c>
      <c r="Y23" s="51"/>
      <c r="Z23" s="51"/>
      <c r="AA23" s="79"/>
      <c r="AB23" s="158">
        <f t="shared" si="5"/>
        <v>0</v>
      </c>
      <c r="AC23" s="51"/>
      <c r="AD23" s="51"/>
      <c r="AE23" s="79"/>
      <c r="AF23" s="158">
        <f t="shared" si="6"/>
        <v>0</v>
      </c>
      <c r="AG23" s="51"/>
      <c r="AH23" s="51"/>
      <c r="AI23" s="79"/>
      <c r="AJ23" s="158">
        <f t="shared" si="7"/>
        <v>0</v>
      </c>
      <c r="AK23" s="51"/>
      <c r="AL23" s="51"/>
      <c r="AM23" s="79"/>
      <c r="AN23" s="158">
        <f t="shared" si="8"/>
        <v>0</v>
      </c>
      <c r="AO23" s="51"/>
      <c r="AP23" s="51"/>
      <c r="AQ23" s="79"/>
    </row>
    <row r="24" spans="2:43" outlineLevel="1" x14ac:dyDescent="0.35">
      <c r="B24" s="237" t="s">
        <v>85</v>
      </c>
      <c r="C24" s="62" t="s">
        <v>106</v>
      </c>
      <c r="D24" s="158">
        <f t="shared" si="0"/>
        <v>0</v>
      </c>
      <c r="E24" s="51"/>
      <c r="F24" s="51"/>
      <c r="G24" s="79"/>
      <c r="H24" s="158">
        <f t="shared" si="9"/>
        <v>0</v>
      </c>
      <c r="I24" s="51"/>
      <c r="J24" s="51"/>
      <c r="K24" s="79"/>
      <c r="L24" s="158">
        <f t="shared" si="1"/>
        <v>0</v>
      </c>
      <c r="M24" s="51"/>
      <c r="N24" s="51"/>
      <c r="O24" s="79"/>
      <c r="P24" s="158">
        <f t="shared" si="2"/>
        <v>0</v>
      </c>
      <c r="Q24" s="51"/>
      <c r="R24" s="51"/>
      <c r="S24" s="79"/>
      <c r="T24" s="158">
        <f t="shared" si="3"/>
        <v>0</v>
      </c>
      <c r="U24" s="51"/>
      <c r="V24" s="51"/>
      <c r="W24" s="79"/>
      <c r="X24" s="158">
        <f t="shared" si="4"/>
        <v>0</v>
      </c>
      <c r="Y24" s="51"/>
      <c r="Z24" s="51"/>
      <c r="AA24" s="79"/>
      <c r="AB24" s="158">
        <f t="shared" si="5"/>
        <v>0</v>
      </c>
      <c r="AC24" s="51"/>
      <c r="AD24" s="51"/>
      <c r="AE24" s="79"/>
      <c r="AF24" s="158">
        <f t="shared" si="6"/>
        <v>0</v>
      </c>
      <c r="AG24" s="51"/>
      <c r="AH24" s="51"/>
      <c r="AI24" s="79"/>
      <c r="AJ24" s="158">
        <f t="shared" si="7"/>
        <v>0</v>
      </c>
      <c r="AK24" s="51"/>
      <c r="AL24" s="51"/>
      <c r="AM24" s="79"/>
      <c r="AN24" s="158">
        <f t="shared" si="8"/>
        <v>0</v>
      </c>
      <c r="AO24" s="51"/>
      <c r="AP24" s="51"/>
      <c r="AQ24" s="79"/>
    </row>
    <row r="25" spans="2:43" outlineLevel="1" x14ac:dyDescent="0.35">
      <c r="B25" s="238" t="s">
        <v>86</v>
      </c>
      <c r="C25" s="62" t="s">
        <v>106</v>
      </c>
      <c r="D25" s="158">
        <f t="shared" si="0"/>
        <v>0</v>
      </c>
      <c r="E25" s="51"/>
      <c r="F25" s="51"/>
      <c r="G25" s="79"/>
      <c r="H25" s="158">
        <f t="shared" si="9"/>
        <v>0</v>
      </c>
      <c r="I25" s="51"/>
      <c r="J25" s="51"/>
      <c r="K25" s="79"/>
      <c r="L25" s="158">
        <f t="shared" si="1"/>
        <v>0</v>
      </c>
      <c r="M25" s="51"/>
      <c r="N25" s="51"/>
      <c r="O25" s="79"/>
      <c r="P25" s="158">
        <f t="shared" si="2"/>
        <v>0</v>
      </c>
      <c r="Q25" s="51"/>
      <c r="R25" s="51"/>
      <c r="S25" s="79"/>
      <c r="T25" s="158">
        <f t="shared" si="3"/>
        <v>0</v>
      </c>
      <c r="U25" s="51"/>
      <c r="V25" s="51"/>
      <c r="W25" s="79"/>
      <c r="X25" s="158">
        <f t="shared" si="4"/>
        <v>0</v>
      </c>
      <c r="Y25" s="51"/>
      <c r="Z25" s="51"/>
      <c r="AA25" s="79"/>
      <c r="AB25" s="158">
        <f t="shared" si="5"/>
        <v>0</v>
      </c>
      <c r="AC25" s="51"/>
      <c r="AD25" s="51"/>
      <c r="AE25" s="79"/>
      <c r="AF25" s="158">
        <f t="shared" si="6"/>
        <v>0</v>
      </c>
      <c r="AG25" s="51"/>
      <c r="AH25" s="51"/>
      <c r="AI25" s="79"/>
      <c r="AJ25" s="158">
        <f t="shared" si="7"/>
        <v>0</v>
      </c>
      <c r="AK25" s="51"/>
      <c r="AL25" s="51"/>
      <c r="AM25" s="79"/>
      <c r="AN25" s="158">
        <f t="shared" si="8"/>
        <v>0</v>
      </c>
      <c r="AO25" s="51"/>
      <c r="AP25" s="51"/>
      <c r="AQ25" s="79"/>
    </row>
    <row r="26" spans="2:43" outlineLevel="1" x14ac:dyDescent="0.35">
      <c r="B26" s="237" t="s">
        <v>87</v>
      </c>
      <c r="C26" s="62" t="s">
        <v>106</v>
      </c>
      <c r="D26" s="158">
        <f t="shared" si="0"/>
        <v>0</v>
      </c>
      <c r="E26" s="51"/>
      <c r="F26" s="51"/>
      <c r="G26" s="79"/>
      <c r="H26" s="158">
        <f t="shared" si="9"/>
        <v>0</v>
      </c>
      <c r="I26" s="51"/>
      <c r="J26" s="51"/>
      <c r="K26" s="79"/>
      <c r="L26" s="158">
        <f t="shared" si="1"/>
        <v>0</v>
      </c>
      <c r="M26" s="51"/>
      <c r="N26" s="51"/>
      <c r="O26" s="79"/>
      <c r="P26" s="158">
        <f t="shared" si="2"/>
        <v>0</v>
      </c>
      <c r="Q26" s="51"/>
      <c r="R26" s="51"/>
      <c r="S26" s="79"/>
      <c r="T26" s="158">
        <f t="shared" si="3"/>
        <v>0</v>
      </c>
      <c r="U26" s="51"/>
      <c r="V26" s="51"/>
      <c r="W26" s="79"/>
      <c r="X26" s="158">
        <f t="shared" si="4"/>
        <v>0</v>
      </c>
      <c r="Y26" s="51"/>
      <c r="Z26" s="51"/>
      <c r="AA26" s="79"/>
      <c r="AB26" s="158">
        <f t="shared" si="5"/>
        <v>0</v>
      </c>
      <c r="AC26" s="51"/>
      <c r="AD26" s="51"/>
      <c r="AE26" s="79"/>
      <c r="AF26" s="158">
        <f t="shared" si="6"/>
        <v>0</v>
      </c>
      <c r="AG26" s="51"/>
      <c r="AH26" s="51"/>
      <c r="AI26" s="79"/>
      <c r="AJ26" s="158">
        <f t="shared" si="7"/>
        <v>0</v>
      </c>
      <c r="AK26" s="51"/>
      <c r="AL26" s="51"/>
      <c r="AM26" s="79"/>
      <c r="AN26" s="158">
        <f t="shared" si="8"/>
        <v>0</v>
      </c>
      <c r="AO26" s="51"/>
      <c r="AP26" s="51"/>
      <c r="AQ26" s="79"/>
    </row>
    <row r="27" spans="2:43" outlineLevel="1" x14ac:dyDescent="0.35">
      <c r="B27" s="238" t="s">
        <v>88</v>
      </c>
      <c r="C27" s="62" t="s">
        <v>106</v>
      </c>
      <c r="D27" s="158">
        <f t="shared" si="0"/>
        <v>1630</v>
      </c>
      <c r="E27" s="51">
        <v>1630</v>
      </c>
      <c r="F27" s="51"/>
      <c r="G27" s="79"/>
      <c r="H27" s="158">
        <f t="shared" si="9"/>
        <v>1630</v>
      </c>
      <c r="I27" s="51">
        <v>1630</v>
      </c>
      <c r="J27" s="51"/>
      <c r="K27" s="79"/>
      <c r="L27" s="158">
        <f t="shared" si="1"/>
        <v>1630</v>
      </c>
      <c r="M27" s="51">
        <v>1630</v>
      </c>
      <c r="N27" s="51"/>
      <c r="O27" s="79"/>
      <c r="P27" s="158">
        <f t="shared" si="2"/>
        <v>7283</v>
      </c>
      <c r="Q27" s="51">
        <v>7283</v>
      </c>
      <c r="R27" s="51"/>
      <c r="S27" s="79"/>
      <c r="T27" s="158">
        <f t="shared" si="3"/>
        <v>7897</v>
      </c>
      <c r="U27" s="51">
        <v>7897</v>
      </c>
      <c r="V27" s="51"/>
      <c r="W27" s="79"/>
      <c r="X27" s="158">
        <f t="shared" si="4"/>
        <v>18312</v>
      </c>
      <c r="Y27" s="51">
        <v>18312</v>
      </c>
      <c r="Z27" s="51"/>
      <c r="AA27" s="79"/>
      <c r="AB27" s="158">
        <f t="shared" si="5"/>
        <v>20832</v>
      </c>
      <c r="AC27" s="51">
        <v>20832</v>
      </c>
      <c r="AD27" s="51"/>
      <c r="AE27" s="79"/>
      <c r="AF27" s="158">
        <f t="shared" si="6"/>
        <v>20832</v>
      </c>
      <c r="AG27" s="51">
        <v>20832</v>
      </c>
      <c r="AH27" s="51"/>
      <c r="AI27" s="79"/>
      <c r="AJ27" s="158">
        <f t="shared" si="7"/>
        <v>20832</v>
      </c>
      <c r="AK27" s="51">
        <v>20832</v>
      </c>
      <c r="AL27" s="51"/>
      <c r="AM27" s="79"/>
      <c r="AN27" s="158">
        <f>AO27+AQ27+AP27</f>
        <v>20832</v>
      </c>
      <c r="AO27" s="51">
        <v>20832</v>
      </c>
      <c r="AP27" s="51"/>
      <c r="AQ27" s="79"/>
    </row>
    <row r="28" spans="2:43" outlineLevel="1" x14ac:dyDescent="0.35">
      <c r="B28" s="237" t="s">
        <v>89</v>
      </c>
      <c r="C28" s="62" t="s">
        <v>106</v>
      </c>
      <c r="D28" s="158">
        <f t="shared" si="0"/>
        <v>0</v>
      </c>
      <c r="E28" s="51"/>
      <c r="F28" s="51"/>
      <c r="G28" s="79"/>
      <c r="H28" s="158">
        <f t="shared" si="9"/>
        <v>0</v>
      </c>
      <c r="I28" s="51"/>
      <c r="J28" s="51"/>
      <c r="K28" s="79"/>
      <c r="L28" s="158">
        <f t="shared" si="1"/>
        <v>0</v>
      </c>
      <c r="M28" s="51"/>
      <c r="N28" s="51"/>
      <c r="O28" s="79"/>
      <c r="P28" s="158">
        <f t="shared" si="2"/>
        <v>0</v>
      </c>
      <c r="Q28" s="51"/>
      <c r="R28" s="51"/>
      <c r="S28" s="79"/>
      <c r="T28" s="158">
        <f t="shared" si="3"/>
        <v>0</v>
      </c>
      <c r="U28" s="51"/>
      <c r="V28" s="51"/>
      <c r="W28" s="79"/>
      <c r="X28" s="158">
        <f t="shared" si="4"/>
        <v>0</v>
      </c>
      <c r="Y28" s="51"/>
      <c r="Z28" s="51"/>
      <c r="AA28" s="79"/>
      <c r="AB28" s="158">
        <f t="shared" si="5"/>
        <v>0</v>
      </c>
      <c r="AC28" s="51"/>
      <c r="AD28" s="51"/>
      <c r="AE28" s="79"/>
      <c r="AF28" s="158">
        <f t="shared" si="6"/>
        <v>0</v>
      </c>
      <c r="AG28" s="51"/>
      <c r="AH28" s="51"/>
      <c r="AI28" s="79"/>
      <c r="AJ28" s="158">
        <f t="shared" si="7"/>
        <v>0</v>
      </c>
      <c r="AK28" s="51"/>
      <c r="AL28" s="51"/>
      <c r="AM28" s="79"/>
      <c r="AN28" s="158">
        <f t="shared" si="8"/>
        <v>0</v>
      </c>
      <c r="AO28" s="51"/>
      <c r="AP28" s="51"/>
      <c r="AQ28" s="79"/>
    </row>
    <row r="29" spans="2:43" outlineLevel="1" x14ac:dyDescent="0.35">
      <c r="B29" s="238" t="s">
        <v>90</v>
      </c>
      <c r="C29" s="62" t="s">
        <v>106</v>
      </c>
      <c r="D29" s="158">
        <f t="shared" si="0"/>
        <v>0</v>
      </c>
      <c r="E29" s="51"/>
      <c r="F29" s="51"/>
      <c r="G29" s="79"/>
      <c r="H29" s="158">
        <f t="shared" si="9"/>
        <v>0</v>
      </c>
      <c r="I29" s="51"/>
      <c r="J29" s="51"/>
      <c r="K29" s="79"/>
      <c r="L29" s="158">
        <f t="shared" si="1"/>
        <v>0</v>
      </c>
      <c r="M29" s="51"/>
      <c r="N29" s="51"/>
      <c r="O29" s="79"/>
      <c r="P29" s="158">
        <f t="shared" si="2"/>
        <v>0</v>
      </c>
      <c r="Q29" s="51"/>
      <c r="R29" s="51"/>
      <c r="S29" s="79"/>
      <c r="T29" s="158">
        <f t="shared" si="3"/>
        <v>0</v>
      </c>
      <c r="U29" s="51"/>
      <c r="V29" s="51"/>
      <c r="W29" s="79"/>
      <c r="X29" s="158">
        <f t="shared" si="4"/>
        <v>0</v>
      </c>
      <c r="Y29" s="51"/>
      <c r="Z29" s="51"/>
      <c r="AA29" s="79"/>
      <c r="AB29" s="158">
        <f t="shared" si="5"/>
        <v>0</v>
      </c>
      <c r="AC29" s="51"/>
      <c r="AD29" s="51"/>
      <c r="AE29" s="79"/>
      <c r="AF29" s="158">
        <f t="shared" si="6"/>
        <v>0</v>
      </c>
      <c r="AG29" s="51"/>
      <c r="AH29" s="51"/>
      <c r="AI29" s="79"/>
      <c r="AJ29" s="158">
        <f t="shared" si="7"/>
        <v>0</v>
      </c>
      <c r="AK29" s="51"/>
      <c r="AL29" s="51"/>
      <c r="AM29" s="79"/>
      <c r="AN29" s="158">
        <f t="shared" si="8"/>
        <v>0</v>
      </c>
      <c r="AO29" s="51"/>
      <c r="AP29" s="51"/>
      <c r="AQ29" s="79"/>
    </row>
    <row r="30" spans="2:43" outlineLevel="1" x14ac:dyDescent="0.35">
      <c r="B30" s="238" t="s">
        <v>91</v>
      </c>
      <c r="C30" s="62" t="s">
        <v>106</v>
      </c>
      <c r="D30" s="158">
        <f t="shared" si="0"/>
        <v>0</v>
      </c>
      <c r="E30" s="51"/>
      <c r="F30" s="51"/>
      <c r="G30" s="79"/>
      <c r="H30" s="158">
        <f t="shared" si="9"/>
        <v>0</v>
      </c>
      <c r="I30" s="51"/>
      <c r="J30" s="51"/>
      <c r="K30" s="79"/>
      <c r="L30" s="158">
        <f t="shared" si="1"/>
        <v>0</v>
      </c>
      <c r="M30" s="51"/>
      <c r="N30" s="51"/>
      <c r="O30" s="79"/>
      <c r="P30" s="158">
        <f t="shared" si="2"/>
        <v>0</v>
      </c>
      <c r="Q30" s="51"/>
      <c r="R30" s="51"/>
      <c r="S30" s="79"/>
      <c r="T30" s="158">
        <f t="shared" si="3"/>
        <v>0</v>
      </c>
      <c r="U30" s="51"/>
      <c r="V30" s="51"/>
      <c r="W30" s="79"/>
      <c r="X30" s="158">
        <f t="shared" si="4"/>
        <v>0</v>
      </c>
      <c r="Y30" s="51"/>
      <c r="Z30" s="51"/>
      <c r="AA30" s="79"/>
      <c r="AB30" s="158">
        <f t="shared" si="5"/>
        <v>0</v>
      </c>
      <c r="AC30" s="51"/>
      <c r="AD30" s="51"/>
      <c r="AE30" s="79"/>
      <c r="AF30" s="158">
        <f t="shared" si="6"/>
        <v>0</v>
      </c>
      <c r="AG30" s="51"/>
      <c r="AH30" s="51"/>
      <c r="AI30" s="79"/>
      <c r="AJ30" s="158">
        <f t="shared" si="7"/>
        <v>0</v>
      </c>
      <c r="AK30" s="51"/>
      <c r="AL30" s="51"/>
      <c r="AM30" s="79"/>
      <c r="AN30" s="158">
        <f t="shared" si="8"/>
        <v>0</v>
      </c>
      <c r="AO30" s="51"/>
      <c r="AP30" s="51"/>
      <c r="AQ30" s="79"/>
    </row>
    <row r="31" spans="2:43" outlineLevel="1" x14ac:dyDescent="0.35">
      <c r="B31" s="237" t="s">
        <v>92</v>
      </c>
      <c r="C31" s="62" t="s">
        <v>106</v>
      </c>
      <c r="D31" s="158">
        <f t="shared" si="0"/>
        <v>0</v>
      </c>
      <c r="E31" s="51"/>
      <c r="F31" s="51"/>
      <c r="G31" s="79"/>
      <c r="H31" s="158">
        <f t="shared" si="9"/>
        <v>0</v>
      </c>
      <c r="I31" s="51"/>
      <c r="J31" s="51"/>
      <c r="K31" s="79"/>
      <c r="L31" s="158">
        <f t="shared" si="1"/>
        <v>0</v>
      </c>
      <c r="M31" s="51"/>
      <c r="N31" s="51"/>
      <c r="O31" s="79"/>
      <c r="P31" s="158">
        <f t="shared" si="2"/>
        <v>0</v>
      </c>
      <c r="Q31" s="51"/>
      <c r="R31" s="51"/>
      <c r="S31" s="79"/>
      <c r="T31" s="158">
        <f t="shared" si="3"/>
        <v>0</v>
      </c>
      <c r="U31" s="51"/>
      <c r="V31" s="51"/>
      <c r="W31" s="79"/>
      <c r="X31" s="158">
        <f t="shared" si="4"/>
        <v>0</v>
      </c>
      <c r="Y31" s="51"/>
      <c r="Z31" s="51"/>
      <c r="AA31" s="79"/>
      <c r="AB31" s="158">
        <f t="shared" si="5"/>
        <v>0</v>
      </c>
      <c r="AC31" s="51"/>
      <c r="AD31" s="51"/>
      <c r="AE31" s="79"/>
      <c r="AF31" s="158">
        <f t="shared" si="6"/>
        <v>0</v>
      </c>
      <c r="AG31" s="51"/>
      <c r="AH31" s="51"/>
      <c r="AI31" s="79"/>
      <c r="AJ31" s="158">
        <f t="shared" si="7"/>
        <v>0</v>
      </c>
      <c r="AK31" s="51"/>
      <c r="AL31" s="51"/>
      <c r="AM31" s="79"/>
      <c r="AN31" s="158">
        <f t="shared" si="8"/>
        <v>0</v>
      </c>
      <c r="AO31" s="51"/>
      <c r="AP31" s="51"/>
      <c r="AQ31" s="79"/>
    </row>
    <row r="32" spans="2:43" outlineLevel="1" x14ac:dyDescent="0.35">
      <c r="B32" s="238" t="s">
        <v>93</v>
      </c>
      <c r="C32" s="62" t="s">
        <v>106</v>
      </c>
      <c r="D32" s="158">
        <f t="shared" si="0"/>
        <v>0</v>
      </c>
      <c r="E32" s="51"/>
      <c r="F32" s="51"/>
      <c r="G32" s="79"/>
      <c r="H32" s="158">
        <f t="shared" si="9"/>
        <v>0</v>
      </c>
      <c r="I32" s="51"/>
      <c r="J32" s="51"/>
      <c r="K32" s="79"/>
      <c r="L32" s="158">
        <f t="shared" si="1"/>
        <v>0</v>
      </c>
      <c r="M32" s="51"/>
      <c r="N32" s="51"/>
      <c r="O32" s="79"/>
      <c r="P32" s="158">
        <f t="shared" si="2"/>
        <v>0</v>
      </c>
      <c r="Q32" s="51"/>
      <c r="R32" s="51"/>
      <c r="S32" s="79"/>
      <c r="T32" s="158">
        <f t="shared" si="3"/>
        <v>0</v>
      </c>
      <c r="U32" s="51"/>
      <c r="V32" s="51"/>
      <c r="W32" s="79"/>
      <c r="X32" s="158">
        <f t="shared" si="4"/>
        <v>0</v>
      </c>
      <c r="Y32" s="51"/>
      <c r="Z32" s="51"/>
      <c r="AA32" s="79"/>
      <c r="AB32" s="158">
        <f t="shared" si="5"/>
        <v>0</v>
      </c>
      <c r="AC32" s="51"/>
      <c r="AD32" s="51"/>
      <c r="AE32" s="79"/>
      <c r="AF32" s="158">
        <f t="shared" si="6"/>
        <v>0</v>
      </c>
      <c r="AG32" s="51"/>
      <c r="AH32" s="51"/>
      <c r="AI32" s="79"/>
      <c r="AJ32" s="158">
        <f t="shared" si="7"/>
        <v>0</v>
      </c>
      <c r="AK32" s="51"/>
      <c r="AL32" s="51"/>
      <c r="AM32" s="79"/>
      <c r="AN32" s="158">
        <f t="shared" si="8"/>
        <v>0</v>
      </c>
      <c r="AO32" s="51"/>
      <c r="AP32" s="51"/>
      <c r="AQ32" s="79"/>
    </row>
    <row r="33" spans="2:43" outlineLevel="1" x14ac:dyDescent="0.35">
      <c r="B33" s="237" t="s">
        <v>94</v>
      </c>
      <c r="C33" s="62" t="s">
        <v>106</v>
      </c>
      <c r="D33" s="158">
        <f t="shared" si="0"/>
        <v>0</v>
      </c>
      <c r="E33" s="51"/>
      <c r="F33" s="51"/>
      <c r="G33" s="79"/>
      <c r="H33" s="158">
        <f t="shared" si="9"/>
        <v>0</v>
      </c>
      <c r="I33" s="51"/>
      <c r="J33" s="51"/>
      <c r="K33" s="79"/>
      <c r="L33" s="158">
        <f t="shared" si="1"/>
        <v>0</v>
      </c>
      <c r="M33" s="51"/>
      <c r="N33" s="51"/>
      <c r="O33" s="79"/>
      <c r="P33" s="158">
        <f t="shared" si="2"/>
        <v>0</v>
      </c>
      <c r="Q33" s="51"/>
      <c r="R33" s="51"/>
      <c r="S33" s="79"/>
      <c r="T33" s="158">
        <f t="shared" si="3"/>
        <v>0</v>
      </c>
      <c r="U33" s="51"/>
      <c r="V33" s="51"/>
      <c r="W33" s="79"/>
      <c r="X33" s="158">
        <f t="shared" si="4"/>
        <v>0</v>
      </c>
      <c r="Y33" s="51"/>
      <c r="Z33" s="51"/>
      <c r="AA33" s="79"/>
      <c r="AB33" s="158">
        <f t="shared" si="5"/>
        <v>0</v>
      </c>
      <c r="AC33" s="51"/>
      <c r="AD33" s="51"/>
      <c r="AE33" s="79"/>
      <c r="AF33" s="158">
        <f t="shared" si="6"/>
        <v>0</v>
      </c>
      <c r="AG33" s="51"/>
      <c r="AH33" s="51"/>
      <c r="AI33" s="79"/>
      <c r="AJ33" s="158">
        <f t="shared" si="7"/>
        <v>0</v>
      </c>
      <c r="AK33" s="51"/>
      <c r="AL33" s="51"/>
      <c r="AM33" s="79"/>
      <c r="AN33" s="158">
        <f t="shared" si="8"/>
        <v>0</v>
      </c>
      <c r="AO33" s="51"/>
      <c r="AP33" s="51"/>
      <c r="AQ33" s="79"/>
    </row>
    <row r="34" spans="2:43" outlineLevel="1" x14ac:dyDescent="0.35">
      <c r="B34" s="238" t="s">
        <v>95</v>
      </c>
      <c r="C34" s="62" t="s">
        <v>106</v>
      </c>
      <c r="D34" s="158">
        <f t="shared" si="0"/>
        <v>0</v>
      </c>
      <c r="E34" s="51"/>
      <c r="F34" s="51"/>
      <c r="G34" s="79"/>
      <c r="H34" s="158">
        <f t="shared" si="9"/>
        <v>0</v>
      </c>
      <c r="I34" s="51"/>
      <c r="J34" s="51"/>
      <c r="K34" s="79"/>
      <c r="L34" s="158">
        <f t="shared" si="1"/>
        <v>0</v>
      </c>
      <c r="M34" s="51"/>
      <c r="N34" s="51"/>
      <c r="O34" s="79"/>
      <c r="P34" s="158">
        <f t="shared" si="2"/>
        <v>0</v>
      </c>
      <c r="Q34" s="51"/>
      <c r="R34" s="51"/>
      <c r="S34" s="79"/>
      <c r="T34" s="158">
        <f t="shared" si="3"/>
        <v>0</v>
      </c>
      <c r="U34" s="51"/>
      <c r="V34" s="51"/>
      <c r="W34" s="79"/>
      <c r="X34" s="158">
        <f t="shared" si="4"/>
        <v>0</v>
      </c>
      <c r="Y34" s="51"/>
      <c r="Z34" s="51"/>
      <c r="AA34" s="79"/>
      <c r="AB34" s="158">
        <f t="shared" si="5"/>
        <v>0</v>
      </c>
      <c r="AC34" s="51"/>
      <c r="AD34" s="51"/>
      <c r="AE34" s="79"/>
      <c r="AF34" s="158">
        <f t="shared" si="6"/>
        <v>0</v>
      </c>
      <c r="AG34" s="51"/>
      <c r="AH34" s="51"/>
      <c r="AI34" s="79"/>
      <c r="AJ34" s="158">
        <f t="shared" si="7"/>
        <v>0</v>
      </c>
      <c r="AK34" s="51"/>
      <c r="AL34" s="51"/>
      <c r="AM34" s="79"/>
      <c r="AN34" s="158">
        <f t="shared" si="8"/>
        <v>0</v>
      </c>
      <c r="AO34" s="51"/>
      <c r="AP34" s="51"/>
      <c r="AQ34" s="79"/>
    </row>
    <row r="35" spans="2:43" outlineLevel="1" x14ac:dyDescent="0.35">
      <c r="B35" s="237" t="s">
        <v>96</v>
      </c>
      <c r="C35" s="62" t="s">
        <v>106</v>
      </c>
      <c r="D35" s="158">
        <f t="shared" si="0"/>
        <v>0</v>
      </c>
      <c r="E35" s="51"/>
      <c r="F35" s="51"/>
      <c r="G35" s="79"/>
      <c r="H35" s="158">
        <f t="shared" si="9"/>
        <v>0</v>
      </c>
      <c r="I35" s="51"/>
      <c r="J35" s="51"/>
      <c r="K35" s="79"/>
      <c r="L35" s="158">
        <f t="shared" si="1"/>
        <v>0</v>
      </c>
      <c r="M35" s="51"/>
      <c r="N35" s="51"/>
      <c r="O35" s="79"/>
      <c r="P35" s="158">
        <f t="shared" si="2"/>
        <v>0</v>
      </c>
      <c r="Q35" s="51"/>
      <c r="R35" s="51"/>
      <c r="S35" s="79"/>
      <c r="T35" s="158">
        <f t="shared" si="3"/>
        <v>0</v>
      </c>
      <c r="U35" s="51"/>
      <c r="V35" s="51"/>
      <c r="W35" s="79"/>
      <c r="X35" s="158">
        <f t="shared" si="4"/>
        <v>0</v>
      </c>
      <c r="Y35" s="51"/>
      <c r="Z35" s="51"/>
      <c r="AA35" s="79"/>
      <c r="AB35" s="158">
        <f t="shared" si="5"/>
        <v>0</v>
      </c>
      <c r="AC35" s="51"/>
      <c r="AD35" s="51"/>
      <c r="AE35" s="79"/>
      <c r="AF35" s="158">
        <f t="shared" si="6"/>
        <v>0</v>
      </c>
      <c r="AG35" s="51"/>
      <c r="AH35" s="51"/>
      <c r="AI35" s="79"/>
      <c r="AJ35" s="158">
        <f t="shared" si="7"/>
        <v>0</v>
      </c>
      <c r="AK35" s="51"/>
      <c r="AL35" s="51"/>
      <c r="AM35" s="79"/>
      <c r="AN35" s="158">
        <f t="shared" si="8"/>
        <v>0</v>
      </c>
      <c r="AO35" s="51"/>
      <c r="AP35" s="51"/>
      <c r="AQ35" s="79"/>
    </row>
    <row r="36" spans="2:43" outlineLevel="1" x14ac:dyDescent="0.35">
      <c r="B36" s="238" t="s">
        <v>97</v>
      </c>
      <c r="C36" s="62" t="s">
        <v>106</v>
      </c>
      <c r="D36" s="158">
        <f t="shared" si="0"/>
        <v>0</v>
      </c>
      <c r="E36" s="51"/>
      <c r="F36" s="51"/>
      <c r="G36" s="79"/>
      <c r="H36" s="158">
        <f t="shared" si="9"/>
        <v>0</v>
      </c>
      <c r="I36" s="51"/>
      <c r="J36" s="51"/>
      <c r="K36" s="79"/>
      <c r="L36" s="158">
        <f t="shared" si="1"/>
        <v>0</v>
      </c>
      <c r="M36" s="51"/>
      <c r="N36" s="51"/>
      <c r="O36" s="79"/>
      <c r="P36" s="158">
        <f t="shared" si="2"/>
        <v>4737</v>
      </c>
      <c r="Q36" s="51">
        <v>4737</v>
      </c>
      <c r="R36" s="51"/>
      <c r="S36" s="79"/>
      <c r="T36" s="158">
        <f t="shared" si="3"/>
        <v>7319</v>
      </c>
      <c r="U36" s="51">
        <v>7319</v>
      </c>
      <c r="V36" s="51"/>
      <c r="W36" s="79"/>
      <c r="X36" s="158">
        <f t="shared" si="4"/>
        <v>8970</v>
      </c>
      <c r="Y36" s="51">
        <v>8970</v>
      </c>
      <c r="Z36" s="51"/>
      <c r="AA36" s="79"/>
      <c r="AB36" s="158">
        <f t="shared" si="5"/>
        <v>8970</v>
      </c>
      <c r="AC36" s="51">
        <v>8970</v>
      </c>
      <c r="AD36" s="51"/>
      <c r="AE36" s="79"/>
      <c r="AF36" s="158">
        <f t="shared" si="6"/>
        <v>8970</v>
      </c>
      <c r="AG36" s="51">
        <v>8970</v>
      </c>
      <c r="AH36" s="51"/>
      <c r="AI36" s="79"/>
      <c r="AJ36" s="158">
        <f t="shared" si="7"/>
        <v>8970</v>
      </c>
      <c r="AK36" s="51">
        <v>8970</v>
      </c>
      <c r="AL36" s="51"/>
      <c r="AM36" s="79"/>
      <c r="AN36" s="158">
        <f t="shared" si="8"/>
        <v>8970</v>
      </c>
      <c r="AO36" s="51">
        <v>8970</v>
      </c>
      <c r="AP36" s="51"/>
      <c r="AQ36" s="79"/>
    </row>
    <row r="37" spans="2:43" outlineLevel="1" x14ac:dyDescent="0.35">
      <c r="B37" s="237" t="s">
        <v>98</v>
      </c>
      <c r="C37" s="62" t="s">
        <v>106</v>
      </c>
      <c r="D37" s="158">
        <f t="shared" si="0"/>
        <v>0</v>
      </c>
      <c r="E37" s="51"/>
      <c r="F37" s="51"/>
      <c r="G37" s="79"/>
      <c r="H37" s="158">
        <f t="shared" si="9"/>
        <v>0</v>
      </c>
      <c r="I37" s="51"/>
      <c r="J37" s="51"/>
      <c r="K37" s="79"/>
      <c r="L37" s="158">
        <f t="shared" si="1"/>
        <v>0</v>
      </c>
      <c r="M37" s="51"/>
      <c r="N37" s="51"/>
      <c r="O37" s="79"/>
      <c r="P37" s="158">
        <f t="shared" si="2"/>
        <v>0</v>
      </c>
      <c r="Q37" s="51">
        <v>0</v>
      </c>
      <c r="R37" s="51"/>
      <c r="S37" s="79"/>
      <c r="T37" s="158">
        <f t="shared" si="3"/>
        <v>0</v>
      </c>
      <c r="U37" s="51"/>
      <c r="V37" s="51"/>
      <c r="W37" s="79"/>
      <c r="X37" s="158">
        <f t="shared" si="4"/>
        <v>0</v>
      </c>
      <c r="Y37" s="51"/>
      <c r="Z37" s="51"/>
      <c r="AA37" s="79"/>
      <c r="AB37" s="158">
        <f t="shared" si="5"/>
        <v>0</v>
      </c>
      <c r="AC37" s="51"/>
      <c r="AD37" s="51"/>
      <c r="AE37" s="79"/>
      <c r="AF37" s="158">
        <f t="shared" si="6"/>
        <v>0</v>
      </c>
      <c r="AG37" s="51"/>
      <c r="AH37" s="51"/>
      <c r="AI37" s="79"/>
      <c r="AJ37" s="158">
        <f t="shared" si="7"/>
        <v>0</v>
      </c>
      <c r="AK37" s="51"/>
      <c r="AL37" s="51"/>
      <c r="AM37" s="79"/>
      <c r="AN37" s="158">
        <f t="shared" si="8"/>
        <v>0</v>
      </c>
      <c r="AO37" s="51"/>
      <c r="AP37" s="51"/>
      <c r="AQ37" s="79"/>
    </row>
    <row r="38" spans="2:43" outlineLevel="1" x14ac:dyDescent="0.35">
      <c r="B38" s="238" t="s">
        <v>99</v>
      </c>
      <c r="C38" s="62" t="s">
        <v>106</v>
      </c>
      <c r="D38" s="158">
        <f t="shared" si="0"/>
        <v>0</v>
      </c>
      <c r="E38" s="51"/>
      <c r="F38" s="51">
        <v>0</v>
      </c>
      <c r="G38" s="79">
        <v>0</v>
      </c>
      <c r="H38" s="158">
        <f t="shared" si="9"/>
        <v>0</v>
      </c>
      <c r="I38" s="51"/>
      <c r="J38" s="51"/>
      <c r="K38" s="79">
        <v>0</v>
      </c>
      <c r="L38" s="158">
        <f t="shared" si="1"/>
        <v>0</v>
      </c>
      <c r="M38" s="51"/>
      <c r="N38" s="51"/>
      <c r="O38" s="79"/>
      <c r="P38" s="158">
        <f t="shared" si="2"/>
        <v>1051</v>
      </c>
      <c r="Q38" s="51">
        <v>1051</v>
      </c>
      <c r="R38" s="51"/>
      <c r="S38" s="79"/>
      <c r="T38" s="158">
        <f t="shared" si="3"/>
        <v>2324</v>
      </c>
      <c r="U38" s="51">
        <v>2324</v>
      </c>
      <c r="V38" s="51"/>
      <c r="W38" s="79"/>
      <c r="X38" s="158">
        <f t="shared" si="4"/>
        <v>9319</v>
      </c>
      <c r="Y38" s="51">
        <v>9319</v>
      </c>
      <c r="Z38" s="51"/>
      <c r="AA38" s="79"/>
      <c r="AB38" s="158">
        <f t="shared" si="5"/>
        <v>10565</v>
      </c>
      <c r="AC38" s="51">
        <v>10565</v>
      </c>
      <c r="AD38" s="51"/>
      <c r="AE38" s="79"/>
      <c r="AF38" s="158">
        <f t="shared" si="6"/>
        <v>10565</v>
      </c>
      <c r="AG38" s="51">
        <v>10565</v>
      </c>
      <c r="AH38" s="51"/>
      <c r="AI38" s="79"/>
      <c r="AJ38" s="158">
        <f t="shared" si="7"/>
        <v>10565</v>
      </c>
      <c r="AK38" s="51">
        <v>10565</v>
      </c>
      <c r="AL38" s="51"/>
      <c r="AM38" s="79"/>
      <c r="AN38" s="158">
        <f t="shared" si="8"/>
        <v>10565</v>
      </c>
      <c r="AO38" s="51">
        <v>10565</v>
      </c>
      <c r="AP38" s="51"/>
      <c r="AQ38" s="79"/>
    </row>
    <row r="39" spans="2:43" outlineLevel="1" x14ac:dyDescent="0.35">
      <c r="B39" s="49" t="s">
        <v>107</v>
      </c>
      <c r="C39" s="46" t="s">
        <v>106</v>
      </c>
      <c r="D39" s="158">
        <f t="shared" ref="D39:AQ39" si="10">SUM(D14:D38)</f>
        <v>6314</v>
      </c>
      <c r="E39" s="158">
        <f t="shared" si="10"/>
        <v>6314</v>
      </c>
      <c r="F39" s="158">
        <f t="shared" si="10"/>
        <v>0</v>
      </c>
      <c r="G39" s="158">
        <f t="shared" si="10"/>
        <v>0</v>
      </c>
      <c r="H39" s="158">
        <f t="shared" si="10"/>
        <v>6314</v>
      </c>
      <c r="I39" s="158">
        <f t="shared" si="10"/>
        <v>6314</v>
      </c>
      <c r="J39" s="158">
        <f t="shared" si="10"/>
        <v>0</v>
      </c>
      <c r="K39" s="158">
        <f t="shared" si="10"/>
        <v>0</v>
      </c>
      <c r="L39" s="158">
        <f t="shared" si="10"/>
        <v>6314</v>
      </c>
      <c r="M39" s="158">
        <f t="shared" si="10"/>
        <v>6314</v>
      </c>
      <c r="N39" s="158">
        <f t="shared" si="10"/>
        <v>0</v>
      </c>
      <c r="O39" s="158">
        <f t="shared" si="10"/>
        <v>0</v>
      </c>
      <c r="P39" s="158">
        <f t="shared" si="10"/>
        <v>26827</v>
      </c>
      <c r="Q39" s="158">
        <f t="shared" si="10"/>
        <v>26827</v>
      </c>
      <c r="R39" s="158">
        <f t="shared" si="10"/>
        <v>0</v>
      </c>
      <c r="S39" s="158">
        <f t="shared" si="10"/>
        <v>0</v>
      </c>
      <c r="T39" s="158">
        <f t="shared" si="10"/>
        <v>38538</v>
      </c>
      <c r="U39" s="158">
        <f t="shared" si="10"/>
        <v>38538</v>
      </c>
      <c r="V39" s="158">
        <f t="shared" si="10"/>
        <v>0</v>
      </c>
      <c r="W39" s="158">
        <f t="shared" si="10"/>
        <v>0</v>
      </c>
      <c r="X39" s="158">
        <f t="shared" si="10"/>
        <v>85806</v>
      </c>
      <c r="Y39" s="158">
        <f t="shared" si="10"/>
        <v>85806</v>
      </c>
      <c r="Z39" s="158">
        <f t="shared" si="10"/>
        <v>0</v>
      </c>
      <c r="AA39" s="158">
        <f t="shared" si="10"/>
        <v>0</v>
      </c>
      <c r="AB39" s="158">
        <f t="shared" si="10"/>
        <v>103495</v>
      </c>
      <c r="AC39" s="158">
        <f t="shared" si="10"/>
        <v>103495</v>
      </c>
      <c r="AD39" s="158">
        <f t="shared" si="10"/>
        <v>0</v>
      </c>
      <c r="AE39" s="158">
        <f t="shared" si="10"/>
        <v>0</v>
      </c>
      <c r="AF39" s="158">
        <f t="shared" si="10"/>
        <v>107425</v>
      </c>
      <c r="AG39" s="158">
        <f t="shared" si="10"/>
        <v>107425</v>
      </c>
      <c r="AH39" s="158">
        <f t="shared" si="10"/>
        <v>0</v>
      </c>
      <c r="AI39" s="158">
        <f t="shared" si="10"/>
        <v>0</v>
      </c>
      <c r="AJ39" s="158">
        <f t="shared" si="10"/>
        <v>107425</v>
      </c>
      <c r="AK39" s="158">
        <f t="shared" si="10"/>
        <v>107425</v>
      </c>
      <c r="AL39" s="158">
        <f t="shared" si="10"/>
        <v>0</v>
      </c>
      <c r="AM39" s="158">
        <f t="shared" si="10"/>
        <v>0</v>
      </c>
      <c r="AN39" s="158">
        <f t="shared" si="10"/>
        <v>107425</v>
      </c>
      <c r="AO39" s="158">
        <f t="shared" si="10"/>
        <v>107425</v>
      </c>
      <c r="AP39" s="158">
        <f t="shared" si="10"/>
        <v>0</v>
      </c>
      <c r="AQ39" s="158">
        <f t="shared" si="10"/>
        <v>0</v>
      </c>
    </row>
    <row r="40" spans="2:43" outlineLevel="1" x14ac:dyDescent="0.35">
      <c r="B40" s="17" t="s">
        <v>145</v>
      </c>
      <c r="T40" s="53"/>
    </row>
    <row r="41" spans="2:43" outlineLevel="1" x14ac:dyDescent="0.35">
      <c r="B41" s="17" t="s">
        <v>187</v>
      </c>
    </row>
    <row r="43" spans="2:43" ht="15.5" x14ac:dyDescent="0.35">
      <c r="B43" s="306" t="s">
        <v>188</v>
      </c>
      <c r="C43" s="306"/>
      <c r="D43" s="306"/>
      <c r="E43" s="306"/>
      <c r="F43" s="306"/>
      <c r="G43" s="306"/>
      <c r="H43" s="306"/>
      <c r="I43" s="306"/>
      <c r="J43" s="306"/>
      <c r="K43" s="306"/>
      <c r="L43" s="306"/>
      <c r="M43" s="306"/>
      <c r="N43" s="306"/>
      <c r="O43" s="55"/>
      <c r="P43" s="55"/>
      <c r="Q43" s="55"/>
      <c r="R43" s="55"/>
      <c r="S43" s="55"/>
      <c r="T43" s="55"/>
      <c r="AD43" s="55"/>
      <c r="AE43" s="55"/>
      <c r="AF43" s="55"/>
      <c r="AG43" s="55"/>
      <c r="AH43" s="55"/>
      <c r="AI43" s="55"/>
      <c r="AJ43" s="55"/>
      <c r="AK43" s="55"/>
      <c r="AL43" s="55"/>
      <c r="AM43" s="55"/>
      <c r="AN43" s="55"/>
    </row>
    <row r="44" spans="2:43" ht="5.5" customHeight="1" outlineLevel="1" x14ac:dyDescent="0.35">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c r="AL44" s="102"/>
      <c r="AM44" s="102"/>
      <c r="AN44" s="102"/>
    </row>
    <row r="45" spans="2:43" outlineLevel="1" x14ac:dyDescent="0.35">
      <c r="B45" s="332"/>
      <c r="C45" s="329" t="s">
        <v>105</v>
      </c>
      <c r="D45" s="317" t="s">
        <v>131</v>
      </c>
      <c r="E45" s="318"/>
      <c r="F45" s="318"/>
      <c r="G45" s="318"/>
      <c r="H45" s="318"/>
      <c r="I45" s="319"/>
      <c r="J45" s="317" t="s">
        <v>132</v>
      </c>
      <c r="K45" s="318"/>
      <c r="L45" s="318"/>
      <c r="M45" s="318"/>
      <c r="N45" s="319"/>
    </row>
    <row r="46" spans="2:43" outlineLevel="1" x14ac:dyDescent="0.35">
      <c r="B46" s="333"/>
      <c r="C46" s="330"/>
      <c r="D46" s="81">
        <f>$C$3-5</f>
        <v>2019</v>
      </c>
      <c r="E46" s="81">
        <f>$C$3-4</f>
        <v>2020</v>
      </c>
      <c r="F46" s="81">
        <f>$C$3-3</f>
        <v>2021</v>
      </c>
      <c r="G46" s="81">
        <f>$C$3-2</f>
        <v>2022</v>
      </c>
      <c r="H46" s="81"/>
      <c r="I46" s="81">
        <f>$C$3-1</f>
        <v>2023</v>
      </c>
      <c r="J46" s="81">
        <f>$C$3</f>
        <v>2024</v>
      </c>
      <c r="K46" s="81">
        <f>$C$3+1</f>
        <v>2025</v>
      </c>
      <c r="L46" s="81">
        <f>$C$3+2</f>
        <v>2026</v>
      </c>
      <c r="M46" s="81">
        <f>$C$3+3</f>
        <v>2027</v>
      </c>
      <c r="N46" s="81">
        <f>$C$3+4</f>
        <v>2028</v>
      </c>
    </row>
    <row r="47" spans="2:43" outlineLevel="1" x14ac:dyDescent="0.35">
      <c r="B47" s="237" t="s">
        <v>75</v>
      </c>
      <c r="C47" s="62" t="s">
        <v>106</v>
      </c>
      <c r="D47" s="82"/>
      <c r="E47" s="82"/>
      <c r="F47" s="82"/>
      <c r="G47" s="51"/>
      <c r="H47" s="51"/>
      <c r="I47" s="51"/>
      <c r="J47" s="51"/>
      <c r="K47" s="51"/>
      <c r="L47" s="51"/>
      <c r="M47" s="51"/>
      <c r="N47" s="51"/>
    </row>
    <row r="48" spans="2:43" outlineLevel="1" x14ac:dyDescent="0.35">
      <c r="B48" s="238" t="s">
        <v>76</v>
      </c>
      <c r="C48" s="62" t="s">
        <v>106</v>
      </c>
      <c r="D48" s="82"/>
      <c r="E48" s="82"/>
      <c r="F48" s="82"/>
      <c r="G48" s="51"/>
      <c r="H48" s="51"/>
      <c r="I48" s="51"/>
      <c r="J48" s="51"/>
      <c r="K48" s="51"/>
      <c r="L48" s="51"/>
      <c r="M48" s="51"/>
      <c r="N48" s="51"/>
    </row>
    <row r="49" spans="2:14" outlineLevel="1" x14ac:dyDescent="0.35">
      <c r="B49" s="237" t="s">
        <v>77</v>
      </c>
      <c r="C49" s="62" t="s">
        <v>106</v>
      </c>
      <c r="D49" s="82"/>
      <c r="E49" s="82"/>
      <c r="F49" s="82"/>
      <c r="G49" s="51"/>
      <c r="H49" s="51"/>
      <c r="I49" s="51"/>
      <c r="J49" s="51"/>
      <c r="K49" s="51"/>
      <c r="L49" s="51"/>
      <c r="M49" s="51"/>
      <c r="N49" s="51"/>
    </row>
    <row r="50" spans="2:14" outlineLevel="1" x14ac:dyDescent="0.35">
      <c r="B50" s="238" t="s">
        <v>78</v>
      </c>
      <c r="C50" s="62" t="s">
        <v>106</v>
      </c>
      <c r="D50" s="82">
        <v>1323</v>
      </c>
      <c r="E50" s="82">
        <v>1323</v>
      </c>
      <c r="F50" s="82">
        <v>1323</v>
      </c>
      <c r="G50" s="51">
        <v>4620</v>
      </c>
      <c r="H50" s="51"/>
      <c r="I50" s="51">
        <v>6571</v>
      </c>
      <c r="J50" s="51">
        <v>15528</v>
      </c>
      <c r="K50" s="51">
        <v>20448</v>
      </c>
      <c r="L50" s="51">
        <v>21678</v>
      </c>
      <c r="M50" s="51">
        <v>21678</v>
      </c>
      <c r="N50" s="51">
        <v>21678</v>
      </c>
    </row>
    <row r="51" spans="2:14" outlineLevel="1" x14ac:dyDescent="0.35">
      <c r="B51" s="237" t="s">
        <v>79</v>
      </c>
      <c r="C51" s="62" t="s">
        <v>106</v>
      </c>
      <c r="D51" s="82"/>
      <c r="E51" s="82"/>
      <c r="F51" s="82"/>
      <c r="G51" s="51"/>
      <c r="H51" s="51"/>
      <c r="I51" s="51"/>
      <c r="J51" s="51"/>
      <c r="K51" s="51"/>
      <c r="L51" s="51"/>
      <c r="M51" s="51"/>
      <c r="N51" s="51"/>
    </row>
    <row r="52" spans="2:14" outlineLevel="1" x14ac:dyDescent="0.35">
      <c r="B52" s="238" t="s">
        <v>80</v>
      </c>
      <c r="C52" s="62" t="s">
        <v>106</v>
      </c>
      <c r="D52" s="82">
        <v>1535</v>
      </c>
      <c r="E52" s="82">
        <v>1535</v>
      </c>
      <c r="F52" s="82">
        <v>1535</v>
      </c>
      <c r="G52" s="51">
        <v>4277</v>
      </c>
      <c r="H52" s="51"/>
      <c r="I52" s="51">
        <v>3846</v>
      </c>
      <c r="J52" s="51">
        <v>15780</v>
      </c>
      <c r="K52" s="51">
        <v>21109</v>
      </c>
      <c r="L52" s="51">
        <v>22635</v>
      </c>
      <c r="M52" s="51">
        <v>22635</v>
      </c>
      <c r="N52" s="51">
        <v>22635</v>
      </c>
    </row>
    <row r="53" spans="2:14" outlineLevel="1" x14ac:dyDescent="0.35">
      <c r="B53" s="237" t="s">
        <v>81</v>
      </c>
      <c r="C53" s="62" t="s">
        <v>106</v>
      </c>
      <c r="D53" s="82"/>
      <c r="E53" s="82"/>
      <c r="F53" s="82"/>
      <c r="G53" s="51"/>
      <c r="H53" s="51"/>
      <c r="I53" s="51"/>
      <c r="J53" s="51"/>
      <c r="K53" s="51"/>
      <c r="L53" s="51"/>
      <c r="M53" s="51"/>
      <c r="N53" s="51"/>
    </row>
    <row r="54" spans="2:14" outlineLevel="1" x14ac:dyDescent="0.35">
      <c r="B54" s="238" t="s">
        <v>82</v>
      </c>
      <c r="C54" s="62" t="s">
        <v>106</v>
      </c>
      <c r="D54" s="82">
        <v>1826</v>
      </c>
      <c r="E54" s="82">
        <v>1826</v>
      </c>
      <c r="F54" s="82">
        <v>1826</v>
      </c>
      <c r="G54" s="51">
        <v>4859</v>
      </c>
      <c r="H54" s="51"/>
      <c r="I54" s="51">
        <v>7009</v>
      </c>
      <c r="J54" s="51">
        <v>14325</v>
      </c>
      <c r="K54" s="51">
        <v>17993</v>
      </c>
      <c r="L54" s="51">
        <v>19173</v>
      </c>
      <c r="M54" s="51">
        <v>19173</v>
      </c>
      <c r="N54" s="51">
        <v>19173</v>
      </c>
    </row>
    <row r="55" spans="2:14" outlineLevel="1" x14ac:dyDescent="0.35">
      <c r="B55" s="237" t="s">
        <v>83</v>
      </c>
      <c r="C55" s="62" t="s">
        <v>106</v>
      </c>
      <c r="D55" s="82"/>
      <c r="E55" s="82"/>
      <c r="F55" s="82"/>
      <c r="G55" s="51"/>
      <c r="H55" s="51"/>
      <c r="I55" s="51"/>
      <c r="J55" s="51"/>
      <c r="K55" s="51"/>
      <c r="L55" s="51"/>
      <c r="M55" s="51"/>
      <c r="N55" s="51"/>
    </row>
    <row r="56" spans="2:14" outlineLevel="1" x14ac:dyDescent="0.35">
      <c r="B56" s="238" t="s">
        <v>84</v>
      </c>
      <c r="C56" s="62" t="s">
        <v>106</v>
      </c>
      <c r="D56" s="82"/>
      <c r="E56" s="82"/>
      <c r="F56" s="82"/>
      <c r="G56" s="51"/>
      <c r="H56" s="51"/>
      <c r="I56" s="51"/>
      <c r="J56" s="51"/>
      <c r="K56" s="51"/>
      <c r="L56" s="51"/>
      <c r="M56" s="51"/>
      <c r="N56" s="51"/>
    </row>
    <row r="57" spans="2:14" outlineLevel="1" x14ac:dyDescent="0.35">
      <c r="B57" s="237" t="s">
        <v>85</v>
      </c>
      <c r="C57" s="62" t="s">
        <v>106</v>
      </c>
      <c r="D57" s="82"/>
      <c r="E57" s="82"/>
      <c r="F57" s="82"/>
      <c r="G57" s="51"/>
      <c r="H57" s="51"/>
      <c r="I57" s="51"/>
      <c r="J57" s="51"/>
      <c r="K57" s="51"/>
      <c r="L57" s="51"/>
      <c r="M57" s="51"/>
      <c r="N57" s="51"/>
    </row>
    <row r="58" spans="2:14" outlineLevel="1" x14ac:dyDescent="0.35">
      <c r="B58" s="238" t="s">
        <v>86</v>
      </c>
      <c r="C58" s="62" t="s">
        <v>106</v>
      </c>
      <c r="D58" s="82"/>
      <c r="E58" s="82"/>
      <c r="F58" s="82"/>
      <c r="G58" s="51"/>
      <c r="H58" s="51"/>
      <c r="I58" s="51"/>
      <c r="J58" s="51"/>
      <c r="K58" s="51"/>
      <c r="L58" s="51"/>
      <c r="M58" s="51"/>
      <c r="N58" s="51"/>
    </row>
    <row r="59" spans="2:14" outlineLevel="1" x14ac:dyDescent="0.35">
      <c r="B59" s="237" t="s">
        <v>87</v>
      </c>
      <c r="C59" s="62" t="s">
        <v>106</v>
      </c>
      <c r="D59" s="82"/>
      <c r="E59" s="82"/>
      <c r="F59" s="82"/>
      <c r="G59" s="51"/>
      <c r="H59" s="51"/>
      <c r="I59" s="51"/>
      <c r="J59" s="51"/>
      <c r="K59" s="51"/>
      <c r="L59" s="51"/>
      <c r="M59" s="51"/>
      <c r="N59" s="51"/>
    </row>
    <row r="60" spans="2:14" outlineLevel="1" x14ac:dyDescent="0.35">
      <c r="B60" s="238" t="s">
        <v>88</v>
      </c>
      <c r="C60" s="62" t="s">
        <v>106</v>
      </c>
      <c r="D60" s="82">
        <v>1630</v>
      </c>
      <c r="E60" s="82">
        <v>1630</v>
      </c>
      <c r="F60" s="82">
        <v>1630</v>
      </c>
      <c r="G60" s="51">
        <v>7283</v>
      </c>
      <c r="H60" s="51"/>
      <c r="I60" s="51">
        <v>6479</v>
      </c>
      <c r="J60" s="51">
        <v>16894</v>
      </c>
      <c r="K60" s="51">
        <v>19414</v>
      </c>
      <c r="L60" s="51">
        <v>19414</v>
      </c>
      <c r="M60" s="51">
        <v>19414</v>
      </c>
      <c r="N60" s="51">
        <v>19414</v>
      </c>
    </row>
    <row r="61" spans="2:14" outlineLevel="1" x14ac:dyDescent="0.35">
      <c r="B61" s="237" t="s">
        <v>89</v>
      </c>
      <c r="C61" s="62" t="s">
        <v>106</v>
      </c>
      <c r="D61" s="82"/>
      <c r="E61" s="82"/>
      <c r="F61" s="82"/>
      <c r="G61" s="51"/>
      <c r="H61" s="51"/>
      <c r="I61" s="51"/>
      <c r="J61" s="51"/>
      <c r="K61" s="51"/>
      <c r="L61" s="51"/>
      <c r="M61" s="51"/>
      <c r="N61" s="51"/>
    </row>
    <row r="62" spans="2:14" outlineLevel="1" x14ac:dyDescent="0.35">
      <c r="B62" s="238" t="s">
        <v>90</v>
      </c>
      <c r="C62" s="62" t="s">
        <v>106</v>
      </c>
      <c r="D62" s="82"/>
      <c r="E62" s="82"/>
      <c r="F62" s="82"/>
      <c r="G62" s="51"/>
      <c r="H62" s="51"/>
      <c r="I62" s="51"/>
      <c r="J62" s="51"/>
      <c r="K62" s="51"/>
      <c r="L62" s="51"/>
      <c r="M62" s="51"/>
      <c r="N62" s="51"/>
    </row>
    <row r="63" spans="2:14" outlineLevel="1" x14ac:dyDescent="0.35">
      <c r="B63" s="238" t="s">
        <v>91</v>
      </c>
      <c r="C63" s="62" t="s">
        <v>106</v>
      </c>
      <c r="D63" s="82"/>
      <c r="E63" s="82"/>
      <c r="F63" s="82"/>
      <c r="G63" s="51"/>
      <c r="H63" s="51"/>
      <c r="I63" s="51"/>
      <c r="J63" s="51"/>
      <c r="K63" s="51"/>
      <c r="L63" s="51"/>
      <c r="M63" s="51"/>
      <c r="N63" s="51"/>
    </row>
    <row r="64" spans="2:14" outlineLevel="1" x14ac:dyDescent="0.35">
      <c r="B64" s="237" t="s">
        <v>92</v>
      </c>
      <c r="C64" s="62" t="s">
        <v>106</v>
      </c>
      <c r="D64" s="82"/>
      <c r="E64" s="82"/>
      <c r="F64" s="82"/>
      <c r="G64" s="51"/>
      <c r="H64" s="51"/>
      <c r="I64" s="51"/>
      <c r="J64" s="51"/>
      <c r="K64" s="51"/>
      <c r="L64" s="51"/>
      <c r="M64" s="51"/>
      <c r="N64" s="51"/>
    </row>
    <row r="65" spans="2:40" outlineLevel="1" x14ac:dyDescent="0.35">
      <c r="B65" s="238" t="s">
        <v>93</v>
      </c>
      <c r="C65" s="62" t="s">
        <v>106</v>
      </c>
      <c r="D65" s="82"/>
      <c r="E65" s="82"/>
      <c r="F65" s="82"/>
      <c r="G65" s="51"/>
      <c r="H65" s="51"/>
      <c r="I65" s="51"/>
      <c r="J65" s="51"/>
      <c r="K65" s="51"/>
      <c r="L65" s="51"/>
      <c r="M65" s="51"/>
      <c r="N65" s="51"/>
    </row>
    <row r="66" spans="2:40" outlineLevel="1" x14ac:dyDescent="0.35">
      <c r="B66" s="237" t="s">
        <v>94</v>
      </c>
      <c r="C66" s="62" t="s">
        <v>106</v>
      </c>
      <c r="D66" s="82"/>
      <c r="E66" s="82"/>
      <c r="F66" s="82"/>
      <c r="G66" s="51"/>
      <c r="H66" s="51"/>
      <c r="I66" s="51"/>
      <c r="J66" s="51"/>
      <c r="K66" s="51"/>
      <c r="L66" s="51"/>
      <c r="M66" s="51"/>
      <c r="N66" s="51"/>
    </row>
    <row r="67" spans="2:40" outlineLevel="1" x14ac:dyDescent="0.35">
      <c r="B67" s="238" t="s">
        <v>95</v>
      </c>
      <c r="C67" s="62" t="s">
        <v>106</v>
      </c>
      <c r="D67" s="82"/>
      <c r="E67" s="82"/>
      <c r="F67" s="82"/>
      <c r="G67" s="51"/>
      <c r="H67" s="51"/>
      <c r="I67" s="51"/>
      <c r="J67" s="51"/>
      <c r="K67" s="51"/>
      <c r="L67" s="51"/>
      <c r="M67" s="51"/>
      <c r="N67" s="51"/>
    </row>
    <row r="68" spans="2:40" outlineLevel="1" x14ac:dyDescent="0.35">
      <c r="B68" s="237" t="s">
        <v>96</v>
      </c>
      <c r="C68" s="62" t="s">
        <v>106</v>
      </c>
      <c r="D68" s="82"/>
      <c r="E68" s="82"/>
      <c r="F68" s="82"/>
      <c r="G68" s="51"/>
      <c r="H68" s="51"/>
      <c r="I68" s="51"/>
      <c r="J68" s="51"/>
      <c r="K68" s="51"/>
      <c r="L68" s="51"/>
      <c r="M68" s="51"/>
      <c r="N68" s="51"/>
    </row>
    <row r="69" spans="2:40" outlineLevel="1" x14ac:dyDescent="0.35">
      <c r="B69" s="238" t="s">
        <v>97</v>
      </c>
      <c r="C69" s="62" t="s">
        <v>106</v>
      </c>
      <c r="D69" s="82"/>
      <c r="E69" s="82"/>
      <c r="F69" s="82"/>
      <c r="G69" s="51">
        <v>4737</v>
      </c>
      <c r="H69" s="51"/>
      <c r="I69" s="51"/>
      <c r="J69" s="51">
        <v>1651</v>
      </c>
      <c r="K69" s="51">
        <v>1651</v>
      </c>
      <c r="L69" s="51">
        <v>1651</v>
      </c>
      <c r="M69" s="51">
        <v>1651</v>
      </c>
      <c r="N69" s="51">
        <v>1651</v>
      </c>
    </row>
    <row r="70" spans="2:40" outlineLevel="1" x14ac:dyDescent="0.35">
      <c r="B70" s="237" t="s">
        <v>98</v>
      </c>
      <c r="C70" s="62" t="s">
        <v>106</v>
      </c>
      <c r="D70" s="82"/>
      <c r="E70" s="82"/>
      <c r="F70" s="82"/>
      <c r="G70" s="51">
        <v>0</v>
      </c>
      <c r="H70" s="51"/>
      <c r="I70" s="51"/>
      <c r="J70" s="51"/>
      <c r="K70" s="51"/>
      <c r="L70" s="51"/>
      <c r="M70" s="51"/>
      <c r="N70" s="51"/>
    </row>
    <row r="71" spans="2:40" outlineLevel="1" x14ac:dyDescent="0.35">
      <c r="B71" s="238" t="s">
        <v>99</v>
      </c>
      <c r="C71" s="62" t="s">
        <v>106</v>
      </c>
      <c r="D71" s="82"/>
      <c r="E71" s="82"/>
      <c r="F71" s="82"/>
      <c r="G71" s="51">
        <v>1051</v>
      </c>
      <c r="H71" s="51"/>
      <c r="I71" s="51">
        <v>2324</v>
      </c>
      <c r="J71" s="51">
        <v>9319</v>
      </c>
      <c r="K71" s="51">
        <v>10565</v>
      </c>
      <c r="L71" s="51">
        <v>10565</v>
      </c>
      <c r="M71" s="51">
        <v>10565</v>
      </c>
      <c r="N71" s="51">
        <v>10565</v>
      </c>
    </row>
    <row r="72" spans="2:40" outlineLevel="1" x14ac:dyDescent="0.35">
      <c r="B72" s="47" t="s">
        <v>107</v>
      </c>
      <c r="C72" s="63" t="s">
        <v>106</v>
      </c>
      <c r="D72" s="158">
        <f t="shared" ref="D72:N72" si="11">SUM(D47:D71)</f>
        <v>6314</v>
      </c>
      <c r="E72" s="158">
        <f t="shared" si="11"/>
        <v>6314</v>
      </c>
      <c r="F72" s="158">
        <f t="shared" si="11"/>
        <v>6314</v>
      </c>
      <c r="G72" s="158">
        <f t="shared" si="11"/>
        <v>26827</v>
      </c>
      <c r="H72" s="158">
        <f t="shared" si="11"/>
        <v>0</v>
      </c>
      <c r="I72" s="158">
        <f t="shared" si="11"/>
        <v>26229</v>
      </c>
      <c r="J72" s="158">
        <f t="shared" si="11"/>
        <v>73497</v>
      </c>
      <c r="K72" s="158">
        <f t="shared" si="11"/>
        <v>91180</v>
      </c>
      <c r="L72" s="158">
        <f t="shared" si="11"/>
        <v>95116</v>
      </c>
      <c r="M72" s="158">
        <f t="shared" si="11"/>
        <v>95116</v>
      </c>
      <c r="N72" s="158">
        <f t="shared" si="11"/>
        <v>95116</v>
      </c>
    </row>
    <row r="74" spans="2:40" ht="15.5" x14ac:dyDescent="0.35">
      <c r="B74" s="306" t="s">
        <v>189</v>
      </c>
      <c r="C74" s="306"/>
      <c r="D74" s="306"/>
      <c r="E74" s="306"/>
      <c r="F74" s="306"/>
      <c r="G74" s="306"/>
      <c r="H74" s="306"/>
      <c r="I74" s="306"/>
      <c r="J74" s="306"/>
      <c r="K74" s="306"/>
      <c r="L74" s="306"/>
      <c r="M74" s="306"/>
      <c r="N74" s="306"/>
    </row>
    <row r="75" spans="2:40" ht="5.5" customHeight="1" outlineLevel="1" x14ac:dyDescent="0.35">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c r="AL75" s="102"/>
      <c r="AM75" s="102"/>
      <c r="AN75" s="102"/>
    </row>
    <row r="76" spans="2:40" outlineLevel="1" x14ac:dyDescent="0.35">
      <c r="B76" s="332"/>
      <c r="C76" s="329" t="s">
        <v>105</v>
      </c>
      <c r="D76" s="317" t="s">
        <v>131</v>
      </c>
      <c r="E76" s="318"/>
      <c r="F76" s="318"/>
      <c r="G76" s="318"/>
      <c r="H76" s="318"/>
      <c r="I76" s="319"/>
      <c r="J76" s="317" t="s">
        <v>132</v>
      </c>
      <c r="K76" s="318"/>
      <c r="L76" s="318"/>
      <c r="M76" s="318"/>
      <c r="N76" s="319"/>
    </row>
    <row r="77" spans="2:40" outlineLevel="1" x14ac:dyDescent="0.35">
      <c r="B77" s="333"/>
      <c r="C77" s="330"/>
      <c r="D77" s="81">
        <f>$C$3-5</f>
        <v>2019</v>
      </c>
      <c r="E77" s="81">
        <f>$C$3-4</f>
        <v>2020</v>
      </c>
      <c r="F77" s="81">
        <f>$C$3-3</f>
        <v>2021</v>
      </c>
      <c r="G77" s="81">
        <f>$C$3-2</f>
        <v>2022</v>
      </c>
      <c r="H77" s="81"/>
      <c r="I77" s="81">
        <f>$C$3-1</f>
        <v>2023</v>
      </c>
      <c r="J77" s="81">
        <f>$C$3</f>
        <v>2024</v>
      </c>
      <c r="K77" s="81">
        <f>$C$3+1</f>
        <v>2025</v>
      </c>
      <c r="L77" s="81">
        <f>$C$3+2</f>
        <v>2026</v>
      </c>
      <c r="M77" s="81">
        <f>$C$3+3</f>
        <v>2027</v>
      </c>
      <c r="N77" s="81">
        <f>$C$3+4</f>
        <v>2028</v>
      </c>
    </row>
    <row r="78" spans="2:40" outlineLevel="1" x14ac:dyDescent="0.35">
      <c r="B78" s="237" t="s">
        <v>75</v>
      </c>
      <c r="C78" s="62" t="s">
        <v>161</v>
      </c>
      <c r="D78" s="82"/>
      <c r="E78" s="82"/>
      <c r="F78" s="82"/>
      <c r="G78" s="82"/>
      <c r="H78" s="82"/>
      <c r="I78" s="82"/>
      <c r="J78" s="82"/>
      <c r="K78" s="82"/>
      <c r="L78" s="82"/>
      <c r="M78" s="82"/>
      <c r="N78" s="82"/>
    </row>
    <row r="79" spans="2:40" outlineLevel="1" x14ac:dyDescent="0.35">
      <c r="B79" s="238" t="s">
        <v>76</v>
      </c>
      <c r="C79" s="62" t="s">
        <v>161</v>
      </c>
      <c r="D79" s="82"/>
      <c r="E79" s="82"/>
      <c r="F79" s="82"/>
      <c r="G79" s="82"/>
      <c r="H79" s="82"/>
      <c r="I79" s="82"/>
      <c r="J79" s="82"/>
      <c r="K79" s="82"/>
      <c r="L79" s="82"/>
      <c r="M79" s="82"/>
      <c r="N79" s="82"/>
    </row>
    <row r="80" spans="2:40" outlineLevel="1" x14ac:dyDescent="0.35">
      <c r="B80" s="237" t="s">
        <v>77</v>
      </c>
      <c r="C80" s="62" t="s">
        <v>161</v>
      </c>
      <c r="D80" s="82"/>
      <c r="E80" s="82"/>
      <c r="F80" s="82"/>
      <c r="G80" s="82"/>
      <c r="H80" s="82"/>
      <c r="I80" s="82"/>
      <c r="J80" s="82"/>
      <c r="K80" s="82"/>
      <c r="L80" s="82"/>
      <c r="M80" s="82"/>
      <c r="N80" s="82"/>
    </row>
    <row r="81" spans="2:14" outlineLevel="1" x14ac:dyDescent="0.35">
      <c r="B81" s="238" t="s">
        <v>78</v>
      </c>
      <c r="C81" s="62" t="s">
        <v>161</v>
      </c>
      <c r="D81" s="82">
        <v>106086</v>
      </c>
      <c r="E81" s="82">
        <v>106086</v>
      </c>
      <c r="F81" s="82">
        <v>106086</v>
      </c>
      <c r="G81" s="82">
        <v>106086</v>
      </c>
      <c r="H81" s="82"/>
      <c r="I81" s="82">
        <v>106086</v>
      </c>
      <c r="J81" s="82">
        <v>106086</v>
      </c>
      <c r="K81" s="82">
        <v>106086</v>
      </c>
      <c r="L81" s="82">
        <v>106086</v>
      </c>
      <c r="M81" s="82">
        <v>106086</v>
      </c>
      <c r="N81" s="82">
        <v>106086</v>
      </c>
    </row>
    <row r="82" spans="2:14" outlineLevel="1" x14ac:dyDescent="0.35">
      <c r="B82" s="237" t="s">
        <v>79</v>
      </c>
      <c r="C82" s="62" t="s">
        <v>161</v>
      </c>
      <c r="D82" s="82"/>
      <c r="E82" s="82"/>
      <c r="F82" s="82"/>
      <c r="G82" s="82"/>
      <c r="H82" s="82"/>
      <c r="I82" s="82"/>
      <c r="J82" s="82"/>
      <c r="K82" s="82"/>
      <c r="L82" s="82"/>
      <c r="M82" s="82"/>
      <c r="N82" s="82"/>
    </row>
    <row r="83" spans="2:14" outlineLevel="1" x14ac:dyDescent="0.35">
      <c r="B83" s="238" t="s">
        <v>80</v>
      </c>
      <c r="C83" s="62" t="s">
        <v>161</v>
      </c>
      <c r="D83" s="82">
        <v>140146</v>
      </c>
      <c r="E83" s="82">
        <v>140146</v>
      </c>
      <c r="F83" s="82">
        <v>140146</v>
      </c>
      <c r="G83" s="82">
        <v>140146</v>
      </c>
      <c r="H83" s="82"/>
      <c r="I83" s="82">
        <v>140146</v>
      </c>
      <c r="J83" s="82">
        <v>140146</v>
      </c>
      <c r="K83" s="82">
        <v>140146</v>
      </c>
      <c r="L83" s="82">
        <v>140146</v>
      </c>
      <c r="M83" s="82">
        <v>140146</v>
      </c>
      <c r="N83" s="82">
        <v>140146</v>
      </c>
    </row>
    <row r="84" spans="2:14" outlineLevel="1" x14ac:dyDescent="0.35">
      <c r="B84" s="237" t="s">
        <v>81</v>
      </c>
      <c r="C84" s="62" t="s">
        <v>161</v>
      </c>
      <c r="D84" s="82"/>
      <c r="E84" s="82"/>
      <c r="F84" s="82"/>
      <c r="G84" s="82"/>
      <c r="H84" s="82"/>
      <c r="I84" s="82"/>
      <c r="J84" s="82"/>
      <c r="K84" s="82"/>
      <c r="L84" s="82"/>
      <c r="M84" s="82"/>
      <c r="N84" s="82"/>
    </row>
    <row r="85" spans="2:14" outlineLevel="1" x14ac:dyDescent="0.35">
      <c r="B85" s="238" t="s">
        <v>82</v>
      </c>
      <c r="C85" s="62" t="s">
        <v>161</v>
      </c>
      <c r="D85" s="82">
        <v>119093</v>
      </c>
      <c r="E85" s="82">
        <v>119093</v>
      </c>
      <c r="F85" s="82">
        <v>119093</v>
      </c>
      <c r="G85" s="82">
        <v>119093</v>
      </c>
      <c r="H85" s="82"/>
      <c r="I85" s="82">
        <v>119093</v>
      </c>
      <c r="J85" s="82">
        <v>119093</v>
      </c>
      <c r="K85" s="82">
        <v>119093</v>
      </c>
      <c r="L85" s="82">
        <v>119093</v>
      </c>
      <c r="M85" s="82">
        <v>119093</v>
      </c>
      <c r="N85" s="82">
        <v>119093</v>
      </c>
    </row>
    <row r="86" spans="2:14" outlineLevel="1" x14ac:dyDescent="0.35">
      <c r="B86" s="237" t="s">
        <v>83</v>
      </c>
      <c r="C86" s="62" t="s">
        <v>161</v>
      </c>
      <c r="D86" s="82"/>
      <c r="E86" s="82"/>
      <c r="F86" s="82"/>
      <c r="G86" s="82"/>
      <c r="H86" s="82"/>
      <c r="I86" s="82"/>
      <c r="J86" s="82"/>
      <c r="K86" s="82"/>
      <c r="L86" s="82"/>
      <c r="M86" s="82"/>
      <c r="N86" s="82"/>
    </row>
    <row r="87" spans="2:14" outlineLevel="1" x14ac:dyDescent="0.35">
      <c r="B87" s="238" t="s">
        <v>84</v>
      </c>
      <c r="C87" s="62" t="s">
        <v>161</v>
      </c>
      <c r="D87" s="82"/>
      <c r="E87" s="82"/>
      <c r="F87" s="82"/>
      <c r="G87" s="82"/>
      <c r="H87" s="82"/>
      <c r="I87" s="82"/>
      <c r="J87" s="82"/>
      <c r="K87" s="82"/>
      <c r="L87" s="82"/>
      <c r="M87" s="82"/>
      <c r="N87" s="82"/>
    </row>
    <row r="88" spans="2:14" outlineLevel="1" x14ac:dyDescent="0.35">
      <c r="B88" s="237" t="s">
        <v>85</v>
      </c>
      <c r="C88" s="62" t="s">
        <v>161</v>
      </c>
      <c r="D88" s="82"/>
      <c r="E88" s="82"/>
      <c r="F88" s="82"/>
      <c r="G88" s="82"/>
      <c r="H88" s="82"/>
      <c r="I88" s="82"/>
      <c r="J88" s="82"/>
      <c r="K88" s="82"/>
      <c r="L88" s="82"/>
      <c r="M88" s="82"/>
      <c r="N88" s="82"/>
    </row>
    <row r="89" spans="2:14" outlineLevel="1" x14ac:dyDescent="0.35">
      <c r="B89" s="238" t="s">
        <v>86</v>
      </c>
      <c r="C89" s="62" t="s">
        <v>161</v>
      </c>
      <c r="D89" s="82"/>
      <c r="E89" s="82"/>
      <c r="F89" s="82"/>
      <c r="G89" s="82"/>
      <c r="H89" s="82"/>
      <c r="I89" s="82"/>
      <c r="J89" s="82"/>
      <c r="K89" s="82"/>
      <c r="L89" s="82"/>
      <c r="M89" s="82"/>
      <c r="N89" s="82"/>
    </row>
    <row r="90" spans="2:14" outlineLevel="1" x14ac:dyDescent="0.35">
      <c r="B90" s="237" t="s">
        <v>87</v>
      </c>
      <c r="C90" s="62" t="s">
        <v>161</v>
      </c>
      <c r="D90" s="82"/>
      <c r="E90" s="82"/>
      <c r="F90" s="82"/>
      <c r="G90" s="82"/>
      <c r="H90" s="82"/>
      <c r="I90" s="82"/>
      <c r="J90" s="82"/>
      <c r="K90" s="82"/>
      <c r="L90" s="82"/>
      <c r="M90" s="82"/>
      <c r="N90" s="82"/>
    </row>
    <row r="91" spans="2:14" outlineLevel="1" x14ac:dyDescent="0.35">
      <c r="B91" s="238" t="s">
        <v>88</v>
      </c>
      <c r="C91" s="62" t="s">
        <v>161</v>
      </c>
      <c r="D91" s="82">
        <v>92198</v>
      </c>
      <c r="E91" s="82">
        <v>92198</v>
      </c>
      <c r="F91" s="82">
        <v>92198</v>
      </c>
      <c r="G91" s="82">
        <v>92198</v>
      </c>
      <c r="H91" s="82"/>
      <c r="I91" s="82">
        <v>92198</v>
      </c>
      <c r="J91" s="82">
        <v>92198</v>
      </c>
      <c r="K91" s="82">
        <v>92198</v>
      </c>
      <c r="L91" s="82">
        <v>92198</v>
      </c>
      <c r="M91" s="82">
        <v>92198</v>
      </c>
      <c r="N91" s="82">
        <v>92198</v>
      </c>
    </row>
    <row r="92" spans="2:14" outlineLevel="1" x14ac:dyDescent="0.35">
      <c r="B92" s="237" t="s">
        <v>89</v>
      </c>
      <c r="C92" s="62" t="s">
        <v>161</v>
      </c>
      <c r="D92" s="82"/>
      <c r="E92" s="82"/>
      <c r="F92" s="82"/>
      <c r="G92" s="82"/>
      <c r="H92" s="82"/>
      <c r="I92" s="82"/>
      <c r="J92" s="82"/>
      <c r="K92" s="82"/>
      <c r="L92" s="82"/>
      <c r="M92" s="82"/>
      <c r="N92" s="82"/>
    </row>
    <row r="93" spans="2:14" outlineLevel="1" x14ac:dyDescent="0.35">
      <c r="B93" s="238" t="s">
        <v>90</v>
      </c>
      <c r="C93" s="62" t="s">
        <v>161</v>
      </c>
      <c r="D93" s="82"/>
      <c r="E93" s="82"/>
      <c r="F93" s="82"/>
      <c r="G93" s="82"/>
      <c r="H93" s="82"/>
      <c r="I93" s="82"/>
      <c r="J93" s="82"/>
      <c r="K93" s="82"/>
      <c r="L93" s="82"/>
      <c r="M93" s="82"/>
      <c r="N93" s="82"/>
    </row>
    <row r="94" spans="2:14" outlineLevel="1" x14ac:dyDescent="0.35">
      <c r="B94" s="238" t="s">
        <v>91</v>
      </c>
      <c r="C94" s="62" t="s">
        <v>161</v>
      </c>
      <c r="D94" s="82"/>
      <c r="E94" s="82"/>
      <c r="F94" s="82"/>
      <c r="G94" s="82"/>
      <c r="H94" s="82"/>
      <c r="I94" s="82"/>
      <c r="J94" s="82"/>
      <c r="K94" s="82"/>
      <c r="L94" s="82"/>
      <c r="M94" s="82"/>
      <c r="N94" s="82"/>
    </row>
    <row r="95" spans="2:14" outlineLevel="1" x14ac:dyDescent="0.35">
      <c r="B95" s="237" t="s">
        <v>92</v>
      </c>
      <c r="C95" s="62" t="s">
        <v>161</v>
      </c>
      <c r="D95" s="82"/>
      <c r="E95" s="82"/>
      <c r="F95" s="82"/>
      <c r="G95" s="82"/>
      <c r="H95" s="82"/>
      <c r="I95" s="82"/>
      <c r="J95" s="82"/>
      <c r="K95" s="82"/>
      <c r="L95" s="82"/>
      <c r="M95" s="82"/>
      <c r="N95" s="82"/>
    </row>
    <row r="96" spans="2:14" outlineLevel="1" x14ac:dyDescent="0.35">
      <c r="B96" s="238" t="s">
        <v>93</v>
      </c>
      <c r="C96" s="62" t="s">
        <v>161</v>
      </c>
      <c r="D96" s="82"/>
      <c r="E96" s="82"/>
      <c r="F96" s="82"/>
      <c r="G96" s="82"/>
      <c r="H96" s="82"/>
      <c r="I96" s="82"/>
      <c r="J96" s="82"/>
      <c r="K96" s="82"/>
      <c r="L96" s="82"/>
      <c r="M96" s="82"/>
      <c r="N96" s="82"/>
    </row>
    <row r="97" spans="2:40" outlineLevel="1" x14ac:dyDescent="0.35">
      <c r="B97" s="237" t="s">
        <v>94</v>
      </c>
      <c r="C97" s="62" t="s">
        <v>161</v>
      </c>
      <c r="D97" s="82"/>
      <c r="E97" s="82"/>
      <c r="F97" s="82"/>
      <c r="G97" s="82"/>
      <c r="H97" s="82"/>
      <c r="I97" s="82"/>
      <c r="J97" s="82"/>
      <c r="K97" s="82"/>
      <c r="L97" s="82"/>
      <c r="M97" s="82"/>
      <c r="N97" s="82"/>
    </row>
    <row r="98" spans="2:40" outlineLevel="1" x14ac:dyDescent="0.35">
      <c r="B98" s="238" t="s">
        <v>95</v>
      </c>
      <c r="C98" s="62" t="s">
        <v>161</v>
      </c>
      <c r="D98" s="82"/>
      <c r="E98" s="82"/>
      <c r="F98" s="82"/>
      <c r="G98" s="82"/>
      <c r="H98" s="82"/>
      <c r="I98" s="82"/>
      <c r="J98" s="82"/>
      <c r="K98" s="82"/>
      <c r="L98" s="82"/>
      <c r="M98" s="82"/>
      <c r="N98" s="82"/>
    </row>
    <row r="99" spans="2:40" outlineLevel="1" x14ac:dyDescent="0.35">
      <c r="B99" s="237" t="s">
        <v>96</v>
      </c>
      <c r="C99" s="62" t="s">
        <v>161</v>
      </c>
      <c r="D99" s="82"/>
      <c r="E99" s="82"/>
      <c r="F99" s="82"/>
      <c r="G99" s="82"/>
      <c r="H99" s="82"/>
      <c r="I99" s="82"/>
      <c r="J99" s="82"/>
      <c r="K99" s="82"/>
      <c r="L99" s="82"/>
      <c r="M99" s="82"/>
      <c r="N99" s="82"/>
    </row>
    <row r="100" spans="2:40" outlineLevel="1" x14ac:dyDescent="0.35">
      <c r="B100" s="238" t="s">
        <v>97</v>
      </c>
      <c r="C100" s="62" t="s">
        <v>161</v>
      </c>
      <c r="D100" s="82">
        <v>80522</v>
      </c>
      <c r="E100" s="82">
        <v>80522</v>
      </c>
      <c r="F100" s="82">
        <v>80522</v>
      </c>
      <c r="G100" s="82">
        <v>80522</v>
      </c>
      <c r="H100" s="82"/>
      <c r="I100" s="82">
        <v>80522</v>
      </c>
      <c r="J100" s="82">
        <v>80522</v>
      </c>
      <c r="K100" s="82">
        <v>80522</v>
      </c>
      <c r="L100" s="82">
        <v>80522</v>
      </c>
      <c r="M100" s="82">
        <v>80522</v>
      </c>
      <c r="N100" s="82">
        <v>80522</v>
      </c>
    </row>
    <row r="101" spans="2:40" outlineLevel="1" x14ac:dyDescent="0.35">
      <c r="B101" s="237" t="s">
        <v>98</v>
      </c>
      <c r="C101" s="62" t="s">
        <v>161</v>
      </c>
      <c r="D101" s="82"/>
      <c r="E101" s="82"/>
      <c r="F101" s="82"/>
      <c r="G101" s="82"/>
      <c r="H101" s="82"/>
      <c r="I101" s="82"/>
      <c r="J101" s="82"/>
      <c r="K101" s="82"/>
      <c r="L101" s="82"/>
      <c r="M101" s="82"/>
      <c r="N101" s="82"/>
    </row>
    <row r="102" spans="2:40" outlineLevel="1" x14ac:dyDescent="0.35">
      <c r="B102" s="238" t="s">
        <v>99</v>
      </c>
      <c r="C102" s="62" t="s">
        <v>161</v>
      </c>
      <c r="D102" s="82">
        <v>134255</v>
      </c>
      <c r="E102" s="82">
        <v>134255</v>
      </c>
      <c r="F102" s="82">
        <v>134255</v>
      </c>
      <c r="G102" s="82">
        <v>134255</v>
      </c>
      <c r="H102" s="82"/>
      <c r="I102" s="82">
        <v>134255</v>
      </c>
      <c r="J102" s="82">
        <v>134255</v>
      </c>
      <c r="K102" s="82">
        <v>134255</v>
      </c>
      <c r="L102" s="82">
        <v>134255</v>
      </c>
      <c r="M102" s="82">
        <v>134255</v>
      </c>
      <c r="N102" s="82">
        <v>134255</v>
      </c>
    </row>
    <row r="103" spans="2:40" outlineLevel="1" x14ac:dyDescent="0.35">
      <c r="B103" s="47" t="s">
        <v>107</v>
      </c>
      <c r="C103" s="63" t="s">
        <v>161</v>
      </c>
      <c r="D103" s="158">
        <f t="shared" ref="D103:N103" si="12">SUM(D78:D102)</f>
        <v>672300</v>
      </c>
      <c r="E103" s="158">
        <f t="shared" si="12"/>
        <v>672300</v>
      </c>
      <c r="F103" s="158">
        <f t="shared" si="12"/>
        <v>672300</v>
      </c>
      <c r="G103" s="158">
        <f t="shared" si="12"/>
        <v>672300</v>
      </c>
      <c r="H103" s="158">
        <f t="shared" si="12"/>
        <v>0</v>
      </c>
      <c r="I103" s="158">
        <f t="shared" si="12"/>
        <v>672300</v>
      </c>
      <c r="J103" s="158">
        <f t="shared" si="12"/>
        <v>672300</v>
      </c>
      <c r="K103" s="158">
        <f t="shared" si="12"/>
        <v>672300</v>
      </c>
      <c r="L103" s="158">
        <f t="shared" si="12"/>
        <v>672300</v>
      </c>
      <c r="M103" s="158">
        <f t="shared" si="12"/>
        <v>672300</v>
      </c>
      <c r="N103" s="158">
        <f t="shared" si="12"/>
        <v>672300</v>
      </c>
    </row>
    <row r="105" spans="2:40" ht="15.5" x14ac:dyDescent="0.35">
      <c r="B105" s="306" t="s">
        <v>190</v>
      </c>
      <c r="C105" s="306"/>
      <c r="D105" s="306"/>
      <c r="E105" s="306"/>
      <c r="F105" s="306"/>
      <c r="G105" s="306"/>
      <c r="H105" s="306"/>
      <c r="I105" s="306"/>
      <c r="J105" s="306"/>
      <c r="K105" s="306"/>
      <c r="L105" s="306"/>
      <c r="M105" s="306"/>
      <c r="N105" s="306"/>
    </row>
    <row r="106" spans="2:40" ht="5.5" customHeight="1" outlineLevel="1" x14ac:dyDescent="0.35">
      <c r="B106" s="102"/>
      <c r="C106" s="102"/>
      <c r="D106" s="102"/>
      <c r="E106" s="102"/>
      <c r="F106" s="102"/>
      <c r="G106" s="102"/>
      <c r="H106" s="102"/>
      <c r="I106" s="102"/>
      <c r="J106" s="102"/>
      <c r="K106" s="102"/>
      <c r="L106" s="102"/>
      <c r="M106" s="102"/>
      <c r="N106" s="102"/>
      <c r="S106" s="102"/>
      <c r="T106" s="102"/>
      <c r="U106" s="102"/>
      <c r="V106" s="102"/>
      <c r="W106" s="102"/>
      <c r="X106" s="102"/>
      <c r="Y106" s="102"/>
      <c r="Z106" s="102"/>
      <c r="AA106" s="102"/>
      <c r="AB106" s="102"/>
      <c r="AC106" s="102"/>
      <c r="AD106" s="102"/>
      <c r="AE106" s="102"/>
      <c r="AF106" s="102"/>
      <c r="AG106" s="102"/>
      <c r="AH106" s="102"/>
      <c r="AI106" s="102"/>
      <c r="AJ106" s="102"/>
      <c r="AK106" s="102"/>
      <c r="AL106" s="102"/>
      <c r="AM106" s="102"/>
      <c r="AN106" s="102"/>
    </row>
    <row r="107" spans="2:40" outlineLevel="1" x14ac:dyDescent="0.35">
      <c r="B107" s="332"/>
      <c r="C107" s="329" t="s">
        <v>105</v>
      </c>
      <c r="D107" s="317" t="s">
        <v>131</v>
      </c>
      <c r="E107" s="318"/>
      <c r="F107" s="318"/>
      <c r="G107" s="318"/>
      <c r="H107" s="318"/>
      <c r="I107" s="319"/>
      <c r="J107" s="317" t="s">
        <v>132</v>
      </c>
      <c r="K107" s="318"/>
      <c r="L107" s="318"/>
      <c r="M107" s="318"/>
      <c r="N107" s="319"/>
    </row>
    <row r="108" spans="2:40" outlineLevel="1" x14ac:dyDescent="0.35">
      <c r="B108" s="333"/>
      <c r="C108" s="330"/>
      <c r="D108" s="81">
        <f>$C$3-5</f>
        <v>2019</v>
      </c>
      <c r="E108" s="81">
        <f>$C$3-4</f>
        <v>2020</v>
      </c>
      <c r="F108" s="81">
        <f>$C$3-3</f>
        <v>2021</v>
      </c>
      <c r="G108" s="81">
        <f>$C$3-2</f>
        <v>2022</v>
      </c>
      <c r="H108" s="81"/>
      <c r="I108" s="81">
        <f>$C$3-1</f>
        <v>2023</v>
      </c>
      <c r="J108" s="81">
        <f>$C$3</f>
        <v>2024</v>
      </c>
      <c r="K108" s="81">
        <f>$C$3+1</f>
        <v>2025</v>
      </c>
      <c r="L108" s="81">
        <f>$C$3+2</f>
        <v>2026</v>
      </c>
      <c r="M108" s="81">
        <f>$C$3+3</f>
        <v>2027</v>
      </c>
      <c r="N108" s="81">
        <f>$C$3+4</f>
        <v>2028</v>
      </c>
    </row>
    <row r="109" spans="2:40" outlineLevel="1" x14ac:dyDescent="0.35">
      <c r="B109" s="237" t="s">
        <v>75</v>
      </c>
      <c r="C109" s="62" t="s">
        <v>161</v>
      </c>
      <c r="D109" s="87"/>
      <c r="E109" s="87"/>
      <c r="F109" s="87"/>
      <c r="G109" s="87"/>
      <c r="H109" s="87"/>
      <c r="I109" s="87"/>
      <c r="J109" s="87"/>
      <c r="K109" s="87"/>
      <c r="L109" s="87"/>
      <c r="M109" s="87"/>
      <c r="N109" s="87"/>
      <c r="O109" s="292"/>
    </row>
    <row r="110" spans="2:40" outlineLevel="1" x14ac:dyDescent="0.35">
      <c r="B110" s="238" t="s">
        <v>76</v>
      </c>
      <c r="C110" s="62" t="s">
        <v>161</v>
      </c>
      <c r="D110" s="87"/>
      <c r="E110" s="87"/>
      <c r="F110" s="87"/>
      <c r="G110" s="87"/>
      <c r="H110" s="87"/>
      <c r="I110" s="87"/>
      <c r="J110" s="87"/>
      <c r="K110" s="87"/>
      <c r="L110" s="87"/>
      <c r="M110" s="87"/>
      <c r="N110" s="87"/>
    </row>
    <row r="111" spans="2:40" outlineLevel="1" x14ac:dyDescent="0.35">
      <c r="B111" s="237" t="s">
        <v>77</v>
      </c>
      <c r="C111" s="62" t="s">
        <v>161</v>
      </c>
      <c r="D111" s="87"/>
      <c r="E111" s="87"/>
      <c r="F111" s="87"/>
      <c r="G111" s="87"/>
      <c r="H111" s="87"/>
      <c r="I111" s="87"/>
      <c r="J111" s="87"/>
      <c r="K111" s="87"/>
      <c r="L111" s="87"/>
      <c r="M111" s="87"/>
      <c r="N111" s="87"/>
    </row>
    <row r="112" spans="2:40" outlineLevel="1" x14ac:dyDescent="0.35">
      <c r="B112" s="238" t="s">
        <v>78</v>
      </c>
      <c r="C112" s="62" t="s">
        <v>161</v>
      </c>
      <c r="D112" s="87">
        <v>142000</v>
      </c>
      <c r="E112" s="87">
        <v>142000</v>
      </c>
      <c r="F112" s="87">
        <v>142000</v>
      </c>
      <c r="G112" s="87">
        <v>142000</v>
      </c>
      <c r="H112" s="87"/>
      <c r="I112" s="87">
        <v>142000</v>
      </c>
      <c r="J112" s="87">
        <v>142000</v>
      </c>
      <c r="K112" s="87">
        <v>142000</v>
      </c>
      <c r="L112" s="87">
        <v>142000</v>
      </c>
      <c r="M112" s="87">
        <v>142000</v>
      </c>
      <c r="N112" s="87">
        <v>142000</v>
      </c>
    </row>
    <row r="113" spans="2:14" outlineLevel="1" x14ac:dyDescent="0.35">
      <c r="B113" s="237" t="s">
        <v>79</v>
      </c>
      <c r="C113" s="62" t="s">
        <v>161</v>
      </c>
      <c r="D113" s="87"/>
      <c r="E113" s="87"/>
      <c r="F113" s="87"/>
      <c r="G113" s="87"/>
      <c r="H113" s="87"/>
      <c r="I113" s="87"/>
      <c r="J113" s="87"/>
      <c r="K113" s="87"/>
      <c r="L113" s="87"/>
      <c r="M113" s="87"/>
      <c r="N113" s="87"/>
    </row>
    <row r="114" spans="2:14" outlineLevel="1" x14ac:dyDescent="0.35">
      <c r="B114" s="238" t="s">
        <v>80</v>
      </c>
      <c r="C114" s="62" t="s">
        <v>161</v>
      </c>
      <c r="D114" s="87">
        <v>198000</v>
      </c>
      <c r="E114" s="87">
        <v>198000</v>
      </c>
      <c r="F114" s="87">
        <v>198000</v>
      </c>
      <c r="G114" s="87">
        <v>198000</v>
      </c>
      <c r="H114" s="87"/>
      <c r="I114" s="87">
        <v>198000</v>
      </c>
      <c r="J114" s="87">
        <v>198000</v>
      </c>
      <c r="K114" s="87">
        <v>198000</v>
      </c>
      <c r="L114" s="87">
        <v>198000</v>
      </c>
      <c r="M114" s="87">
        <v>198000</v>
      </c>
      <c r="N114" s="87">
        <v>198000</v>
      </c>
    </row>
    <row r="115" spans="2:14" outlineLevel="1" x14ac:dyDescent="0.35">
      <c r="B115" s="237" t="s">
        <v>81</v>
      </c>
      <c r="C115" s="62" t="s">
        <v>161</v>
      </c>
      <c r="D115" s="87"/>
      <c r="E115" s="87"/>
      <c r="F115" s="87"/>
      <c r="G115" s="87"/>
      <c r="H115" s="87"/>
      <c r="I115" s="87"/>
      <c r="J115" s="87"/>
      <c r="K115" s="87"/>
      <c r="L115" s="87"/>
      <c r="M115" s="87"/>
      <c r="N115" s="87"/>
    </row>
    <row r="116" spans="2:14" outlineLevel="1" x14ac:dyDescent="0.35">
      <c r="B116" s="238" t="s">
        <v>82</v>
      </c>
      <c r="C116" s="62" t="s">
        <v>161</v>
      </c>
      <c r="D116" s="87">
        <v>184000</v>
      </c>
      <c r="E116" s="87">
        <v>184000</v>
      </c>
      <c r="F116" s="87">
        <v>184000</v>
      </c>
      <c r="G116" s="87">
        <v>184000</v>
      </c>
      <c r="H116" s="87"/>
      <c r="I116" s="87">
        <v>184000</v>
      </c>
      <c r="J116" s="87">
        <v>184000</v>
      </c>
      <c r="K116" s="87">
        <v>184000</v>
      </c>
      <c r="L116" s="87">
        <v>184000</v>
      </c>
      <c r="M116" s="87">
        <v>184000</v>
      </c>
      <c r="N116" s="87">
        <v>184000</v>
      </c>
    </row>
    <row r="117" spans="2:14" outlineLevel="1" x14ac:dyDescent="0.35">
      <c r="B117" s="237" t="s">
        <v>83</v>
      </c>
      <c r="C117" s="62" t="s">
        <v>161</v>
      </c>
      <c r="D117" s="87"/>
      <c r="E117" s="87"/>
      <c r="F117" s="87"/>
      <c r="G117" s="87"/>
      <c r="H117" s="87"/>
      <c r="I117" s="87"/>
      <c r="J117" s="87"/>
      <c r="K117" s="87"/>
      <c r="L117" s="87"/>
      <c r="M117" s="87"/>
      <c r="N117" s="87"/>
    </row>
    <row r="118" spans="2:14" outlineLevel="1" x14ac:dyDescent="0.35">
      <c r="B118" s="238" t="s">
        <v>84</v>
      </c>
      <c r="C118" s="62" t="s">
        <v>161</v>
      </c>
      <c r="D118" s="87"/>
      <c r="E118" s="87"/>
      <c r="F118" s="87"/>
      <c r="G118" s="87"/>
      <c r="H118" s="87"/>
      <c r="I118" s="87"/>
      <c r="J118" s="87"/>
      <c r="K118" s="87"/>
      <c r="L118" s="87"/>
      <c r="M118" s="87"/>
      <c r="N118" s="87"/>
    </row>
    <row r="119" spans="2:14" outlineLevel="1" x14ac:dyDescent="0.35">
      <c r="B119" s="237" t="s">
        <v>85</v>
      </c>
      <c r="C119" s="62" t="s">
        <v>161</v>
      </c>
      <c r="D119" s="87"/>
      <c r="E119" s="87"/>
      <c r="F119" s="87"/>
      <c r="G119" s="87"/>
      <c r="H119" s="87"/>
      <c r="I119" s="87"/>
      <c r="J119" s="87"/>
      <c r="K119" s="87"/>
      <c r="L119" s="87"/>
      <c r="M119" s="87"/>
      <c r="N119" s="87"/>
    </row>
    <row r="120" spans="2:14" outlineLevel="1" x14ac:dyDescent="0.35">
      <c r="B120" s="238" t="s">
        <v>86</v>
      </c>
      <c r="C120" s="62" t="s">
        <v>161</v>
      </c>
      <c r="D120" s="87"/>
      <c r="E120" s="87"/>
      <c r="F120" s="87"/>
      <c r="G120" s="87"/>
      <c r="H120" s="87"/>
      <c r="I120" s="87"/>
      <c r="J120" s="87"/>
      <c r="K120" s="87"/>
      <c r="L120" s="87"/>
      <c r="M120" s="87"/>
      <c r="N120" s="87"/>
    </row>
    <row r="121" spans="2:14" outlineLevel="1" x14ac:dyDescent="0.35">
      <c r="B121" s="237" t="s">
        <v>87</v>
      </c>
      <c r="C121" s="62" t="s">
        <v>161</v>
      </c>
      <c r="D121" s="87"/>
      <c r="E121" s="87"/>
      <c r="F121" s="87"/>
      <c r="G121" s="87"/>
      <c r="H121" s="87"/>
      <c r="I121" s="87"/>
      <c r="J121" s="87"/>
      <c r="K121" s="87"/>
      <c r="L121" s="87"/>
      <c r="M121" s="87"/>
      <c r="N121" s="87"/>
    </row>
    <row r="122" spans="2:14" outlineLevel="1" x14ac:dyDescent="0.35">
      <c r="B122" s="238" t="s">
        <v>88</v>
      </c>
      <c r="C122" s="62" t="s">
        <v>161</v>
      </c>
      <c r="D122" s="87">
        <v>123000</v>
      </c>
      <c r="E122" s="87">
        <v>123000</v>
      </c>
      <c r="F122" s="87">
        <v>123000</v>
      </c>
      <c r="G122" s="87">
        <v>123000</v>
      </c>
      <c r="H122" s="87"/>
      <c r="I122" s="87">
        <v>123000</v>
      </c>
      <c r="J122" s="87">
        <v>123000</v>
      </c>
      <c r="K122" s="87">
        <v>123000</v>
      </c>
      <c r="L122" s="87">
        <v>123000</v>
      </c>
      <c r="M122" s="87">
        <v>123000</v>
      </c>
      <c r="N122" s="87">
        <v>123000</v>
      </c>
    </row>
    <row r="123" spans="2:14" outlineLevel="1" x14ac:dyDescent="0.35">
      <c r="B123" s="237" t="s">
        <v>89</v>
      </c>
      <c r="C123" s="62" t="s">
        <v>161</v>
      </c>
      <c r="D123" s="87"/>
      <c r="E123" s="87"/>
      <c r="F123" s="87"/>
      <c r="G123" s="87"/>
      <c r="H123" s="87"/>
      <c r="I123" s="87"/>
      <c r="J123" s="87"/>
      <c r="K123" s="87"/>
      <c r="L123" s="87"/>
      <c r="M123" s="87"/>
      <c r="N123" s="87"/>
    </row>
    <row r="124" spans="2:14" outlineLevel="1" x14ac:dyDescent="0.35">
      <c r="B124" s="238" t="s">
        <v>90</v>
      </c>
      <c r="C124" s="62" t="s">
        <v>161</v>
      </c>
      <c r="D124" s="87"/>
      <c r="E124" s="87"/>
      <c r="F124" s="87"/>
      <c r="G124" s="87"/>
      <c r="H124" s="87"/>
      <c r="I124" s="87"/>
      <c r="J124" s="87"/>
      <c r="K124" s="87"/>
      <c r="L124" s="87"/>
      <c r="M124" s="87"/>
      <c r="N124" s="87"/>
    </row>
    <row r="125" spans="2:14" outlineLevel="1" x14ac:dyDescent="0.35">
      <c r="B125" s="238" t="s">
        <v>91</v>
      </c>
      <c r="C125" s="62" t="s">
        <v>161</v>
      </c>
      <c r="D125" s="87"/>
      <c r="E125" s="87"/>
      <c r="F125" s="87"/>
      <c r="G125" s="87"/>
      <c r="H125" s="87"/>
      <c r="I125" s="87"/>
      <c r="J125" s="87"/>
      <c r="K125" s="87"/>
      <c r="L125" s="87"/>
      <c r="M125" s="87"/>
      <c r="N125" s="87"/>
    </row>
    <row r="126" spans="2:14" outlineLevel="1" x14ac:dyDescent="0.35">
      <c r="B126" s="237" t="s">
        <v>92</v>
      </c>
      <c r="C126" s="62" t="s">
        <v>161</v>
      </c>
      <c r="D126" s="87"/>
      <c r="E126" s="87"/>
      <c r="F126" s="87"/>
      <c r="G126" s="87"/>
      <c r="H126" s="87"/>
      <c r="I126" s="87"/>
      <c r="J126" s="87"/>
      <c r="K126" s="87"/>
      <c r="L126" s="87"/>
      <c r="M126" s="87"/>
      <c r="N126" s="87"/>
    </row>
    <row r="127" spans="2:14" outlineLevel="1" x14ac:dyDescent="0.35">
      <c r="B127" s="238" t="s">
        <v>93</v>
      </c>
      <c r="C127" s="62" t="s">
        <v>161</v>
      </c>
      <c r="D127" s="87"/>
      <c r="E127" s="87"/>
      <c r="F127" s="87"/>
      <c r="G127" s="87"/>
      <c r="H127" s="87"/>
      <c r="I127" s="87"/>
      <c r="J127" s="87"/>
      <c r="K127" s="87"/>
      <c r="L127" s="87"/>
      <c r="M127" s="87"/>
      <c r="N127" s="87"/>
    </row>
    <row r="128" spans="2:14" outlineLevel="1" x14ac:dyDescent="0.35">
      <c r="B128" s="237" t="s">
        <v>94</v>
      </c>
      <c r="C128" s="62" t="s">
        <v>161</v>
      </c>
      <c r="D128" s="87"/>
      <c r="E128" s="87"/>
      <c r="F128" s="87"/>
      <c r="G128" s="87"/>
      <c r="H128" s="87"/>
      <c r="I128" s="87"/>
      <c r="J128" s="87"/>
      <c r="K128" s="87"/>
      <c r="L128" s="87"/>
      <c r="M128" s="87"/>
      <c r="N128" s="87"/>
    </row>
    <row r="129" spans="2:14" outlineLevel="1" x14ac:dyDescent="0.35">
      <c r="B129" s="238" t="s">
        <v>95</v>
      </c>
      <c r="C129" s="62" t="s">
        <v>161</v>
      </c>
      <c r="D129" s="87"/>
      <c r="E129" s="87"/>
      <c r="F129" s="87"/>
      <c r="G129" s="87"/>
      <c r="H129" s="87"/>
      <c r="I129" s="87"/>
      <c r="J129" s="87"/>
      <c r="K129" s="87"/>
      <c r="L129" s="87"/>
      <c r="M129" s="87"/>
      <c r="N129" s="87"/>
    </row>
    <row r="130" spans="2:14" outlineLevel="1" x14ac:dyDescent="0.35">
      <c r="B130" s="237" t="s">
        <v>96</v>
      </c>
      <c r="C130" s="62" t="s">
        <v>161</v>
      </c>
      <c r="D130" s="87"/>
      <c r="E130" s="87"/>
      <c r="F130" s="87"/>
      <c r="G130" s="87"/>
      <c r="H130" s="87"/>
      <c r="I130" s="87"/>
      <c r="J130" s="87"/>
      <c r="K130" s="87"/>
      <c r="L130" s="87"/>
      <c r="M130" s="87"/>
      <c r="N130" s="87"/>
    </row>
    <row r="131" spans="2:14" outlineLevel="1" x14ac:dyDescent="0.35">
      <c r="B131" s="238" t="s">
        <v>97</v>
      </c>
      <c r="C131" s="62" t="s">
        <v>161</v>
      </c>
      <c r="D131" s="87">
        <v>103000</v>
      </c>
      <c r="E131" s="87">
        <v>103000</v>
      </c>
      <c r="F131" s="87">
        <v>103000</v>
      </c>
      <c r="G131" s="87">
        <v>103000</v>
      </c>
      <c r="H131" s="87"/>
      <c r="I131" s="87">
        <v>103000</v>
      </c>
      <c r="J131" s="87">
        <v>103000</v>
      </c>
      <c r="K131" s="87">
        <v>103000</v>
      </c>
      <c r="L131" s="87">
        <v>103000</v>
      </c>
      <c r="M131" s="87">
        <v>103000</v>
      </c>
      <c r="N131" s="87">
        <v>103000</v>
      </c>
    </row>
    <row r="132" spans="2:14" outlineLevel="1" x14ac:dyDescent="0.35">
      <c r="B132" s="237" t="s">
        <v>98</v>
      </c>
      <c r="C132" s="62" t="s">
        <v>161</v>
      </c>
      <c r="D132" s="87"/>
      <c r="E132" s="87"/>
      <c r="F132" s="87"/>
      <c r="G132" s="87"/>
      <c r="H132" s="87"/>
      <c r="I132" s="87"/>
      <c r="J132" s="87"/>
      <c r="K132" s="87"/>
      <c r="L132" s="87"/>
      <c r="M132" s="87"/>
      <c r="N132" s="87"/>
    </row>
    <row r="133" spans="2:14" outlineLevel="1" x14ac:dyDescent="0.35">
      <c r="B133" s="238" t="s">
        <v>99</v>
      </c>
      <c r="C133" s="62" t="s">
        <v>161</v>
      </c>
      <c r="D133" s="87">
        <v>190000</v>
      </c>
      <c r="E133" s="87">
        <v>190000</v>
      </c>
      <c r="F133" s="87">
        <v>190000</v>
      </c>
      <c r="G133" s="87">
        <v>190000</v>
      </c>
      <c r="H133" s="87"/>
      <c r="I133" s="87">
        <v>190000</v>
      </c>
      <c r="J133" s="87">
        <v>190000</v>
      </c>
      <c r="K133" s="87">
        <v>190000</v>
      </c>
      <c r="L133" s="87">
        <v>190000</v>
      </c>
      <c r="M133" s="87">
        <v>190000</v>
      </c>
      <c r="N133" s="87">
        <v>190000</v>
      </c>
    </row>
    <row r="134" spans="2:14" outlineLevel="1" x14ac:dyDescent="0.35">
      <c r="B134" s="49" t="s">
        <v>107</v>
      </c>
      <c r="C134" s="62" t="s">
        <v>161</v>
      </c>
      <c r="D134" s="158">
        <f>SUM(D109:D133)</f>
        <v>940000</v>
      </c>
      <c r="E134" s="158">
        <f t="shared" ref="E134:N134" si="13">SUM(E109:E133)</f>
        <v>940000</v>
      </c>
      <c r="F134" s="158">
        <f t="shared" si="13"/>
        <v>940000</v>
      </c>
      <c r="G134" s="158">
        <f t="shared" si="13"/>
        <v>940000</v>
      </c>
      <c r="H134" s="158">
        <f t="shared" si="13"/>
        <v>0</v>
      </c>
      <c r="I134" s="158">
        <f t="shared" si="13"/>
        <v>940000</v>
      </c>
      <c r="J134" s="158">
        <f t="shared" si="13"/>
        <v>940000</v>
      </c>
      <c r="K134" s="158">
        <f t="shared" si="13"/>
        <v>940000</v>
      </c>
      <c r="L134" s="158">
        <f t="shared" si="13"/>
        <v>940000</v>
      </c>
      <c r="M134" s="158">
        <f t="shared" si="13"/>
        <v>940000</v>
      </c>
      <c r="N134" s="158">
        <f t="shared" si="13"/>
        <v>940000</v>
      </c>
    </row>
    <row r="135" spans="2:14" ht="31.4" customHeight="1" outlineLevel="1" x14ac:dyDescent="0.35">
      <c r="B135" s="375" t="s">
        <v>191</v>
      </c>
      <c r="C135" s="375"/>
      <c r="D135" s="375"/>
      <c r="E135" s="375"/>
      <c r="F135" s="375"/>
      <c r="G135" s="375"/>
      <c r="H135" s="375"/>
      <c r="I135" s="375"/>
      <c r="J135" s="57"/>
    </row>
  </sheetData>
  <mergeCells count="34">
    <mergeCell ref="C2:F2"/>
    <mergeCell ref="B135:I135"/>
    <mergeCell ref="D12:G12"/>
    <mergeCell ref="H12:K12"/>
    <mergeCell ref="B43:N43"/>
    <mergeCell ref="B74:N74"/>
    <mergeCell ref="B9:AQ9"/>
    <mergeCell ref="L12:O12"/>
    <mergeCell ref="B5:I5"/>
    <mergeCell ref="AJ12:AM12"/>
    <mergeCell ref="AN12:AQ12"/>
    <mergeCell ref="J2:L2"/>
    <mergeCell ref="AB12:AE12"/>
    <mergeCell ref="P12:S12"/>
    <mergeCell ref="T12:W12"/>
    <mergeCell ref="X12:AA12"/>
    <mergeCell ref="X11:AQ11"/>
    <mergeCell ref="AF12:AI12"/>
    <mergeCell ref="D11:W11"/>
    <mergeCell ref="B11:B13"/>
    <mergeCell ref="C11:C13"/>
    <mergeCell ref="J45:N45"/>
    <mergeCell ref="C45:C46"/>
    <mergeCell ref="B45:B46"/>
    <mergeCell ref="D45:I45"/>
    <mergeCell ref="B76:B77"/>
    <mergeCell ref="C76:C77"/>
    <mergeCell ref="C107:C108"/>
    <mergeCell ref="B107:B108"/>
    <mergeCell ref="B105:N105"/>
    <mergeCell ref="J76:N76"/>
    <mergeCell ref="J107:N107"/>
    <mergeCell ref="D76:I76"/>
    <mergeCell ref="D107:I107"/>
  </mergeCells>
  <hyperlinks>
    <hyperlink ref="J2" location="'Αρχική σελίδα'!A1" display="Πίσω στην αρχική σελίδα" xr:uid="{36AD1299-6F17-4452-BB43-20BCD1CC01BD}"/>
  </hyperlink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60CD8B-9A5F-40D3-B765-E3BCD7720B75}">
  <sheetPr>
    <tabColor theme="4" tint="0.79998168889431442"/>
  </sheetPr>
  <dimension ref="B2:AG242"/>
  <sheetViews>
    <sheetView showGridLines="0" showZeros="0" topLeftCell="B9" zoomScale="70" zoomScaleNormal="70" workbookViewId="0">
      <selection activeCell="S36" sqref="S36"/>
    </sheetView>
  </sheetViews>
  <sheetFormatPr defaultColWidth="8.81640625" defaultRowHeight="14.5" outlineLevelRow="1" x14ac:dyDescent="0.35"/>
  <cols>
    <col min="1" max="1" width="2.81640625" customWidth="1"/>
    <col min="2" max="2" width="28.26953125" customWidth="1"/>
    <col min="3" max="12" width="13.7265625" customWidth="1"/>
    <col min="13" max="13" width="24.7265625" customWidth="1"/>
    <col min="14" max="14" width="1.7265625" customWidth="1"/>
    <col min="15" max="24" width="13.7265625" customWidth="1"/>
    <col min="25" max="25" width="24.7265625" customWidth="1"/>
    <col min="26" max="26" width="14.26953125" customWidth="1"/>
  </cols>
  <sheetData>
    <row r="2" spans="2:33" ht="18.5" x14ac:dyDescent="0.45">
      <c r="B2" s="1" t="s">
        <v>0</v>
      </c>
      <c r="C2" s="307" t="str">
        <f>'Αρχική σελίδα'!C3</f>
        <v>Ανατολικής Μακεδονίας και Θράκης</v>
      </c>
      <c r="D2" s="307"/>
      <c r="E2" s="307"/>
      <c r="F2" s="307"/>
      <c r="G2" s="307"/>
      <c r="H2" s="97"/>
      <c r="J2" s="308" t="s">
        <v>59</v>
      </c>
      <c r="K2" s="308"/>
      <c r="L2" s="308"/>
    </row>
    <row r="3" spans="2:33" ht="18.5" x14ac:dyDescent="0.45">
      <c r="B3" s="2" t="s">
        <v>2</v>
      </c>
      <c r="C3" s="98">
        <f>'Αρχική σελίδα'!C4</f>
        <v>2024</v>
      </c>
      <c r="D3" s="45" t="s">
        <v>3</v>
      </c>
      <c r="E3" s="45">
        <f>C3+4</f>
        <v>2028</v>
      </c>
    </row>
    <row r="4" spans="2:33" ht="14.5" customHeight="1" x14ac:dyDescent="0.45">
      <c r="C4" s="2"/>
      <c r="D4" s="45"/>
      <c r="E4" s="45"/>
    </row>
    <row r="5" spans="2:33" ht="44.5" customHeight="1" x14ac:dyDescent="0.35">
      <c r="B5" s="309" t="s">
        <v>192</v>
      </c>
      <c r="C5" s="309"/>
      <c r="D5" s="309"/>
      <c r="E5" s="309"/>
      <c r="F5" s="309"/>
      <c r="G5" s="309"/>
      <c r="H5" s="309"/>
      <c r="I5" s="309"/>
    </row>
    <row r="6" spans="2:33" x14ac:dyDescent="0.35">
      <c r="B6" s="223"/>
      <c r="C6" s="223"/>
      <c r="D6" s="223"/>
      <c r="E6" s="223"/>
      <c r="F6" s="223"/>
      <c r="G6" s="223"/>
      <c r="H6" s="223"/>
    </row>
    <row r="7" spans="2:33" ht="18.5" x14ac:dyDescent="0.45">
      <c r="B7" s="99" t="str">
        <f>"Εξέλιξη δεικτών διείσδυσης αερίου και κάλυψης δικτύου στο υφιστάμενο δίκτυο διανομής ("&amp;(C3-5)&amp;" - "&amp;(C3-1)&amp;") και εξέλιξη σύμφωνα με το Πρόγραμμα Ανάπτυξης  "&amp;C3&amp;" - "&amp;E3</f>
        <v>Εξέλιξη δεικτών διείσδυσης αερίου και κάλυψης δικτύου στο υφιστάμενο δίκτυο διανομής (2019 - 2023) και εξέλιξη σύμφωνα με το Πρόγραμμα Ανάπτυξης  2024 - 2028</v>
      </c>
      <c r="C7" s="100"/>
      <c r="D7" s="100"/>
      <c r="E7" s="100"/>
      <c r="F7" s="100"/>
      <c r="G7" s="100"/>
      <c r="H7" s="100"/>
      <c r="I7" s="100"/>
      <c r="J7" s="101"/>
      <c r="K7" s="97"/>
      <c r="L7" s="97"/>
      <c r="M7" s="97"/>
    </row>
    <row r="8" spans="2:33" ht="18.5" x14ac:dyDescent="0.45">
      <c r="C8" s="2"/>
      <c r="D8" s="45"/>
      <c r="E8" s="45"/>
    </row>
    <row r="9" spans="2:33" ht="15.5" x14ac:dyDescent="0.35">
      <c r="B9" s="306" t="s">
        <v>193</v>
      </c>
      <c r="C9" s="306"/>
      <c r="D9" s="306"/>
      <c r="E9" s="306"/>
      <c r="F9" s="306"/>
      <c r="G9" s="306"/>
      <c r="H9" s="306"/>
      <c r="I9" s="306"/>
      <c r="J9" s="306"/>
      <c r="K9" s="306"/>
      <c r="L9" s="306"/>
      <c r="M9" s="306"/>
      <c r="N9" s="306"/>
      <c r="O9" s="306"/>
      <c r="P9" s="306"/>
      <c r="Q9" s="306"/>
      <c r="R9" s="306"/>
      <c r="S9" s="306"/>
      <c r="T9" s="306"/>
      <c r="U9" s="306"/>
      <c r="V9" s="306"/>
      <c r="W9" s="306"/>
      <c r="X9" s="306"/>
      <c r="Y9" s="306"/>
    </row>
    <row r="10" spans="2:33" ht="5.5" customHeight="1" outlineLevel="1" x14ac:dyDescent="0.3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row>
    <row r="11" spans="2:33" ht="14.25" customHeight="1" outlineLevel="1" x14ac:dyDescent="0.35">
      <c r="B11" s="372"/>
      <c r="C11" s="329" t="s">
        <v>105</v>
      </c>
      <c r="D11" s="317" t="s">
        <v>131</v>
      </c>
      <c r="E11" s="318"/>
      <c r="F11" s="318"/>
      <c r="G11" s="318"/>
      <c r="H11" s="318"/>
      <c r="I11" s="318"/>
      <c r="J11" s="318"/>
      <c r="K11" s="318"/>
      <c r="L11" s="319"/>
      <c r="M11" s="379" t="str">
        <f>"Ετήσιος ρυθμός ανάπτυξης (CAGR) "&amp;($C$3-5)&amp;" - "&amp;(($C$3-1))</f>
        <v>Ετήσιος ρυθμός ανάπτυξης (CAGR) 2019 - 2023</v>
      </c>
      <c r="N11" s="102"/>
      <c r="O11" s="376" t="s">
        <v>132</v>
      </c>
      <c r="P11" s="377"/>
      <c r="Q11" s="377"/>
      <c r="R11" s="377"/>
      <c r="S11" s="377"/>
      <c r="T11" s="377"/>
      <c r="U11" s="377"/>
      <c r="V11" s="377"/>
      <c r="W11" s="377"/>
      <c r="X11" s="378"/>
      <c r="Y11" s="379" t="str">
        <f>"Ετήσιος ρυθμός ανάπτυξης (CAGR) "&amp;$C$3&amp;" - "&amp;$E$3</f>
        <v>Ετήσιος ρυθμός ανάπτυξης (CAGR) 2024 - 2028</v>
      </c>
    </row>
    <row r="12" spans="2:33" ht="15.75" customHeight="1" outlineLevel="1" x14ac:dyDescent="0.35">
      <c r="B12" s="373"/>
      <c r="C12" s="330"/>
      <c r="D12" s="66">
        <f>$C$3-5</f>
        <v>2019</v>
      </c>
      <c r="E12" s="317">
        <f>$C$3-4</f>
        <v>2020</v>
      </c>
      <c r="F12" s="319"/>
      <c r="G12" s="317">
        <f>$C$3-3</f>
        <v>2021</v>
      </c>
      <c r="H12" s="319"/>
      <c r="I12" s="317">
        <f>$C$3+-2</f>
        <v>2022</v>
      </c>
      <c r="J12" s="319"/>
      <c r="K12" s="317">
        <f>$C$3-1</f>
        <v>2023</v>
      </c>
      <c r="L12" s="319"/>
      <c r="M12" s="380"/>
      <c r="N12" s="102"/>
      <c r="O12" s="317">
        <f>$C$3</f>
        <v>2024</v>
      </c>
      <c r="P12" s="319"/>
      <c r="Q12" s="317">
        <f>$C$3+1</f>
        <v>2025</v>
      </c>
      <c r="R12" s="319"/>
      <c r="S12" s="317">
        <f>$C$3+2</f>
        <v>2026</v>
      </c>
      <c r="T12" s="319"/>
      <c r="U12" s="317">
        <f>$C$3+3</f>
        <v>2027</v>
      </c>
      <c r="V12" s="319"/>
      <c r="W12" s="317">
        <f>$C$3+4</f>
        <v>2028</v>
      </c>
      <c r="X12" s="319"/>
      <c r="Y12" s="380"/>
    </row>
    <row r="13" spans="2:33" outlineLevel="1" x14ac:dyDescent="0.35">
      <c r="B13" s="374"/>
      <c r="C13" s="331"/>
      <c r="D13" s="66" t="s">
        <v>194</v>
      </c>
      <c r="E13" s="66" t="s">
        <v>194</v>
      </c>
      <c r="F13" s="65" t="s">
        <v>135</v>
      </c>
      <c r="G13" s="66" t="s">
        <v>194</v>
      </c>
      <c r="H13" s="65" t="s">
        <v>135</v>
      </c>
      <c r="I13" s="66" t="s">
        <v>194</v>
      </c>
      <c r="J13" s="65" t="s">
        <v>135</v>
      </c>
      <c r="K13" s="66" t="s">
        <v>194</v>
      </c>
      <c r="L13" s="65" t="s">
        <v>135</v>
      </c>
      <c r="M13" s="381"/>
      <c r="O13" s="66" t="s">
        <v>194</v>
      </c>
      <c r="P13" s="65" t="s">
        <v>135</v>
      </c>
      <c r="Q13" s="66" t="s">
        <v>194</v>
      </c>
      <c r="R13" s="65" t="s">
        <v>135</v>
      </c>
      <c r="S13" s="66" t="s">
        <v>194</v>
      </c>
      <c r="T13" s="65" t="s">
        <v>135</v>
      </c>
      <c r="U13" s="66" t="s">
        <v>194</v>
      </c>
      <c r="V13" s="65" t="s">
        <v>135</v>
      </c>
      <c r="W13" s="66" t="s">
        <v>194</v>
      </c>
      <c r="X13" s="65" t="s">
        <v>135</v>
      </c>
      <c r="Y13" s="381"/>
    </row>
    <row r="14" spans="2:33" outlineLevel="1" x14ac:dyDescent="0.35">
      <c r="B14" s="237" t="s">
        <v>75</v>
      </c>
      <c r="C14" s="62" t="s">
        <v>195</v>
      </c>
      <c r="D14" s="187">
        <f>IFERROR(Πελάτες!E14/'Παραδοχές διείσδυσης - κάλυψης'!D14,0)</f>
        <v>0</v>
      </c>
      <c r="E14" s="188">
        <f>IFERROR(Πελάτες!G14/'Παραδοχές διείσδυσης - κάλυψης'!H14,0)</f>
        <v>0</v>
      </c>
      <c r="F14" s="161">
        <f>IFERROR((E14-D14)/D14,0)</f>
        <v>0</v>
      </c>
      <c r="G14" s="188">
        <f>IFERROR(Πελάτες!J14/'Παραδοχές διείσδυσης - κάλυψης'!L14,0)</f>
        <v>0</v>
      </c>
      <c r="H14" s="161">
        <f>IFERROR((G14-E14)/E14,0)</f>
        <v>0</v>
      </c>
      <c r="I14" s="188">
        <f>IFERROR(Πελάτες!M14/'Παραδοχές διείσδυσης - κάλυψης'!P14,0)</f>
        <v>0</v>
      </c>
      <c r="J14" s="161">
        <f>IFERROR((I14-G14)/G14,0)</f>
        <v>0</v>
      </c>
      <c r="K14" s="252">
        <f>IFERROR(Πελάτες!P14/'Παραδοχές διείσδυσης - κάλυψης'!T14,0)</f>
        <v>0</v>
      </c>
      <c r="L14" s="161">
        <f>IFERROR((K14-I14)/I14,0)</f>
        <v>0</v>
      </c>
      <c r="M14" s="189">
        <f t="shared" ref="M14" si="0">IFERROR((K14/D14)^(1/4)-1,0)</f>
        <v>0</v>
      </c>
      <c r="O14" s="188">
        <f>IFERROR(Πελάτες!V14/'Παραδοχές διείσδυσης - κάλυψης'!X14,0)</f>
        <v>0</v>
      </c>
      <c r="P14" s="161">
        <f>IFERROR((O14-K14)/K14,0)</f>
        <v>0</v>
      </c>
      <c r="Q14" s="188">
        <f>IFERROR(Πελάτες!Y14/'Παραδοχές διείσδυσης - κάλυψης'!AB14,0)</f>
        <v>0</v>
      </c>
      <c r="R14" s="161">
        <f>IFERROR((Q14-O14)/O14,0)</f>
        <v>0</v>
      </c>
      <c r="S14" s="188">
        <f>IFERROR(Πελάτες!AB14/'Παραδοχές διείσδυσης - κάλυψης'!AF14,0)</f>
        <v>0</v>
      </c>
      <c r="T14" s="161">
        <f>IFERROR((S14-Q14)/Q14,0)</f>
        <v>0</v>
      </c>
      <c r="U14" s="188">
        <f>IFERROR(Πελάτες!AE14/'Παραδοχές διείσδυσης - κάλυψης'!AJ14,0)</f>
        <v>0</v>
      </c>
      <c r="V14" s="161">
        <f>IFERROR((U14-S14)/S14,0)</f>
        <v>0</v>
      </c>
      <c r="W14" s="188">
        <f>IFERROR(Πελάτες!AH14/'Παραδοχές διείσδυσης - κάλυψης'!AN14,0)</f>
        <v>0</v>
      </c>
      <c r="X14" s="161">
        <f>IFERROR((W14-U14)/U14,0)</f>
        <v>0</v>
      </c>
      <c r="Y14" s="189">
        <f>IFERROR((W14/O14)^(1/4)-1,0)</f>
        <v>0</v>
      </c>
    </row>
    <row r="15" spans="2:33" outlineLevel="1" x14ac:dyDescent="0.35">
      <c r="B15" s="238" t="s">
        <v>76</v>
      </c>
      <c r="C15" s="62" t="s">
        <v>195</v>
      </c>
      <c r="D15" s="187">
        <f>IFERROR(Πελάτες!E15/'Παραδοχές διείσδυσης - κάλυψης'!D15,0)</f>
        <v>0</v>
      </c>
      <c r="E15" s="188">
        <f>IFERROR(Πελάτες!G15/'Παραδοχές διείσδυσης - κάλυψης'!H15,0)</f>
        <v>0</v>
      </c>
      <c r="F15" s="161">
        <f t="shared" ref="F15:F38" si="1">IFERROR((E15-D15)/D15,0)</f>
        <v>0</v>
      </c>
      <c r="G15" s="188">
        <f>IFERROR(Πελάτες!J15/'Παραδοχές διείσδυσης - κάλυψης'!L15,0)</f>
        <v>0</v>
      </c>
      <c r="H15" s="161">
        <f t="shared" ref="H15:H38" si="2">IFERROR((G15-E15)/E15,0)</f>
        <v>0</v>
      </c>
      <c r="I15" s="188">
        <f>IFERROR(Πελάτες!M15/'Παραδοχές διείσδυσης - κάλυψης'!P15,0)</f>
        <v>0</v>
      </c>
      <c r="J15" s="161">
        <f t="shared" ref="J15:J38" si="3">IFERROR((I15-G15)/G15,0)</f>
        <v>0</v>
      </c>
      <c r="K15" s="252">
        <f>IFERROR(Πελάτες!P15/'Παραδοχές διείσδυσης - κάλυψης'!T15,0)</f>
        <v>0</v>
      </c>
      <c r="L15" s="161">
        <f t="shared" ref="L15:L38" si="4">IFERROR((K15-I15)/I15,0)</f>
        <v>0</v>
      </c>
      <c r="M15" s="189">
        <f t="shared" ref="M15:M38" si="5">IFERROR((K15/D15)^(1/4)-1,0)</f>
        <v>0</v>
      </c>
      <c r="O15" s="188">
        <f>IFERROR(Πελάτες!V15/'Παραδοχές διείσδυσης - κάλυψης'!X15,0)</f>
        <v>0</v>
      </c>
      <c r="P15" s="161">
        <f t="shared" ref="P15:P38" si="6">IFERROR((O15-K15)/K15,0)</f>
        <v>0</v>
      </c>
      <c r="Q15" s="188">
        <f>IFERROR(Πελάτες!Y15/'Παραδοχές διείσδυσης - κάλυψης'!AB15,0)</f>
        <v>0</v>
      </c>
      <c r="R15" s="161">
        <f t="shared" ref="R15:R38" si="7">IFERROR((Q15-O15)/O15,0)</f>
        <v>0</v>
      </c>
      <c r="S15" s="188">
        <f>IFERROR(Πελάτες!AB15/'Παραδοχές διείσδυσης - κάλυψης'!AF15,0)</f>
        <v>0</v>
      </c>
      <c r="T15" s="161">
        <f t="shared" ref="T15:T38" si="8">IFERROR((S15-Q15)/Q15,0)</f>
        <v>0</v>
      </c>
      <c r="U15" s="188">
        <f>IFERROR(Πελάτες!AE15/'Παραδοχές διείσδυσης - κάλυψης'!AJ15,0)</f>
        <v>0</v>
      </c>
      <c r="V15" s="161">
        <f t="shared" ref="V15:V38" si="9">IFERROR((U15-S15)/S15,0)</f>
        <v>0</v>
      </c>
      <c r="W15" s="188">
        <f>IFERROR(Πελάτες!AH15/'Παραδοχές διείσδυσης - κάλυψης'!AN15,0)</f>
        <v>0</v>
      </c>
      <c r="X15" s="161">
        <f t="shared" ref="X15:X38" si="10">IFERROR((W15-U15)/U15,0)</f>
        <v>0</v>
      </c>
      <c r="Y15" s="189">
        <f t="shared" ref="Y15:Y38" si="11">IFERROR((W15/O15)^(1/4)-1,0)</f>
        <v>0</v>
      </c>
    </row>
    <row r="16" spans="2:33" outlineLevel="1" x14ac:dyDescent="0.35">
      <c r="B16" s="237" t="s">
        <v>77</v>
      </c>
      <c r="C16" s="62" t="s">
        <v>195</v>
      </c>
      <c r="D16" s="187">
        <f>IFERROR(Πελάτες!E16/'Παραδοχές διείσδυσης - κάλυψης'!D16,0)</f>
        <v>0</v>
      </c>
      <c r="E16" s="188">
        <f>IFERROR(Πελάτες!G16/'Παραδοχές διείσδυσης - κάλυψης'!H16,0)</f>
        <v>0</v>
      </c>
      <c r="F16" s="161">
        <f t="shared" si="1"/>
        <v>0</v>
      </c>
      <c r="G16" s="188">
        <f>IFERROR(Πελάτες!J16/'Παραδοχές διείσδυσης - κάλυψης'!L16,0)</f>
        <v>0</v>
      </c>
      <c r="H16" s="161">
        <f t="shared" si="2"/>
        <v>0</v>
      </c>
      <c r="I16" s="188">
        <f>IFERROR(Πελάτες!M16/'Παραδοχές διείσδυσης - κάλυψης'!P16,0)</f>
        <v>0</v>
      </c>
      <c r="J16" s="161">
        <f t="shared" si="3"/>
        <v>0</v>
      </c>
      <c r="K16" s="252">
        <f>IFERROR(Πελάτες!P16/'Παραδοχές διείσδυσης - κάλυψης'!T16,0)</f>
        <v>0</v>
      </c>
      <c r="L16" s="161">
        <f t="shared" si="4"/>
        <v>0</v>
      </c>
      <c r="M16" s="189">
        <f t="shared" si="5"/>
        <v>0</v>
      </c>
      <c r="O16" s="188">
        <f>IFERROR(Πελάτες!V16/'Παραδοχές διείσδυσης - κάλυψης'!X16,0)</f>
        <v>0</v>
      </c>
      <c r="P16" s="161">
        <f t="shared" si="6"/>
        <v>0</v>
      </c>
      <c r="Q16" s="188">
        <f>IFERROR(Πελάτες!Y16/'Παραδοχές διείσδυσης - κάλυψης'!AB16,0)</f>
        <v>0</v>
      </c>
      <c r="R16" s="161">
        <f t="shared" si="7"/>
        <v>0</v>
      </c>
      <c r="S16" s="188">
        <f>IFERROR(Πελάτες!AB16/'Παραδοχές διείσδυσης - κάλυψης'!AF16,0)</f>
        <v>0</v>
      </c>
      <c r="T16" s="161">
        <f t="shared" si="8"/>
        <v>0</v>
      </c>
      <c r="U16" s="188">
        <f>IFERROR(Πελάτες!AE16/'Παραδοχές διείσδυσης - κάλυψης'!AJ16,0)</f>
        <v>0</v>
      </c>
      <c r="V16" s="161">
        <f t="shared" si="9"/>
        <v>0</v>
      </c>
      <c r="W16" s="188">
        <f>IFERROR(Πελάτες!AH16/'Παραδοχές διείσδυσης - κάλυψης'!AN16,0)</f>
        <v>0</v>
      </c>
      <c r="X16" s="161">
        <f t="shared" si="10"/>
        <v>0</v>
      </c>
      <c r="Y16" s="189">
        <f t="shared" si="11"/>
        <v>0</v>
      </c>
    </row>
    <row r="17" spans="2:25" outlineLevel="1" x14ac:dyDescent="0.35">
      <c r="B17" s="238" t="s">
        <v>78</v>
      </c>
      <c r="C17" s="62" t="s">
        <v>195</v>
      </c>
      <c r="D17" s="187">
        <f>IFERROR(Πελάτες!E17/'Παραδοχές διείσδυσης - κάλυψης'!D17,0)</f>
        <v>4.5351473922902496E-3</v>
      </c>
      <c r="E17" s="188">
        <f>IFERROR(Πελάτες!G17/'Παραδοχές διείσδυσης - κάλυψης'!H17,0)</f>
        <v>5.2910052910052907E-3</v>
      </c>
      <c r="F17" s="161">
        <f t="shared" si="1"/>
        <v>0.16666666666666657</v>
      </c>
      <c r="G17" s="188">
        <f>IFERROR(Πελάτες!J17/'Παραδοχές διείσδυσης - κάλυψης'!L17,0)</f>
        <v>5.2910052910052907E-3</v>
      </c>
      <c r="H17" s="161">
        <f t="shared" si="2"/>
        <v>0</v>
      </c>
      <c r="I17" s="188">
        <f>IFERROR(Πελάτες!M17/'Παραδοχές διείσδυσης - κάλυψης'!P17,0)</f>
        <v>2.3376623376623377E-2</v>
      </c>
      <c r="J17" s="161">
        <f t="shared" si="3"/>
        <v>3.4181818181818184</v>
      </c>
      <c r="K17" s="252">
        <f>IFERROR(Πελάτες!P17/'Παραδοχές διείσδυσης - κάλυψης'!T17,0)</f>
        <v>3.4406933126374335E-2</v>
      </c>
      <c r="L17" s="161">
        <f t="shared" si="4"/>
        <v>0.47185213929490205</v>
      </c>
      <c r="M17" s="189">
        <f t="shared" si="5"/>
        <v>0.6596390286256204</v>
      </c>
      <c r="O17" s="252">
        <f>IFERROR(Πελάτες!V17/'Παραδοχές διείσδυσης - κάλυψης'!X17,0)</f>
        <v>8.6948705656759342E-2</v>
      </c>
      <c r="P17" s="161">
        <f t="shared" si="6"/>
        <v>1.5270693362120547</v>
      </c>
      <c r="Q17" s="252">
        <f>IFERROR(Πελάτες!Y17/'Παραδοχές διείσδυσης - κάλυψης'!AB17,0)</f>
        <v>0.11801184746390225</v>
      </c>
      <c r="R17" s="161">
        <f t="shared" si="7"/>
        <v>0.35725824292046926</v>
      </c>
      <c r="S17" s="252">
        <f>IFERROR(Πελάτες!AB17/'Παραδοχές διείσδυσης - κάλυψης'!AF17,0)</f>
        <v>0.15535510990454507</v>
      </c>
      <c r="T17" s="161">
        <f t="shared" si="8"/>
        <v>0.31643655483035688</v>
      </c>
      <c r="U17" s="252">
        <f>IFERROR(Πελάτες!AE17/'Παραδοχές διείσδυσης - κάλυψης'!AJ17,0)</f>
        <v>0.1969086610035905</v>
      </c>
      <c r="V17" s="161">
        <f t="shared" si="9"/>
        <v>0.26747463359639218</v>
      </c>
      <c r="W17" s="252">
        <f>IFERROR(Πελάτες!AH17/'Παραδοχές διείσδυσης - κάλυψης'!AN17,0)</f>
        <v>0.23627287853577372</v>
      </c>
      <c r="X17" s="161">
        <f t="shared" si="10"/>
        <v>0.19991105181231941</v>
      </c>
      <c r="Y17" s="189">
        <f t="shared" si="11"/>
        <v>0.28391918320224985</v>
      </c>
    </row>
    <row r="18" spans="2:25" outlineLevel="1" x14ac:dyDescent="0.35">
      <c r="B18" s="237" t="s">
        <v>79</v>
      </c>
      <c r="C18" s="62" t="s">
        <v>195</v>
      </c>
      <c r="D18" s="187">
        <f>IFERROR(Πελάτες!E18/'Παραδοχές διείσδυσης - κάλυψης'!D18,0)</f>
        <v>0</v>
      </c>
      <c r="E18" s="188">
        <f>IFERROR(Πελάτες!G18/'Παραδοχές διείσδυσης - κάλυψης'!H18,0)</f>
        <v>0</v>
      </c>
      <c r="F18" s="161">
        <f t="shared" si="1"/>
        <v>0</v>
      </c>
      <c r="G18" s="188">
        <f>IFERROR(Πελάτες!J18/'Παραδοχές διείσδυσης - κάλυψης'!L18,0)</f>
        <v>0</v>
      </c>
      <c r="H18" s="161">
        <f t="shared" si="2"/>
        <v>0</v>
      </c>
      <c r="I18" s="188">
        <f>IFERROR(Πελάτες!M18/'Παραδοχές διείσδυσης - κάλυψης'!P18,0)</f>
        <v>0</v>
      </c>
      <c r="J18" s="161">
        <f t="shared" si="3"/>
        <v>0</v>
      </c>
      <c r="K18" s="252">
        <f>IFERROR(Πελάτες!P18/'Παραδοχές διείσδυσης - κάλυψης'!T18,0)</f>
        <v>0</v>
      </c>
      <c r="L18" s="161">
        <f t="shared" si="4"/>
        <v>0</v>
      </c>
      <c r="M18" s="189">
        <f t="shared" si="5"/>
        <v>0</v>
      </c>
      <c r="O18" s="188">
        <f>IFERROR(Πελάτες!V18/'Παραδοχές διείσδυσης - κάλυψης'!X18,0)</f>
        <v>0</v>
      </c>
      <c r="P18" s="161">
        <f t="shared" si="6"/>
        <v>0</v>
      </c>
      <c r="Q18" s="188">
        <f>IFERROR(Πελάτες!Y18/'Παραδοχές διείσδυσης - κάλυψης'!AB18,0)</f>
        <v>0</v>
      </c>
      <c r="R18" s="161">
        <f t="shared" si="7"/>
        <v>0</v>
      </c>
      <c r="S18" s="188">
        <f>IFERROR(Πελάτες!AB18/'Παραδοχές διείσδυσης - κάλυψης'!AF18,0)</f>
        <v>0</v>
      </c>
      <c r="T18" s="161">
        <f t="shared" si="8"/>
        <v>0</v>
      </c>
      <c r="U18" s="188">
        <f>IFERROR(Πελάτες!AE18/'Παραδοχές διείσδυσης - κάλυψης'!AJ18,0)</f>
        <v>0</v>
      </c>
      <c r="V18" s="161">
        <f t="shared" si="9"/>
        <v>0</v>
      </c>
      <c r="W18" s="188">
        <f>IFERROR(Πελάτες!AH18/'Παραδοχές διείσδυσης - κάλυψης'!AN18,0)</f>
        <v>0</v>
      </c>
      <c r="X18" s="161">
        <f t="shared" si="10"/>
        <v>0</v>
      </c>
      <c r="Y18" s="189">
        <f t="shared" si="11"/>
        <v>0</v>
      </c>
    </row>
    <row r="19" spans="2:25" outlineLevel="1" x14ac:dyDescent="0.35">
      <c r="B19" s="238" t="s">
        <v>80</v>
      </c>
      <c r="C19" s="62" t="s">
        <v>195</v>
      </c>
      <c r="D19" s="187">
        <f>IFERROR(Πελάτες!E19/'Παραδοχές διείσδυσης - κάλυψης'!D19,0)</f>
        <v>3.2573289902280132E-3</v>
      </c>
      <c r="E19" s="188">
        <f>IFERROR(Πελάτες!G19/'Παραδοχές διείσδυσης - κάλυψης'!H19,0)</f>
        <v>3.9087947882736158E-3</v>
      </c>
      <c r="F19" s="161">
        <f t="shared" si="1"/>
        <v>0.2</v>
      </c>
      <c r="G19" s="188">
        <f>IFERROR(Πελάτες!J19/'Παραδοχές διείσδυσης - κάλυψης'!L19,0)</f>
        <v>4.560260586319218E-3</v>
      </c>
      <c r="H19" s="161">
        <f t="shared" si="2"/>
        <v>0.16666666666666655</v>
      </c>
      <c r="I19" s="188">
        <f>IFERROR(Πελάτες!M19/'Παραδοχές διείσδυσης - κάλυψης'!P19,0)</f>
        <v>0.10007014262333411</v>
      </c>
      <c r="J19" s="161">
        <f t="shared" si="3"/>
        <v>20.943952703831126</v>
      </c>
      <c r="K19" s="252">
        <f>IFERROR(Πελάτες!P19/'Παραδοχές διείσδυσης - κάλυψης'!T19,0)</f>
        <v>9.9035790161791148E-2</v>
      </c>
      <c r="L19" s="161">
        <f t="shared" si="4"/>
        <v>-1.0336274481353354E-2</v>
      </c>
      <c r="M19" s="189">
        <f t="shared" si="5"/>
        <v>1.3481867687157929</v>
      </c>
      <c r="O19" s="252">
        <f>IFERROR(Πελάτες!V19/'Παραδοχές διείσδυσης - κάλυψης'!X19,0)</f>
        <v>9.6992189663767797E-2</v>
      </c>
      <c r="P19" s="161">
        <f t="shared" si="6"/>
        <v>-2.0634969385156576E-2</v>
      </c>
      <c r="Q19" s="252">
        <f>IFERROR(Πελάτες!Y19/'Παραδοχές διείσδυσης - κάλυψης'!AB19,0)</f>
        <v>0.11587138703608688</v>
      </c>
      <c r="R19" s="161">
        <f t="shared" si="7"/>
        <v>0.19464657347942679</v>
      </c>
      <c r="S19" s="252">
        <f>IFERROR(Πελάτες!AB19/'Παραδοχές διείσδυσης - κάλυψης'!AF19,0)</f>
        <v>0.14352818371607515</v>
      </c>
      <c r="T19" s="161">
        <f t="shared" si="8"/>
        <v>0.23868529917031944</v>
      </c>
      <c r="U19" s="252">
        <f>IFERROR(Πελάτες!AE19/'Παραδοχές διείσδυσης - κάλυψης'!AJ19,0)</f>
        <v>0.174321503131524</v>
      </c>
      <c r="V19" s="161">
        <f t="shared" si="9"/>
        <v>0.21454545454545459</v>
      </c>
      <c r="W19" s="252">
        <f>IFERROR(Πελάτες!AH19/'Παραδοχές διείσδυσης - κάλυψης'!AN19,0)</f>
        <v>0.20483378834109522</v>
      </c>
      <c r="X19" s="161">
        <f t="shared" si="10"/>
        <v>0.17503454629203133</v>
      </c>
      <c r="Y19" s="189">
        <f t="shared" si="11"/>
        <v>0.20549720649925174</v>
      </c>
    </row>
    <row r="20" spans="2:25" outlineLevel="1" x14ac:dyDescent="0.35">
      <c r="B20" s="237" t="s">
        <v>81</v>
      </c>
      <c r="C20" s="62" t="s">
        <v>195</v>
      </c>
      <c r="D20" s="187">
        <f>IFERROR(Πελάτες!E20/'Παραδοχές διείσδυσης - κάλυψης'!D20,0)</f>
        <v>0</v>
      </c>
      <c r="E20" s="188">
        <f>IFERROR(Πελάτες!G20/'Παραδοχές διείσδυσης - κάλυψης'!H20,0)</f>
        <v>0</v>
      </c>
      <c r="F20" s="161">
        <f t="shared" si="1"/>
        <v>0</v>
      </c>
      <c r="G20" s="188">
        <f>IFERROR(Πελάτες!J20/'Παραδοχές διείσδυσης - κάλυψης'!L20,0)</f>
        <v>0</v>
      </c>
      <c r="H20" s="161">
        <f t="shared" si="2"/>
        <v>0</v>
      </c>
      <c r="I20" s="188">
        <f>IFERROR(Πελάτες!M20/'Παραδοχές διείσδυσης - κάλυψης'!P20,0)</f>
        <v>0</v>
      </c>
      <c r="J20" s="161">
        <f t="shared" si="3"/>
        <v>0</v>
      </c>
      <c r="K20" s="252">
        <f>IFERROR(Πελάτες!P20/'Παραδοχές διείσδυσης - κάλυψης'!T20,0)</f>
        <v>0</v>
      </c>
      <c r="L20" s="161">
        <f t="shared" si="4"/>
        <v>0</v>
      </c>
      <c r="M20" s="189">
        <f t="shared" si="5"/>
        <v>0</v>
      </c>
      <c r="O20" s="188">
        <f>IFERROR(Πελάτες!V20/'Παραδοχές διείσδυσης - κάλυψης'!X20,0)</f>
        <v>0</v>
      </c>
      <c r="P20" s="161">
        <f t="shared" si="6"/>
        <v>0</v>
      </c>
      <c r="Q20" s="252">
        <f>IFERROR(Πελάτες!Y20/'Παραδοχές διείσδυσης - κάλυψης'!AB20,0)</f>
        <v>0</v>
      </c>
      <c r="R20" s="161">
        <f t="shared" si="7"/>
        <v>0</v>
      </c>
      <c r="S20" s="252">
        <f>IFERROR(Πελάτες!AB20/'Παραδοχές διείσδυσης - κάλυψης'!AF20,0)</f>
        <v>0</v>
      </c>
      <c r="T20" s="161">
        <f t="shared" si="8"/>
        <v>0</v>
      </c>
      <c r="U20" s="252">
        <f>IFERROR(Πελάτες!AE20/'Παραδοχές διείσδυσης - κάλυψης'!AJ20,0)</f>
        <v>0</v>
      </c>
      <c r="V20" s="161">
        <f t="shared" si="9"/>
        <v>0</v>
      </c>
      <c r="W20" s="252">
        <f>IFERROR(Πελάτες!AH20/'Παραδοχές διείσδυσης - κάλυψης'!AN20,0)</f>
        <v>0</v>
      </c>
      <c r="X20" s="161">
        <f t="shared" si="10"/>
        <v>0</v>
      </c>
      <c r="Y20" s="189">
        <f t="shared" si="11"/>
        <v>0</v>
      </c>
    </row>
    <row r="21" spans="2:25" outlineLevel="1" x14ac:dyDescent="0.35">
      <c r="B21" s="238" t="s">
        <v>82</v>
      </c>
      <c r="C21" s="62" t="s">
        <v>195</v>
      </c>
      <c r="D21" s="187">
        <f>IFERROR(Πελάτες!E21/'Παραδοχές διείσδυσης - κάλυψης'!D21,0)</f>
        <v>4.3811610076670317E-3</v>
      </c>
      <c r="E21" s="188">
        <f>IFERROR(Πελάτες!G21/'Παραδοχές διείσδυσης - κάλυψης'!H21,0)</f>
        <v>2.7382256297918948E-3</v>
      </c>
      <c r="F21" s="161">
        <f t="shared" si="1"/>
        <v>-0.375</v>
      </c>
      <c r="G21" s="188">
        <f>IFERROR(Πελάτες!J21/'Παραδοχές διείσδυσης - κάλυψης'!L21,0)</f>
        <v>2.7382256297918948E-3</v>
      </c>
      <c r="H21" s="161">
        <f t="shared" si="2"/>
        <v>0</v>
      </c>
      <c r="I21" s="188">
        <f>IFERROR(Πελάτες!M21/'Παραδοχές διείσδυσης - κάλυψης'!P21,0)</f>
        <v>2.5519654249845647E-2</v>
      </c>
      <c r="J21" s="161">
        <f t="shared" si="3"/>
        <v>8.3197777320436295</v>
      </c>
      <c r="K21" s="252">
        <f>IFERROR(Πελάτες!P21/'Παραδοχές διείσδυσης - κάλυψης'!T21,0)</f>
        <v>4.9664241745942923E-2</v>
      </c>
      <c r="L21" s="161">
        <f t="shared" si="4"/>
        <v>0.9461173438994892</v>
      </c>
      <c r="M21" s="189">
        <f t="shared" si="5"/>
        <v>0.83490527361847966</v>
      </c>
      <c r="O21" s="252">
        <f>IFERROR(Πελάτες!V21/'Παραδοχές διείσδυσης - κάλυψης'!X21,0)</f>
        <v>0.10764657079646017</v>
      </c>
      <c r="P21" s="161">
        <f t="shared" si="6"/>
        <v>1.1674864452199922</v>
      </c>
      <c r="Q21" s="252">
        <f>IFERROR(Πελάτες!Y21/'Παραδοχές διείσδυσης - κάλυψης'!AB21,0)</f>
        <v>0.15122435473196558</v>
      </c>
      <c r="R21" s="161">
        <f t="shared" si="7"/>
        <v>0.40482277896156083</v>
      </c>
      <c r="S21" s="252">
        <f>IFERROR(Πελάτες!AB21/'Παραδοχές διείσδυσης - κάλυψης'!AF21,0)</f>
        <v>0.1926781275890638</v>
      </c>
      <c r="T21" s="161">
        <f t="shared" si="8"/>
        <v>0.27412101000908279</v>
      </c>
      <c r="U21" s="252">
        <f>IFERROR(Πελάτες!AE21/'Παραδοχές διείσδυσης - κάλυψης'!AJ21,0)</f>
        <v>0.23736536868268435</v>
      </c>
      <c r="V21" s="161">
        <f t="shared" si="9"/>
        <v>0.23192690137059929</v>
      </c>
      <c r="W21" s="252">
        <f>IFERROR(Πελάτες!AH21/'Παραδοχές διείσδυσης - κάλυψης'!AN21,0)</f>
        <v>0.27739229494614748</v>
      </c>
      <c r="X21" s="161">
        <f t="shared" si="10"/>
        <v>0.16863001745200698</v>
      </c>
      <c r="Y21" s="189">
        <f t="shared" si="11"/>
        <v>0.26699105437351878</v>
      </c>
    </row>
    <row r="22" spans="2:25" outlineLevel="1" x14ac:dyDescent="0.35">
      <c r="B22" s="237" t="s">
        <v>83</v>
      </c>
      <c r="C22" s="62" t="s">
        <v>195</v>
      </c>
      <c r="D22" s="187">
        <f>IFERROR(Πελάτες!E22/'Παραδοχές διείσδυσης - κάλυψης'!D22,0)</f>
        <v>0</v>
      </c>
      <c r="E22" s="188">
        <f>IFERROR(Πελάτες!G22/'Παραδοχές διείσδυσης - κάλυψης'!H22,0)</f>
        <v>0</v>
      </c>
      <c r="F22" s="161">
        <f t="shared" si="1"/>
        <v>0</v>
      </c>
      <c r="G22" s="188">
        <f>IFERROR(Πελάτες!J22/'Παραδοχές διείσδυσης - κάλυψης'!L22,0)</f>
        <v>0</v>
      </c>
      <c r="H22" s="161">
        <f t="shared" si="2"/>
        <v>0</v>
      </c>
      <c r="I22" s="188">
        <f>IFERROR(Πελάτες!M22/'Παραδοχές διείσδυσης - κάλυψης'!P22,0)</f>
        <v>0</v>
      </c>
      <c r="J22" s="161">
        <f t="shared" si="3"/>
        <v>0</v>
      </c>
      <c r="K22" s="252">
        <f>IFERROR(Πελάτες!P22/'Παραδοχές διείσδυσης - κάλυψης'!T22,0)</f>
        <v>0</v>
      </c>
      <c r="L22" s="161">
        <f t="shared" si="4"/>
        <v>0</v>
      </c>
      <c r="M22" s="189">
        <f t="shared" si="5"/>
        <v>0</v>
      </c>
      <c r="O22" s="252">
        <f>IFERROR(Πελάτες!V22/'Παραδοχές διείσδυσης - κάλυψης'!X22,0)</f>
        <v>0</v>
      </c>
      <c r="P22" s="161">
        <f t="shared" si="6"/>
        <v>0</v>
      </c>
      <c r="Q22" s="252">
        <f>IFERROR(Πελάτες!Y22/'Παραδοχές διείσδυσης - κάλυψης'!AB22,0)</f>
        <v>0</v>
      </c>
      <c r="R22" s="161">
        <f t="shared" si="7"/>
        <v>0</v>
      </c>
      <c r="S22" s="252">
        <f>IFERROR(Πελάτες!AB22/'Παραδοχές διείσδυσης - κάλυψης'!AF22,0)</f>
        <v>0</v>
      </c>
      <c r="T22" s="161">
        <f t="shared" si="8"/>
        <v>0</v>
      </c>
      <c r="U22" s="252">
        <f>IFERROR(Πελάτες!AE22/'Παραδοχές διείσδυσης - κάλυψης'!AJ22,0)</f>
        <v>0</v>
      </c>
      <c r="V22" s="161">
        <f t="shared" si="9"/>
        <v>0</v>
      </c>
      <c r="W22" s="252">
        <f>IFERROR(Πελάτες!AH22/'Παραδοχές διείσδυσης - κάλυψης'!AN22,0)</f>
        <v>0</v>
      </c>
      <c r="X22" s="161">
        <f t="shared" si="10"/>
        <v>0</v>
      </c>
      <c r="Y22" s="189">
        <f t="shared" si="11"/>
        <v>0</v>
      </c>
    </row>
    <row r="23" spans="2:25" outlineLevel="1" x14ac:dyDescent="0.35">
      <c r="B23" s="238" t="s">
        <v>84</v>
      </c>
      <c r="C23" s="62" t="s">
        <v>195</v>
      </c>
      <c r="D23" s="187">
        <f>IFERROR(Πελάτες!E23/'Παραδοχές διείσδυσης - κάλυψης'!D23,0)</f>
        <v>0</v>
      </c>
      <c r="E23" s="188">
        <f>IFERROR(Πελάτες!G23/'Παραδοχές διείσδυσης - κάλυψης'!H23,0)</f>
        <v>0</v>
      </c>
      <c r="F23" s="161">
        <f t="shared" si="1"/>
        <v>0</v>
      </c>
      <c r="G23" s="188">
        <f>IFERROR(Πελάτες!J23/'Παραδοχές διείσδυσης - κάλυψης'!L23,0)</f>
        <v>0</v>
      </c>
      <c r="H23" s="161">
        <f t="shared" si="2"/>
        <v>0</v>
      </c>
      <c r="I23" s="188">
        <f>IFERROR(Πελάτες!M23/'Παραδοχές διείσδυσης - κάλυψης'!P23,0)</f>
        <v>0</v>
      </c>
      <c r="J23" s="161">
        <f t="shared" si="3"/>
        <v>0</v>
      </c>
      <c r="K23" s="252">
        <f>IFERROR(Πελάτες!P23/'Παραδοχές διείσδυσης - κάλυψης'!T23,0)</f>
        <v>0</v>
      </c>
      <c r="L23" s="161">
        <f t="shared" si="4"/>
        <v>0</v>
      </c>
      <c r="M23" s="189">
        <f t="shared" si="5"/>
        <v>0</v>
      </c>
      <c r="O23" s="252">
        <f>IFERROR(Πελάτες!V23/'Παραδοχές διείσδυσης - κάλυψης'!X23,0)</f>
        <v>0</v>
      </c>
      <c r="P23" s="161">
        <f t="shared" si="6"/>
        <v>0</v>
      </c>
      <c r="Q23" s="252">
        <f>IFERROR(Πελάτες!Y23/'Παραδοχές διείσδυσης - κάλυψης'!AB23,0)</f>
        <v>0</v>
      </c>
      <c r="R23" s="161">
        <f t="shared" si="7"/>
        <v>0</v>
      </c>
      <c r="S23" s="252">
        <f>IFERROR(Πελάτες!AB23/'Παραδοχές διείσδυσης - κάλυψης'!AF23,0)</f>
        <v>0</v>
      </c>
      <c r="T23" s="161">
        <f t="shared" si="8"/>
        <v>0</v>
      </c>
      <c r="U23" s="252">
        <f>IFERROR(Πελάτες!AE23/'Παραδοχές διείσδυσης - κάλυψης'!AJ23,0)</f>
        <v>0</v>
      </c>
      <c r="V23" s="161">
        <f t="shared" si="9"/>
        <v>0</v>
      </c>
      <c r="W23" s="252">
        <f>IFERROR(Πελάτες!AH23/'Παραδοχές διείσδυσης - κάλυψης'!AN23,0)</f>
        <v>0</v>
      </c>
      <c r="X23" s="161">
        <f t="shared" si="10"/>
        <v>0</v>
      </c>
      <c r="Y23" s="189">
        <f t="shared" si="11"/>
        <v>0</v>
      </c>
    </row>
    <row r="24" spans="2:25" outlineLevel="1" x14ac:dyDescent="0.35">
      <c r="B24" s="237" t="s">
        <v>85</v>
      </c>
      <c r="C24" s="62" t="s">
        <v>195</v>
      </c>
      <c r="D24" s="187">
        <f>IFERROR(Πελάτες!E24/'Παραδοχές διείσδυσης - κάλυψης'!D24,0)</f>
        <v>0</v>
      </c>
      <c r="E24" s="188">
        <f>IFERROR(Πελάτες!G24/'Παραδοχές διείσδυσης - κάλυψης'!H24,0)</f>
        <v>0</v>
      </c>
      <c r="F24" s="161">
        <f t="shared" si="1"/>
        <v>0</v>
      </c>
      <c r="G24" s="188">
        <f>IFERROR(Πελάτες!J24/'Παραδοχές διείσδυσης - κάλυψης'!L24,0)</f>
        <v>0</v>
      </c>
      <c r="H24" s="161">
        <f t="shared" si="2"/>
        <v>0</v>
      </c>
      <c r="I24" s="188">
        <f>IFERROR(Πελάτες!M24/'Παραδοχές διείσδυσης - κάλυψης'!P24,0)</f>
        <v>0</v>
      </c>
      <c r="J24" s="161">
        <f t="shared" si="3"/>
        <v>0</v>
      </c>
      <c r="K24" s="252">
        <f>IFERROR(Πελάτες!P24/'Παραδοχές διείσδυσης - κάλυψης'!T24,0)</f>
        <v>0</v>
      </c>
      <c r="L24" s="161">
        <f t="shared" si="4"/>
        <v>0</v>
      </c>
      <c r="M24" s="189">
        <f t="shared" si="5"/>
        <v>0</v>
      </c>
      <c r="O24" s="252">
        <f>IFERROR(Πελάτες!V24/'Παραδοχές διείσδυσης - κάλυψης'!X24,0)</f>
        <v>0</v>
      </c>
      <c r="P24" s="161">
        <f t="shared" si="6"/>
        <v>0</v>
      </c>
      <c r="Q24" s="252">
        <f>IFERROR(Πελάτες!Y24/'Παραδοχές διείσδυσης - κάλυψης'!AB24,0)</f>
        <v>0</v>
      </c>
      <c r="R24" s="161">
        <f t="shared" si="7"/>
        <v>0</v>
      </c>
      <c r="S24" s="252">
        <f>IFERROR(Πελάτες!AB24/'Παραδοχές διείσδυσης - κάλυψης'!AF24,0)</f>
        <v>0</v>
      </c>
      <c r="T24" s="161">
        <f t="shared" si="8"/>
        <v>0</v>
      </c>
      <c r="U24" s="252">
        <f>IFERROR(Πελάτες!AE24/'Παραδοχές διείσδυσης - κάλυψης'!AJ24,0)</f>
        <v>0</v>
      </c>
      <c r="V24" s="161">
        <f t="shared" si="9"/>
        <v>0</v>
      </c>
      <c r="W24" s="252">
        <f>IFERROR(Πελάτες!AH24/'Παραδοχές διείσδυσης - κάλυψης'!AN24,0)</f>
        <v>0</v>
      </c>
      <c r="X24" s="161">
        <f t="shared" si="10"/>
        <v>0</v>
      </c>
      <c r="Y24" s="189">
        <f t="shared" si="11"/>
        <v>0</v>
      </c>
    </row>
    <row r="25" spans="2:25" outlineLevel="1" x14ac:dyDescent="0.35">
      <c r="B25" s="238" t="s">
        <v>86</v>
      </c>
      <c r="C25" s="62" t="s">
        <v>195</v>
      </c>
      <c r="D25" s="187">
        <f>IFERROR(Πελάτες!E25/'Παραδοχές διείσδυσης - κάλυψης'!D25,0)</f>
        <v>0</v>
      </c>
      <c r="E25" s="188">
        <f>IFERROR(Πελάτες!G25/'Παραδοχές διείσδυσης - κάλυψης'!H25,0)</f>
        <v>0</v>
      </c>
      <c r="F25" s="161">
        <f t="shared" si="1"/>
        <v>0</v>
      </c>
      <c r="G25" s="188">
        <f>IFERROR(Πελάτες!J25/'Παραδοχές διείσδυσης - κάλυψης'!L25,0)</f>
        <v>0</v>
      </c>
      <c r="H25" s="161">
        <f t="shared" si="2"/>
        <v>0</v>
      </c>
      <c r="I25" s="188">
        <f>IFERROR(Πελάτες!M25/'Παραδοχές διείσδυσης - κάλυψης'!P25,0)</f>
        <v>0</v>
      </c>
      <c r="J25" s="161">
        <f t="shared" si="3"/>
        <v>0</v>
      </c>
      <c r="K25" s="252">
        <f>IFERROR(Πελάτες!P25/'Παραδοχές διείσδυσης - κάλυψης'!T25,0)</f>
        <v>0</v>
      </c>
      <c r="L25" s="161">
        <f t="shared" si="4"/>
        <v>0</v>
      </c>
      <c r="M25" s="189">
        <f t="shared" si="5"/>
        <v>0</v>
      </c>
      <c r="O25" s="252">
        <f>IFERROR(Πελάτες!V25/'Παραδοχές διείσδυσης - κάλυψης'!X25,0)</f>
        <v>0</v>
      </c>
      <c r="P25" s="161">
        <f t="shared" si="6"/>
        <v>0</v>
      </c>
      <c r="Q25" s="252">
        <f>IFERROR(Πελάτες!Y25/'Παραδοχές διείσδυσης - κάλυψης'!AB25,0)</f>
        <v>0</v>
      </c>
      <c r="R25" s="161">
        <f t="shared" si="7"/>
        <v>0</v>
      </c>
      <c r="S25" s="252">
        <f>IFERROR(Πελάτες!AB25/'Παραδοχές διείσδυσης - κάλυψης'!AF25,0)</f>
        <v>0</v>
      </c>
      <c r="T25" s="161">
        <f t="shared" si="8"/>
        <v>0</v>
      </c>
      <c r="U25" s="252">
        <f>IFERROR(Πελάτες!AE25/'Παραδοχές διείσδυσης - κάλυψης'!AJ25,0)</f>
        <v>0</v>
      </c>
      <c r="V25" s="161">
        <f t="shared" si="9"/>
        <v>0</v>
      </c>
      <c r="W25" s="252">
        <f>IFERROR(Πελάτες!AH25/'Παραδοχές διείσδυσης - κάλυψης'!AN25,0)</f>
        <v>0</v>
      </c>
      <c r="X25" s="161">
        <f t="shared" si="10"/>
        <v>0</v>
      </c>
      <c r="Y25" s="189">
        <f t="shared" si="11"/>
        <v>0</v>
      </c>
    </row>
    <row r="26" spans="2:25" outlineLevel="1" x14ac:dyDescent="0.35">
      <c r="B26" s="237" t="s">
        <v>87</v>
      </c>
      <c r="C26" s="62" t="s">
        <v>195</v>
      </c>
      <c r="D26" s="187">
        <f>IFERROR(Πελάτες!E26/'Παραδοχές διείσδυσης - κάλυψης'!D26,0)</f>
        <v>0</v>
      </c>
      <c r="E26" s="188">
        <f>IFERROR(Πελάτες!G26/'Παραδοχές διείσδυσης - κάλυψης'!H26,0)</f>
        <v>0</v>
      </c>
      <c r="F26" s="161">
        <f t="shared" si="1"/>
        <v>0</v>
      </c>
      <c r="G26" s="188">
        <f>IFERROR(Πελάτες!J26/'Παραδοχές διείσδυσης - κάλυψης'!L26,0)</f>
        <v>0</v>
      </c>
      <c r="H26" s="161">
        <f t="shared" si="2"/>
        <v>0</v>
      </c>
      <c r="I26" s="188">
        <f>IFERROR(Πελάτες!M26/'Παραδοχές διείσδυσης - κάλυψης'!P26,0)</f>
        <v>0</v>
      </c>
      <c r="J26" s="161">
        <f t="shared" si="3"/>
        <v>0</v>
      </c>
      <c r="K26" s="252">
        <f>IFERROR(Πελάτες!P26/'Παραδοχές διείσδυσης - κάλυψης'!T26,0)</f>
        <v>0</v>
      </c>
      <c r="L26" s="161">
        <f t="shared" si="4"/>
        <v>0</v>
      </c>
      <c r="M26" s="189">
        <f t="shared" si="5"/>
        <v>0</v>
      </c>
      <c r="O26" s="252">
        <f>IFERROR(Πελάτες!V26/'Παραδοχές διείσδυσης - κάλυψης'!X26,0)</f>
        <v>0</v>
      </c>
      <c r="P26" s="161">
        <f t="shared" si="6"/>
        <v>0</v>
      </c>
      <c r="Q26" s="252">
        <f>IFERROR(Πελάτες!Y26/'Παραδοχές διείσδυσης - κάλυψης'!AB26,0)</f>
        <v>0</v>
      </c>
      <c r="R26" s="161">
        <f t="shared" si="7"/>
        <v>0</v>
      </c>
      <c r="S26" s="252">
        <f>IFERROR(Πελάτες!AB26/'Παραδοχές διείσδυσης - κάλυψης'!AF26,0)</f>
        <v>0</v>
      </c>
      <c r="T26" s="161">
        <f t="shared" si="8"/>
        <v>0</v>
      </c>
      <c r="U26" s="252">
        <f>IFERROR(Πελάτες!AE26/'Παραδοχές διείσδυσης - κάλυψης'!AJ26,0)</f>
        <v>0</v>
      </c>
      <c r="V26" s="161">
        <f t="shared" si="9"/>
        <v>0</v>
      </c>
      <c r="W26" s="252">
        <f>IFERROR(Πελάτες!AH26/'Παραδοχές διείσδυσης - κάλυψης'!AN26,0)</f>
        <v>0</v>
      </c>
      <c r="X26" s="161">
        <f t="shared" si="10"/>
        <v>0</v>
      </c>
      <c r="Y26" s="189">
        <f t="shared" si="11"/>
        <v>0</v>
      </c>
    </row>
    <row r="27" spans="2:25" outlineLevel="1" x14ac:dyDescent="0.35">
      <c r="B27" s="238" t="s">
        <v>88</v>
      </c>
      <c r="C27" s="62" t="s">
        <v>195</v>
      </c>
      <c r="D27" s="187">
        <f>IFERROR(Πελάτες!E27/'Παραδοχές διείσδυσης - κάλυψης'!D27,0)</f>
        <v>3.6809815950920245E-3</v>
      </c>
      <c r="E27" s="188">
        <f>IFERROR(Πελάτες!G27/'Παραδοχές διείσδυσης - κάλυψης'!H27,0)</f>
        <v>3.6809815950920245E-3</v>
      </c>
      <c r="F27" s="161">
        <f t="shared" si="1"/>
        <v>0</v>
      </c>
      <c r="G27" s="188">
        <f>IFERROR(Πελάτες!J27/'Παραδοχές διείσδυσης - κάλυψης'!L27,0)</f>
        <v>3.6809815950920245E-3</v>
      </c>
      <c r="H27" s="161">
        <f t="shared" si="2"/>
        <v>0</v>
      </c>
      <c r="I27" s="188">
        <f>IFERROR(Πελάτες!M27/'Παραδοχές διείσδυσης - κάλυψης'!P27,0)</f>
        <v>2.5127008101057256E-2</v>
      </c>
      <c r="J27" s="161">
        <f t="shared" si="3"/>
        <v>5.8261705341205543</v>
      </c>
      <c r="K27" s="252">
        <f>IFERROR(Πελάτες!P27/'Παραδοχές διείσδυσης - κάλυψης'!T27,0)</f>
        <v>5.1411928580473595E-2</v>
      </c>
      <c r="L27" s="161">
        <f t="shared" si="4"/>
        <v>1.0460823817026732</v>
      </c>
      <c r="M27" s="189">
        <f t="shared" si="5"/>
        <v>0.9331923255600485</v>
      </c>
      <c r="O27" s="252">
        <f>IFERROR(Πελάτες!V27/'Παραδοχές διείσδυσης - κάλυψης'!X27,0)</f>
        <v>6.7715159458278718E-2</v>
      </c>
      <c r="P27" s="161">
        <f t="shared" si="6"/>
        <v>0.31710988729563316</v>
      </c>
      <c r="Q27" s="252">
        <f>IFERROR(Πελάτες!Y27/'Παραδοχές διείσδυσης - κάλυψης'!AB27,0)</f>
        <v>0.10181451612903226</v>
      </c>
      <c r="R27" s="161">
        <f t="shared" si="7"/>
        <v>0.50357049947970889</v>
      </c>
      <c r="S27" s="252">
        <f>IFERROR(Πελάτες!AB27/'Παραδοχές διείσδυσης - κάλυψης'!AF27,0)</f>
        <v>0.14684139784946237</v>
      </c>
      <c r="T27" s="161">
        <f t="shared" si="8"/>
        <v>0.44224422442244221</v>
      </c>
      <c r="U27" s="252">
        <f>IFERROR(Πελάτες!AE27/'Παραδοχές διείσδυσης - κάλυψης'!AJ27,0)</f>
        <v>0.18644393241167434</v>
      </c>
      <c r="V27" s="161">
        <f t="shared" si="9"/>
        <v>0.26969597907812998</v>
      </c>
      <c r="W27" s="252">
        <f>IFERROR(Πελάτες!AH27/'Παραδοχές διείσδυσης - κάλυψης'!AN27,0)</f>
        <v>0.2329589093701997</v>
      </c>
      <c r="X27" s="161">
        <f t="shared" si="10"/>
        <v>0.24948506694129768</v>
      </c>
      <c r="Y27" s="189">
        <f t="shared" si="11"/>
        <v>0.36190983059029125</v>
      </c>
    </row>
    <row r="28" spans="2:25" outlineLevel="1" x14ac:dyDescent="0.35">
      <c r="B28" s="237" t="s">
        <v>89</v>
      </c>
      <c r="C28" s="62" t="s">
        <v>195</v>
      </c>
      <c r="D28" s="187">
        <f>IFERROR(Πελάτες!E28/'Παραδοχές διείσδυσης - κάλυψης'!D28,0)</f>
        <v>0</v>
      </c>
      <c r="E28" s="188">
        <f>IFERROR(Πελάτες!G28/'Παραδοχές διείσδυσης - κάλυψης'!H28,0)</f>
        <v>0</v>
      </c>
      <c r="F28" s="161">
        <f t="shared" si="1"/>
        <v>0</v>
      </c>
      <c r="G28" s="188">
        <f>IFERROR(Πελάτες!J28/'Παραδοχές διείσδυσης - κάλυψης'!L28,0)</f>
        <v>0</v>
      </c>
      <c r="H28" s="161">
        <f t="shared" si="2"/>
        <v>0</v>
      </c>
      <c r="I28" s="188">
        <f>IFERROR(Πελάτες!M28/'Παραδοχές διείσδυσης - κάλυψης'!P28,0)</f>
        <v>0</v>
      </c>
      <c r="J28" s="161">
        <f t="shared" si="3"/>
        <v>0</v>
      </c>
      <c r="K28" s="252">
        <f>IFERROR(Πελάτες!P28/'Παραδοχές διείσδυσης - κάλυψης'!T28,0)</f>
        <v>0</v>
      </c>
      <c r="L28" s="161">
        <f t="shared" si="4"/>
        <v>0</v>
      </c>
      <c r="M28" s="189">
        <f t="shared" si="5"/>
        <v>0</v>
      </c>
      <c r="O28" s="252">
        <f>IFERROR(Πελάτες!V28/'Παραδοχές διείσδυσης - κάλυψης'!X28,0)</f>
        <v>0</v>
      </c>
      <c r="P28" s="161">
        <f t="shared" si="6"/>
        <v>0</v>
      </c>
      <c r="Q28" s="252">
        <f>IFERROR(Πελάτες!Y28/'Παραδοχές διείσδυσης - κάλυψης'!AB28,0)</f>
        <v>0</v>
      </c>
      <c r="R28" s="161">
        <f t="shared" si="7"/>
        <v>0</v>
      </c>
      <c r="S28" s="252">
        <f>IFERROR(Πελάτες!AB28/'Παραδοχές διείσδυσης - κάλυψης'!AF28,0)</f>
        <v>0</v>
      </c>
      <c r="T28" s="161">
        <f t="shared" si="8"/>
        <v>0</v>
      </c>
      <c r="U28" s="252">
        <f>IFERROR(Πελάτες!AE28/'Παραδοχές διείσδυσης - κάλυψης'!AJ28,0)</f>
        <v>0</v>
      </c>
      <c r="V28" s="161">
        <f t="shared" si="9"/>
        <v>0</v>
      </c>
      <c r="W28" s="252">
        <f>IFERROR(Πελάτες!AH28/'Παραδοχές διείσδυσης - κάλυψης'!AN28,0)</f>
        <v>0</v>
      </c>
      <c r="X28" s="161">
        <f t="shared" si="10"/>
        <v>0</v>
      </c>
      <c r="Y28" s="189">
        <f t="shared" si="11"/>
        <v>0</v>
      </c>
    </row>
    <row r="29" spans="2:25" outlineLevel="1" x14ac:dyDescent="0.35">
      <c r="B29" s="238" t="s">
        <v>90</v>
      </c>
      <c r="C29" s="62" t="s">
        <v>195</v>
      </c>
      <c r="D29" s="187">
        <f>IFERROR(Πελάτες!E29/'Παραδοχές διείσδυσης - κάλυψης'!D29,0)</f>
        <v>0</v>
      </c>
      <c r="E29" s="188">
        <f>IFERROR(Πελάτες!G29/'Παραδοχές διείσδυσης - κάλυψης'!H29,0)</f>
        <v>0</v>
      </c>
      <c r="F29" s="161">
        <f t="shared" si="1"/>
        <v>0</v>
      </c>
      <c r="G29" s="188">
        <f>IFERROR(Πελάτες!J29/'Παραδοχές διείσδυσης - κάλυψης'!L29,0)</f>
        <v>0</v>
      </c>
      <c r="H29" s="161">
        <f t="shared" si="2"/>
        <v>0</v>
      </c>
      <c r="I29" s="188">
        <f>IFERROR(Πελάτες!M29/'Παραδοχές διείσδυσης - κάλυψης'!P29,0)</f>
        <v>0</v>
      </c>
      <c r="J29" s="161">
        <f t="shared" si="3"/>
        <v>0</v>
      </c>
      <c r="K29" s="252">
        <f>IFERROR(Πελάτες!P29/'Παραδοχές διείσδυσης - κάλυψης'!T29,0)</f>
        <v>0</v>
      </c>
      <c r="L29" s="161">
        <f t="shared" si="4"/>
        <v>0</v>
      </c>
      <c r="M29" s="189">
        <f t="shared" si="5"/>
        <v>0</v>
      </c>
      <c r="O29" s="252">
        <f>IFERROR(Πελάτες!V29/'Παραδοχές διείσδυσης - κάλυψης'!X29,0)</f>
        <v>0</v>
      </c>
      <c r="P29" s="161">
        <f t="shared" si="6"/>
        <v>0</v>
      </c>
      <c r="Q29" s="252">
        <f>IFERROR(Πελάτες!Y29/'Παραδοχές διείσδυσης - κάλυψης'!AB29,0)</f>
        <v>0</v>
      </c>
      <c r="R29" s="161">
        <f t="shared" si="7"/>
        <v>0</v>
      </c>
      <c r="S29" s="252">
        <f>IFERROR(Πελάτες!AB29/'Παραδοχές διείσδυσης - κάλυψης'!AF29,0)</f>
        <v>0</v>
      </c>
      <c r="T29" s="161">
        <f t="shared" si="8"/>
        <v>0</v>
      </c>
      <c r="U29" s="252">
        <f>IFERROR(Πελάτες!AE29/'Παραδοχές διείσδυσης - κάλυψης'!AJ29,0)</f>
        <v>0</v>
      </c>
      <c r="V29" s="161">
        <f t="shared" si="9"/>
        <v>0</v>
      </c>
      <c r="W29" s="252">
        <f>IFERROR(Πελάτες!AH29/'Παραδοχές διείσδυσης - κάλυψης'!AN29,0)</f>
        <v>0</v>
      </c>
      <c r="X29" s="161">
        <f t="shared" si="10"/>
        <v>0</v>
      </c>
      <c r="Y29" s="189">
        <f t="shared" si="11"/>
        <v>0</v>
      </c>
    </row>
    <row r="30" spans="2:25" outlineLevel="1" x14ac:dyDescent="0.35">
      <c r="B30" s="238" t="s">
        <v>91</v>
      </c>
      <c r="C30" s="62" t="s">
        <v>195</v>
      </c>
      <c r="D30" s="187">
        <f>IFERROR(Πελάτες!E30/'Παραδοχές διείσδυσης - κάλυψης'!D30,0)</f>
        <v>0</v>
      </c>
      <c r="E30" s="188">
        <f>IFERROR(Πελάτες!G30/'Παραδοχές διείσδυσης - κάλυψης'!H30,0)</f>
        <v>0</v>
      </c>
      <c r="F30" s="161">
        <f t="shared" si="1"/>
        <v>0</v>
      </c>
      <c r="G30" s="188">
        <f>IFERROR(Πελάτες!J30/'Παραδοχές διείσδυσης - κάλυψης'!L30,0)</f>
        <v>0</v>
      </c>
      <c r="H30" s="161">
        <f t="shared" si="2"/>
        <v>0</v>
      </c>
      <c r="I30" s="188">
        <f>IFERROR(Πελάτες!M30/'Παραδοχές διείσδυσης - κάλυψης'!P30,0)</f>
        <v>0</v>
      </c>
      <c r="J30" s="161">
        <f t="shared" si="3"/>
        <v>0</v>
      </c>
      <c r="K30" s="252">
        <f>IFERROR(Πελάτες!P30/'Παραδοχές διείσδυσης - κάλυψης'!T30,0)</f>
        <v>0</v>
      </c>
      <c r="L30" s="161">
        <f t="shared" si="4"/>
        <v>0</v>
      </c>
      <c r="M30" s="189">
        <f t="shared" si="5"/>
        <v>0</v>
      </c>
      <c r="O30" s="252">
        <f>IFERROR(Πελάτες!V30/'Παραδοχές διείσδυσης - κάλυψης'!X30,0)</f>
        <v>0</v>
      </c>
      <c r="P30" s="161">
        <f t="shared" si="6"/>
        <v>0</v>
      </c>
      <c r="Q30" s="252">
        <f>IFERROR(Πελάτες!Y30/'Παραδοχές διείσδυσης - κάλυψης'!AB30,0)</f>
        <v>0</v>
      </c>
      <c r="R30" s="161">
        <f t="shared" si="7"/>
        <v>0</v>
      </c>
      <c r="S30" s="252">
        <f>IFERROR(Πελάτες!AB30/'Παραδοχές διείσδυσης - κάλυψης'!AF30,0)</f>
        <v>0</v>
      </c>
      <c r="T30" s="161">
        <f t="shared" si="8"/>
        <v>0</v>
      </c>
      <c r="U30" s="252">
        <f>IFERROR(Πελάτες!AE30/'Παραδοχές διείσδυσης - κάλυψης'!AJ30,0)</f>
        <v>0</v>
      </c>
      <c r="V30" s="161">
        <f t="shared" si="9"/>
        <v>0</v>
      </c>
      <c r="W30" s="252">
        <f>IFERROR(Πελάτες!AH30/'Παραδοχές διείσδυσης - κάλυψης'!AN30,0)</f>
        <v>0</v>
      </c>
      <c r="X30" s="161">
        <f t="shared" si="10"/>
        <v>0</v>
      </c>
      <c r="Y30" s="189">
        <f t="shared" si="11"/>
        <v>0</v>
      </c>
    </row>
    <row r="31" spans="2:25" outlineLevel="1" x14ac:dyDescent="0.35">
      <c r="B31" s="237" t="s">
        <v>92</v>
      </c>
      <c r="C31" s="62" t="s">
        <v>195</v>
      </c>
      <c r="D31" s="187">
        <f>IFERROR(Πελάτες!E31/'Παραδοχές διείσδυσης - κάλυψης'!D31,0)</f>
        <v>0</v>
      </c>
      <c r="E31" s="188">
        <f>IFERROR(Πελάτες!G31/'Παραδοχές διείσδυσης - κάλυψης'!H31,0)</f>
        <v>0</v>
      </c>
      <c r="F31" s="161">
        <f t="shared" si="1"/>
        <v>0</v>
      </c>
      <c r="G31" s="188">
        <f>IFERROR(Πελάτες!J31/'Παραδοχές διείσδυσης - κάλυψης'!L31,0)</f>
        <v>0</v>
      </c>
      <c r="H31" s="161">
        <f t="shared" si="2"/>
        <v>0</v>
      </c>
      <c r="I31" s="188">
        <f>IFERROR(Πελάτες!M31/'Παραδοχές διείσδυσης - κάλυψης'!P31,0)</f>
        <v>0</v>
      </c>
      <c r="J31" s="161">
        <f t="shared" si="3"/>
        <v>0</v>
      </c>
      <c r="K31" s="252">
        <f>IFERROR(Πελάτες!P31/'Παραδοχές διείσδυσης - κάλυψης'!T31,0)</f>
        <v>0</v>
      </c>
      <c r="L31" s="161">
        <f t="shared" si="4"/>
        <v>0</v>
      </c>
      <c r="M31" s="189">
        <f t="shared" si="5"/>
        <v>0</v>
      </c>
      <c r="O31" s="252">
        <f>IFERROR(Πελάτες!V31/'Παραδοχές διείσδυσης - κάλυψης'!X31,0)</f>
        <v>0</v>
      </c>
      <c r="P31" s="161">
        <f t="shared" si="6"/>
        <v>0</v>
      </c>
      <c r="Q31" s="252">
        <f>IFERROR(Πελάτες!Y31/'Παραδοχές διείσδυσης - κάλυψης'!AB31,0)</f>
        <v>0</v>
      </c>
      <c r="R31" s="161">
        <f t="shared" si="7"/>
        <v>0</v>
      </c>
      <c r="S31" s="252">
        <f>IFERROR(Πελάτες!AB31/'Παραδοχές διείσδυσης - κάλυψης'!AF31,0)</f>
        <v>0</v>
      </c>
      <c r="T31" s="161">
        <f t="shared" si="8"/>
        <v>0</v>
      </c>
      <c r="U31" s="252">
        <f>IFERROR(Πελάτες!AE31/'Παραδοχές διείσδυσης - κάλυψης'!AJ31,0)</f>
        <v>0</v>
      </c>
      <c r="V31" s="161">
        <f t="shared" si="9"/>
        <v>0</v>
      </c>
      <c r="W31" s="252">
        <f>IFERROR(Πελάτες!AH31/'Παραδοχές διείσδυσης - κάλυψης'!AN31,0)</f>
        <v>0</v>
      </c>
      <c r="X31" s="161">
        <f t="shared" si="10"/>
        <v>0</v>
      </c>
      <c r="Y31" s="189">
        <f t="shared" si="11"/>
        <v>0</v>
      </c>
    </row>
    <row r="32" spans="2:25" outlineLevel="1" x14ac:dyDescent="0.35">
      <c r="B32" s="238" t="s">
        <v>93</v>
      </c>
      <c r="C32" s="62" t="s">
        <v>195</v>
      </c>
      <c r="D32" s="187">
        <f>IFERROR(Πελάτες!E32/'Παραδοχές διείσδυσης - κάλυψης'!D32,0)</f>
        <v>0</v>
      </c>
      <c r="E32" s="188">
        <f>IFERROR(Πελάτες!G32/'Παραδοχές διείσδυσης - κάλυψης'!H32,0)</f>
        <v>0</v>
      </c>
      <c r="F32" s="161">
        <f t="shared" si="1"/>
        <v>0</v>
      </c>
      <c r="G32" s="188">
        <f>IFERROR(Πελάτες!J32/'Παραδοχές διείσδυσης - κάλυψης'!L32,0)</f>
        <v>0</v>
      </c>
      <c r="H32" s="161">
        <f t="shared" si="2"/>
        <v>0</v>
      </c>
      <c r="I32" s="188">
        <f>IFERROR(Πελάτες!M32/'Παραδοχές διείσδυσης - κάλυψης'!P32,0)</f>
        <v>0</v>
      </c>
      <c r="J32" s="161">
        <f t="shared" si="3"/>
        <v>0</v>
      </c>
      <c r="K32" s="252">
        <f>IFERROR(Πελάτες!P32/'Παραδοχές διείσδυσης - κάλυψης'!T32,0)</f>
        <v>0</v>
      </c>
      <c r="L32" s="161">
        <f t="shared" si="4"/>
        <v>0</v>
      </c>
      <c r="M32" s="189">
        <f t="shared" si="5"/>
        <v>0</v>
      </c>
      <c r="O32" s="252">
        <f>IFERROR(Πελάτες!V32/'Παραδοχές διείσδυσης - κάλυψης'!X32,0)</f>
        <v>0</v>
      </c>
      <c r="P32" s="161">
        <f t="shared" si="6"/>
        <v>0</v>
      </c>
      <c r="Q32" s="252">
        <f>IFERROR(Πελάτες!Y32/'Παραδοχές διείσδυσης - κάλυψης'!AB32,0)</f>
        <v>0</v>
      </c>
      <c r="R32" s="161">
        <f t="shared" si="7"/>
        <v>0</v>
      </c>
      <c r="S32" s="252">
        <f>IFERROR(Πελάτες!AB32/'Παραδοχές διείσδυσης - κάλυψης'!AF32,0)</f>
        <v>0</v>
      </c>
      <c r="T32" s="161">
        <f t="shared" si="8"/>
        <v>0</v>
      </c>
      <c r="U32" s="252">
        <f>IFERROR(Πελάτες!AE32/'Παραδοχές διείσδυσης - κάλυψης'!AJ32,0)</f>
        <v>0</v>
      </c>
      <c r="V32" s="161">
        <f t="shared" si="9"/>
        <v>0</v>
      </c>
      <c r="W32" s="252">
        <f>IFERROR(Πελάτες!AH32/'Παραδοχές διείσδυσης - κάλυψης'!AN32,0)</f>
        <v>0</v>
      </c>
      <c r="X32" s="161">
        <f t="shared" si="10"/>
        <v>0</v>
      </c>
      <c r="Y32" s="189">
        <f t="shared" si="11"/>
        <v>0</v>
      </c>
    </row>
    <row r="33" spans="2:33" outlineLevel="1" x14ac:dyDescent="0.35">
      <c r="B33" s="237" t="s">
        <v>94</v>
      </c>
      <c r="C33" s="62" t="s">
        <v>195</v>
      </c>
      <c r="D33" s="187">
        <f>IFERROR(Πελάτες!E33/'Παραδοχές διείσδυσης - κάλυψης'!D33,0)</f>
        <v>0</v>
      </c>
      <c r="E33" s="188">
        <f>IFERROR(Πελάτες!G33/'Παραδοχές διείσδυσης - κάλυψης'!H33,0)</f>
        <v>0</v>
      </c>
      <c r="F33" s="161">
        <f t="shared" si="1"/>
        <v>0</v>
      </c>
      <c r="G33" s="188">
        <f>IFERROR(Πελάτες!J33/'Παραδοχές διείσδυσης - κάλυψης'!L33,0)</f>
        <v>0</v>
      </c>
      <c r="H33" s="161">
        <f t="shared" si="2"/>
        <v>0</v>
      </c>
      <c r="I33" s="188">
        <f>IFERROR(Πελάτες!M33/'Παραδοχές διείσδυσης - κάλυψης'!P33,0)</f>
        <v>0</v>
      </c>
      <c r="J33" s="161">
        <f t="shared" si="3"/>
        <v>0</v>
      </c>
      <c r="K33" s="252">
        <f>IFERROR(Πελάτες!P33/'Παραδοχές διείσδυσης - κάλυψης'!T33,0)</f>
        <v>0</v>
      </c>
      <c r="L33" s="161">
        <f t="shared" si="4"/>
        <v>0</v>
      </c>
      <c r="M33" s="189">
        <f t="shared" si="5"/>
        <v>0</v>
      </c>
      <c r="O33" s="252">
        <f>IFERROR(Πελάτες!V33/'Παραδοχές διείσδυσης - κάλυψης'!X33,0)</f>
        <v>0</v>
      </c>
      <c r="P33" s="161">
        <f t="shared" si="6"/>
        <v>0</v>
      </c>
      <c r="Q33" s="252">
        <f>IFERROR(Πελάτες!Y33/'Παραδοχές διείσδυσης - κάλυψης'!AB33,0)</f>
        <v>0</v>
      </c>
      <c r="R33" s="161">
        <f t="shared" si="7"/>
        <v>0</v>
      </c>
      <c r="S33" s="252">
        <f>IFERROR(Πελάτες!AB33/'Παραδοχές διείσδυσης - κάλυψης'!AF33,0)</f>
        <v>0</v>
      </c>
      <c r="T33" s="161">
        <f t="shared" si="8"/>
        <v>0</v>
      </c>
      <c r="U33" s="252">
        <f>IFERROR(Πελάτες!AE33/'Παραδοχές διείσδυσης - κάλυψης'!AJ33,0)</f>
        <v>0</v>
      </c>
      <c r="V33" s="161">
        <f t="shared" si="9"/>
        <v>0</v>
      </c>
      <c r="W33" s="252">
        <f>IFERROR(Πελάτες!AH33/'Παραδοχές διείσδυσης - κάλυψης'!AN33,0)</f>
        <v>0</v>
      </c>
      <c r="X33" s="161">
        <f t="shared" si="10"/>
        <v>0</v>
      </c>
      <c r="Y33" s="189">
        <f t="shared" si="11"/>
        <v>0</v>
      </c>
    </row>
    <row r="34" spans="2:33" outlineLevel="1" x14ac:dyDescent="0.35">
      <c r="B34" s="238" t="s">
        <v>95</v>
      </c>
      <c r="C34" s="62" t="s">
        <v>195</v>
      </c>
      <c r="D34" s="187">
        <f>IFERROR(Πελάτες!E34/'Παραδοχές διείσδυσης - κάλυψης'!D34,0)</f>
        <v>0</v>
      </c>
      <c r="E34" s="188">
        <f>IFERROR(Πελάτες!G34/'Παραδοχές διείσδυσης - κάλυψης'!H34,0)</f>
        <v>0</v>
      </c>
      <c r="F34" s="161">
        <f t="shared" si="1"/>
        <v>0</v>
      </c>
      <c r="G34" s="188">
        <f>IFERROR(Πελάτες!J34/'Παραδοχές διείσδυσης - κάλυψης'!L34,0)</f>
        <v>0</v>
      </c>
      <c r="H34" s="161">
        <f t="shared" si="2"/>
        <v>0</v>
      </c>
      <c r="I34" s="188">
        <f>IFERROR(Πελάτες!M34/'Παραδοχές διείσδυσης - κάλυψης'!P34,0)</f>
        <v>0</v>
      </c>
      <c r="J34" s="161">
        <f t="shared" si="3"/>
        <v>0</v>
      </c>
      <c r="K34" s="252">
        <f>IFERROR(Πελάτες!P34/'Παραδοχές διείσδυσης - κάλυψης'!T34,0)</f>
        <v>0</v>
      </c>
      <c r="L34" s="161">
        <f t="shared" si="4"/>
        <v>0</v>
      </c>
      <c r="M34" s="189">
        <f t="shared" si="5"/>
        <v>0</v>
      </c>
      <c r="O34" s="252">
        <f>IFERROR(Πελάτες!V34/'Παραδοχές διείσδυσης - κάλυψης'!X34,0)</f>
        <v>0</v>
      </c>
      <c r="P34" s="161">
        <f t="shared" si="6"/>
        <v>0</v>
      </c>
      <c r="Q34" s="252">
        <f>IFERROR(Πελάτες!Y34/'Παραδοχές διείσδυσης - κάλυψης'!AB34,0)</f>
        <v>0</v>
      </c>
      <c r="R34" s="161">
        <f t="shared" si="7"/>
        <v>0</v>
      </c>
      <c r="S34" s="252">
        <f>IFERROR(Πελάτες!AB34/'Παραδοχές διείσδυσης - κάλυψης'!AF34,0)</f>
        <v>0</v>
      </c>
      <c r="T34" s="161">
        <f t="shared" si="8"/>
        <v>0</v>
      </c>
      <c r="U34" s="252">
        <f>IFERROR(Πελάτες!AE34/'Παραδοχές διείσδυσης - κάλυψης'!AJ34,0)</f>
        <v>0</v>
      </c>
      <c r="V34" s="161">
        <f t="shared" si="9"/>
        <v>0</v>
      </c>
      <c r="W34" s="252">
        <f>IFERROR(Πελάτες!AH34/'Παραδοχές διείσδυσης - κάλυψης'!AN34,0)</f>
        <v>0</v>
      </c>
      <c r="X34" s="161">
        <f t="shared" si="10"/>
        <v>0</v>
      </c>
      <c r="Y34" s="189">
        <f t="shared" si="11"/>
        <v>0</v>
      </c>
    </row>
    <row r="35" spans="2:33" outlineLevel="1" x14ac:dyDescent="0.35">
      <c r="B35" s="237" t="s">
        <v>96</v>
      </c>
      <c r="C35" s="62" t="s">
        <v>195</v>
      </c>
      <c r="D35" s="187">
        <f>IFERROR(Πελάτες!E35/'Παραδοχές διείσδυσης - κάλυψης'!D35,0)</f>
        <v>0</v>
      </c>
      <c r="E35" s="188">
        <f>IFERROR(Πελάτες!G35/'Παραδοχές διείσδυσης - κάλυψης'!H35,0)</f>
        <v>0</v>
      </c>
      <c r="F35" s="161">
        <f t="shared" si="1"/>
        <v>0</v>
      </c>
      <c r="G35" s="188">
        <f>IFERROR(Πελάτες!J35/'Παραδοχές διείσδυσης - κάλυψης'!L35,0)</f>
        <v>0</v>
      </c>
      <c r="H35" s="161">
        <f t="shared" si="2"/>
        <v>0</v>
      </c>
      <c r="I35" s="188">
        <f>IFERROR(Πελάτες!M35/'Παραδοχές διείσδυσης - κάλυψης'!P35,0)</f>
        <v>0</v>
      </c>
      <c r="J35" s="161">
        <f t="shared" si="3"/>
        <v>0</v>
      </c>
      <c r="K35" s="252">
        <f>IFERROR(Πελάτες!P35/'Παραδοχές διείσδυσης - κάλυψης'!T35,0)</f>
        <v>0</v>
      </c>
      <c r="L35" s="161">
        <f t="shared" si="4"/>
        <v>0</v>
      </c>
      <c r="M35" s="189">
        <f t="shared" si="5"/>
        <v>0</v>
      </c>
      <c r="O35" s="252">
        <f>IFERROR(Πελάτες!V35/'Παραδοχές διείσδυσης - κάλυψης'!X35,0)</f>
        <v>0</v>
      </c>
      <c r="P35" s="161">
        <f t="shared" si="6"/>
        <v>0</v>
      </c>
      <c r="Q35" s="252">
        <f>IFERROR(Πελάτες!Y35/'Παραδοχές διείσδυσης - κάλυψης'!AB35,0)</f>
        <v>0</v>
      </c>
      <c r="R35" s="161">
        <f t="shared" si="7"/>
        <v>0</v>
      </c>
      <c r="S35" s="252">
        <f>IFERROR(Πελάτες!AB35/'Παραδοχές διείσδυσης - κάλυψης'!AF35,0)</f>
        <v>0</v>
      </c>
      <c r="T35" s="161">
        <f t="shared" si="8"/>
        <v>0</v>
      </c>
      <c r="U35" s="252">
        <f>IFERROR(Πελάτες!AE35/'Παραδοχές διείσδυσης - κάλυψης'!AJ35,0)</f>
        <v>0</v>
      </c>
      <c r="V35" s="161">
        <f t="shared" si="9"/>
        <v>0</v>
      </c>
      <c r="W35" s="252">
        <f>IFERROR(Πελάτες!AH35/'Παραδοχές διείσδυσης - κάλυψης'!AN35,0)</f>
        <v>0</v>
      </c>
      <c r="X35" s="161">
        <f t="shared" si="10"/>
        <v>0</v>
      </c>
      <c r="Y35" s="189">
        <f t="shared" si="11"/>
        <v>0</v>
      </c>
    </row>
    <row r="36" spans="2:33" outlineLevel="1" x14ac:dyDescent="0.35">
      <c r="B36" s="238" t="s">
        <v>97</v>
      </c>
      <c r="C36" s="62" t="s">
        <v>195</v>
      </c>
      <c r="D36" s="187">
        <f>IFERROR(Πελάτες!E36/'Παραδοχές διείσδυσης - κάλυψης'!D36,0)</f>
        <v>0</v>
      </c>
      <c r="E36" s="188">
        <f>IFERROR(Πελάτες!G36/'Παραδοχές διείσδυσης - κάλυψης'!H36,0)</f>
        <v>0</v>
      </c>
      <c r="F36" s="161">
        <f t="shared" si="1"/>
        <v>0</v>
      </c>
      <c r="G36" s="188">
        <f>IFERROR(Πελάτες!J36/'Παραδοχές διείσδυσης - κάλυψης'!L36,0)</f>
        <v>0</v>
      </c>
      <c r="H36" s="161">
        <f t="shared" si="2"/>
        <v>0</v>
      </c>
      <c r="I36" s="188">
        <f>IFERROR(Πελάτες!M36/'Παραδοχές διείσδυσης - κάλυψης'!P36,0)</f>
        <v>1.4777285201604391E-2</v>
      </c>
      <c r="J36" s="161">
        <f t="shared" si="3"/>
        <v>0</v>
      </c>
      <c r="K36" s="252">
        <f>IFERROR(Πελάτες!P36/'Παραδοχές διείσδυσης - κάλυψης'!T36,0)</f>
        <v>9.5641481076649808E-3</v>
      </c>
      <c r="L36" s="161">
        <f t="shared" si="4"/>
        <v>-0.35278043448558549</v>
      </c>
      <c r="M36" s="189">
        <f t="shared" si="5"/>
        <v>0</v>
      </c>
      <c r="O36" s="252">
        <f>IFERROR(Πελάτες!V36/'Παραδοχές διείσδυσης - κάλυψης'!X36,0)</f>
        <v>8.5618729096989962E-2</v>
      </c>
      <c r="P36" s="161">
        <f t="shared" si="6"/>
        <v>7.9520496894409938</v>
      </c>
      <c r="Q36" s="252">
        <f>IFERROR(Πελάτες!Y36/'Παραδοχές διείσδυσης - κάλυψης'!AB36,0)</f>
        <v>0.15652173913043479</v>
      </c>
      <c r="R36" s="161">
        <f t="shared" si="7"/>
        <v>0.82812500000000022</v>
      </c>
      <c r="S36" s="252">
        <f>IFERROR(Πελάτες!AB36/'Παραδοχές διείσδυσης - κάλυψης'!AF36,0)</f>
        <v>0.20546265328874025</v>
      </c>
      <c r="T36" s="161">
        <f t="shared" si="8"/>
        <v>0.31267806267806258</v>
      </c>
      <c r="U36" s="252">
        <f>IFERROR(Πελάτες!AE36/'Παραδοχές διείσδυσης - κάλυψης'!AJ36,0)</f>
        <v>0.24358974358974358</v>
      </c>
      <c r="V36" s="161">
        <f t="shared" si="9"/>
        <v>0.1855670103092783</v>
      </c>
      <c r="W36" s="252">
        <f>IFERROR(Πελάτες!AH36/'Παραδοχές διείσδυσης - κάλυψης'!AN36,0)</f>
        <v>0.289520624303233</v>
      </c>
      <c r="X36" s="161">
        <f t="shared" si="10"/>
        <v>0.18855835240274602</v>
      </c>
      <c r="Y36" s="189">
        <f t="shared" si="11"/>
        <v>0.35605618039369835</v>
      </c>
    </row>
    <row r="37" spans="2:33" outlineLevel="1" x14ac:dyDescent="0.35">
      <c r="B37" s="237" t="s">
        <v>98</v>
      </c>
      <c r="C37" s="62" t="s">
        <v>195</v>
      </c>
      <c r="D37" s="187">
        <f>IFERROR(Πελάτες!E37/'Παραδοχές διείσδυσης - κάλυψης'!D37,0)</f>
        <v>0</v>
      </c>
      <c r="E37" s="188">
        <f>IFERROR(Πελάτες!G37/'Παραδοχές διείσδυσης - κάλυψης'!H37,0)</f>
        <v>0</v>
      </c>
      <c r="F37" s="161">
        <f t="shared" si="1"/>
        <v>0</v>
      </c>
      <c r="G37" s="188">
        <f>IFERROR(Πελάτες!J37/'Παραδοχές διείσδυσης - κάλυψης'!L37,0)</f>
        <v>0</v>
      </c>
      <c r="H37" s="161">
        <f t="shared" si="2"/>
        <v>0</v>
      </c>
      <c r="I37" s="188">
        <f>IFERROR(Πελάτες!M37/'Παραδοχές διείσδυσης - κάλυψης'!P37,0)</f>
        <v>0</v>
      </c>
      <c r="J37" s="161">
        <f t="shared" si="3"/>
        <v>0</v>
      </c>
      <c r="K37" s="252">
        <f>IFERROR(Πελάτες!P37/'Παραδοχές διείσδυσης - κάλυψης'!T37,0)</f>
        <v>0</v>
      </c>
      <c r="L37" s="161">
        <f t="shared" si="4"/>
        <v>0</v>
      </c>
      <c r="M37" s="189">
        <f t="shared" si="5"/>
        <v>0</v>
      </c>
      <c r="O37" s="252">
        <f>IFERROR(Πελάτες!V37/'Παραδοχές διείσδυσης - κάλυψης'!X37,0)</f>
        <v>0</v>
      </c>
      <c r="P37" s="161">
        <f t="shared" si="6"/>
        <v>0</v>
      </c>
      <c r="Q37" s="252">
        <f>IFERROR(Πελάτες!Y37/'Παραδοχές διείσδυσης - κάλυψης'!AB37,0)</f>
        <v>0</v>
      </c>
      <c r="R37" s="161">
        <f t="shared" si="7"/>
        <v>0</v>
      </c>
      <c r="S37" s="252">
        <f>IFERROR(Πελάτες!AB37/'Παραδοχές διείσδυσης - κάλυψης'!AF37,0)</f>
        <v>0</v>
      </c>
      <c r="T37" s="161">
        <f t="shared" si="8"/>
        <v>0</v>
      </c>
      <c r="U37" s="252">
        <f>IFERROR(Πελάτες!AE37/'Παραδοχές διείσδυσης - κάλυψης'!AJ37,0)</f>
        <v>0</v>
      </c>
      <c r="V37" s="161">
        <f t="shared" si="9"/>
        <v>0</v>
      </c>
      <c r="W37" s="252">
        <f>IFERROR(Πελάτες!AH37/'Παραδοχές διείσδυσης - κάλυψης'!AN37,0)</f>
        <v>0</v>
      </c>
      <c r="X37" s="161">
        <f t="shared" si="10"/>
        <v>0</v>
      </c>
      <c r="Y37" s="189">
        <f t="shared" si="11"/>
        <v>0</v>
      </c>
    </row>
    <row r="38" spans="2:33" outlineLevel="1" x14ac:dyDescent="0.35">
      <c r="B38" s="238" t="s">
        <v>99</v>
      </c>
      <c r="C38" s="62" t="s">
        <v>195</v>
      </c>
      <c r="D38" s="187">
        <f>IFERROR(Πελάτες!E38/'Παραδοχές διείσδυσης - κάλυψης'!D38,0)</f>
        <v>0</v>
      </c>
      <c r="E38" s="188">
        <f>IFERROR(Πελάτες!G38/'Παραδοχές διείσδυσης - κάλυψης'!H38,0)</f>
        <v>0</v>
      </c>
      <c r="F38" s="161">
        <f t="shared" si="1"/>
        <v>0</v>
      </c>
      <c r="G38" s="188">
        <f>IFERROR(Πελάτες!J38/'Παραδοχές διείσδυσης - κάλυψης'!L38,0)</f>
        <v>0</v>
      </c>
      <c r="H38" s="161">
        <f t="shared" si="2"/>
        <v>0</v>
      </c>
      <c r="I38" s="188">
        <f>IFERROR(Πελάτες!M38/'Παραδοχές διείσδυσης - κάλυψης'!P38,0)</f>
        <v>9.5147478591817321E-4</v>
      </c>
      <c r="J38" s="161">
        <f t="shared" si="3"/>
        <v>0</v>
      </c>
      <c r="K38" s="252">
        <f>IFERROR(Πελάτες!P38/'Παραδοχές διείσδυσης - κάλυψης'!T38,0)</f>
        <v>8.6058519793459555E-4</v>
      </c>
      <c r="L38" s="161">
        <f t="shared" si="4"/>
        <v>-9.5524956970740107E-2</v>
      </c>
      <c r="M38" s="189">
        <f t="shared" si="5"/>
        <v>0</v>
      </c>
      <c r="O38" s="252">
        <f>IFERROR(Πελάτες!V38/'Παραδοχές διείσδυσης - κάλυψης'!X38,0)</f>
        <v>2.5646528597489001E-2</v>
      </c>
      <c r="P38" s="161">
        <f t="shared" si="6"/>
        <v>28.801266230282216</v>
      </c>
      <c r="Q38" s="252">
        <f>IFERROR(Πελάτες!Y38/'Παραδοχές διείσδυσης - κάλυψης'!AB38,0)</f>
        <v>5.1206814955040224E-2</v>
      </c>
      <c r="R38" s="161">
        <f t="shared" si="7"/>
        <v>0.99663727433481109</v>
      </c>
      <c r="S38" s="252">
        <f>IFERROR(Πελάτες!AB38/'Παραδοχές διείσδυσης - κάλυψης'!AF38,0)</f>
        <v>8.8215806909607189E-2</v>
      </c>
      <c r="T38" s="161">
        <f t="shared" si="8"/>
        <v>0.722735674676525</v>
      </c>
      <c r="U38" s="252">
        <f>IFERROR(Πελάτες!AE38/'Παραδοχές διείσδυσης - κάλυψης'!AJ38,0)</f>
        <v>0.11093232371036441</v>
      </c>
      <c r="V38" s="161">
        <f t="shared" si="9"/>
        <v>0.25751072961373389</v>
      </c>
      <c r="W38" s="252">
        <f>IFERROR(Πελάτες!AH38/'Παραδοχές διείσδυσης - κάλυψης'!AN38,0)</f>
        <v>0.13355418835778515</v>
      </c>
      <c r="X38" s="161">
        <f t="shared" si="10"/>
        <v>0.20392491467576809</v>
      </c>
      <c r="Y38" s="189">
        <f t="shared" si="11"/>
        <v>0.51062695843381456</v>
      </c>
    </row>
    <row r="39" spans="2:33" ht="15" customHeight="1" outlineLevel="1" x14ac:dyDescent="0.35">
      <c r="B39" s="49" t="s">
        <v>139</v>
      </c>
      <c r="C39" s="46" t="s">
        <v>195</v>
      </c>
      <c r="D39" s="187">
        <f>IFERROR(Πελάτες!E39/'Παραδοχές διείσδυσης - κάλυψης'!D39,0)</f>
        <v>7.918910357934749E-3</v>
      </c>
      <c r="E39" s="188">
        <f>IFERROR(Πελάτες!G39/'Παραδοχές διείσδυσης - κάλυψης'!H39,0)</f>
        <v>6.4935064935064939E-3</v>
      </c>
      <c r="F39" s="161">
        <f t="shared" ref="F39" si="12">IFERROR((E39-D39)/D39,0)</f>
        <v>-0.18000000000000005</v>
      </c>
      <c r="G39" s="188">
        <f>IFERROR(Πελάτες!J39/'Παραδοχές διείσδυσης - κάλυψης'!L39,0)</f>
        <v>6.6518847006651885E-3</v>
      </c>
      <c r="H39" s="161">
        <f t="shared" ref="H39:L39" si="13">IFERROR((G39-E39)/E39,0)</f>
        <v>2.4390243902438956E-2</v>
      </c>
      <c r="I39" s="188">
        <f>IFERROR(Πελάτες!M39/'Παραδοχές διείσδυσης - κάλυψης'!P39,0)</f>
        <v>3.4703843143102098E-2</v>
      </c>
      <c r="J39" s="161">
        <f t="shared" si="13"/>
        <v>4.2171444191796823</v>
      </c>
      <c r="K39" s="252">
        <f>IFERROR(Πελάτες!P39/'Παραδοχές διείσδυσης - κάλυψης'!T39,0)</f>
        <v>4.4683169858321659E-2</v>
      </c>
      <c r="L39" s="161">
        <f t="shared" si="13"/>
        <v>0.2875568182483299</v>
      </c>
      <c r="M39" s="189">
        <f>IFERROR((K39/D39)^(1/4)-1,0)</f>
        <v>0.54123774719056028</v>
      </c>
      <c r="O39" s="252">
        <f>IFERROR(Πελάτες!V39/'Παραδοχές διείσδυσης - κάλυψης'!X39,0)</f>
        <v>8.1859077453791104E-2</v>
      </c>
      <c r="P39" s="161">
        <f t="shared" ref="P39" si="14">IFERROR((O39-K39)/K39,0)</f>
        <v>0.83198904001986151</v>
      </c>
      <c r="Q39" s="252">
        <f>IFERROR(Πελάτες!Y39/'Παραδοχές διείσδυσης - κάλυψης'!AB39,0)</f>
        <v>0.11680757524518093</v>
      </c>
      <c r="R39" s="161">
        <f t="shared" ref="R39:X39" si="15">IFERROR((Q39-O39)/O39,0)</f>
        <v>0.42693490909567133</v>
      </c>
      <c r="S39" s="252">
        <f>IFERROR(Πελάτες!AB39/'Παραδοχές διείσδυσης - κάλυψης'!AF39,0)</f>
        <v>0.15665813358156855</v>
      </c>
      <c r="T39" s="161">
        <f t="shared" si="15"/>
        <v>0.3411641603957678</v>
      </c>
      <c r="U39" s="252">
        <f>IFERROR(Πελάτες!AE39/'Παραδοχές διείσδυσης - κάλυψης'!AJ39,0)</f>
        <v>0.19535489876658133</v>
      </c>
      <c r="V39" s="161">
        <f t="shared" si="15"/>
        <v>0.24701408283320442</v>
      </c>
      <c r="W39" s="252">
        <f>IFERROR(Πελάτες!AH39/'Παραδοχές διείσδυσης - κάλυψης'!AN39,0)</f>
        <v>0.2330835466604608</v>
      </c>
      <c r="X39" s="161">
        <f t="shared" si="15"/>
        <v>0.19312875250166792</v>
      </c>
      <c r="Y39" s="189">
        <f t="shared" ref="Y39" si="16">IFERROR((W39/O39)^(1/4)-1,0)</f>
        <v>0.29900610749126177</v>
      </c>
    </row>
    <row r="40" spans="2:33" ht="15" customHeight="1" x14ac:dyDescent="0.35">
      <c r="K40" s="53"/>
    </row>
    <row r="41" spans="2:33" ht="15" customHeight="1" x14ac:dyDescent="0.35">
      <c r="K41" s="53"/>
    </row>
    <row r="42" spans="2:33" ht="15.5" x14ac:dyDescent="0.35">
      <c r="B42" s="306" t="s">
        <v>35</v>
      </c>
      <c r="C42" s="306"/>
      <c r="D42" s="306"/>
      <c r="E42" s="306"/>
      <c r="F42" s="306"/>
      <c r="G42" s="306"/>
      <c r="H42" s="306"/>
      <c r="I42" s="306"/>
      <c r="J42" s="306"/>
      <c r="K42" s="306"/>
      <c r="L42" s="306"/>
      <c r="M42" s="306"/>
      <c r="N42" s="306"/>
      <c r="O42" s="306"/>
      <c r="P42" s="306"/>
      <c r="Q42" s="306"/>
      <c r="R42" s="306"/>
      <c r="S42" s="306"/>
      <c r="T42" s="306"/>
      <c r="U42" s="306"/>
      <c r="V42" s="306"/>
      <c r="W42" s="306"/>
      <c r="X42" s="306"/>
      <c r="Y42" s="306"/>
    </row>
    <row r="43" spans="2:33" ht="5.5" customHeight="1" outlineLevel="1" x14ac:dyDescent="0.35">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row>
    <row r="44" spans="2:33" ht="14.25" customHeight="1" outlineLevel="1" x14ac:dyDescent="0.35">
      <c r="B44" s="372"/>
      <c r="C44" s="339" t="s">
        <v>105</v>
      </c>
      <c r="D44" s="317" t="s">
        <v>131</v>
      </c>
      <c r="E44" s="318"/>
      <c r="F44" s="318"/>
      <c r="G44" s="318"/>
      <c r="H44" s="318"/>
      <c r="I44" s="318"/>
      <c r="J44" s="318"/>
      <c r="K44" s="318"/>
      <c r="L44" s="319"/>
      <c r="M44" s="379" t="str">
        <f>"Ετήσιος ρυθμός ανάπτυξης (CAGR) "&amp;($C$3-5)&amp;" - "&amp;(($C$3-1))</f>
        <v>Ετήσιος ρυθμός ανάπτυξης (CAGR) 2019 - 2023</v>
      </c>
      <c r="N44" s="102"/>
      <c r="O44" s="376" t="s">
        <v>132</v>
      </c>
      <c r="P44" s="377"/>
      <c r="Q44" s="377"/>
      <c r="R44" s="377"/>
      <c r="S44" s="377"/>
      <c r="T44" s="377"/>
      <c r="U44" s="377"/>
      <c r="V44" s="377"/>
      <c r="W44" s="377"/>
      <c r="X44" s="378"/>
      <c r="Y44" s="379" t="str">
        <f>"Ετήσιος ρυθμός ανάπτυξης (CAGR) "&amp;$C$3&amp;" - "&amp;$E$3</f>
        <v>Ετήσιος ρυθμός ανάπτυξης (CAGR) 2024 - 2028</v>
      </c>
    </row>
    <row r="45" spans="2:33" ht="15.75" customHeight="1" outlineLevel="1" x14ac:dyDescent="0.35">
      <c r="B45" s="373"/>
      <c r="C45" s="340"/>
      <c r="D45" s="66">
        <f>$C$3-5</f>
        <v>2019</v>
      </c>
      <c r="E45" s="317">
        <f>$C$3-4</f>
        <v>2020</v>
      </c>
      <c r="F45" s="319"/>
      <c r="G45" s="317">
        <f>$C$3-3</f>
        <v>2021</v>
      </c>
      <c r="H45" s="319"/>
      <c r="I45" s="317">
        <f>$C$3+-2</f>
        <v>2022</v>
      </c>
      <c r="J45" s="319"/>
      <c r="K45" s="317">
        <f>$C$3-1</f>
        <v>2023</v>
      </c>
      <c r="L45" s="319"/>
      <c r="M45" s="380"/>
      <c r="N45" s="102"/>
      <c r="O45" s="317">
        <f>$C$3</f>
        <v>2024</v>
      </c>
      <c r="P45" s="319"/>
      <c r="Q45" s="317">
        <f>$C$3+1</f>
        <v>2025</v>
      </c>
      <c r="R45" s="319"/>
      <c r="S45" s="317">
        <f>$C$3+2</f>
        <v>2026</v>
      </c>
      <c r="T45" s="319"/>
      <c r="U45" s="317">
        <f>$C$3+3</f>
        <v>2027</v>
      </c>
      <c r="V45" s="319"/>
      <c r="W45" s="317">
        <f>$C$3+4</f>
        <v>2028</v>
      </c>
      <c r="X45" s="319"/>
      <c r="Y45" s="380"/>
    </row>
    <row r="46" spans="2:33" ht="15" customHeight="1" outlineLevel="1" x14ac:dyDescent="0.35">
      <c r="B46" s="374"/>
      <c r="C46" s="341"/>
      <c r="D46" s="66" t="s">
        <v>194</v>
      </c>
      <c r="E46" s="66" t="s">
        <v>194</v>
      </c>
      <c r="F46" s="65" t="s">
        <v>135</v>
      </c>
      <c r="G46" s="66" t="s">
        <v>194</v>
      </c>
      <c r="H46" s="65" t="s">
        <v>135</v>
      </c>
      <c r="I46" s="66" t="s">
        <v>194</v>
      </c>
      <c r="J46" s="65" t="s">
        <v>135</v>
      </c>
      <c r="K46" s="66" t="s">
        <v>194</v>
      </c>
      <c r="L46" s="65" t="s">
        <v>135</v>
      </c>
      <c r="M46" s="381"/>
      <c r="O46" s="66" t="s">
        <v>194</v>
      </c>
      <c r="P46" s="65" t="s">
        <v>135</v>
      </c>
      <c r="Q46" s="66" t="s">
        <v>194</v>
      </c>
      <c r="R46" s="65" t="s">
        <v>135</v>
      </c>
      <c r="S46" s="66" t="s">
        <v>194</v>
      </c>
      <c r="T46" s="65" t="s">
        <v>135</v>
      </c>
      <c r="U46" s="66" t="s">
        <v>194</v>
      </c>
      <c r="V46" s="65" t="s">
        <v>135</v>
      </c>
      <c r="W46" s="66" t="s">
        <v>194</v>
      </c>
      <c r="X46" s="65" t="s">
        <v>135</v>
      </c>
      <c r="Y46" s="381"/>
    </row>
    <row r="47" spans="2:33" outlineLevel="1" x14ac:dyDescent="0.35">
      <c r="B47" s="237" t="s">
        <v>75</v>
      </c>
      <c r="C47" s="62" t="s">
        <v>195</v>
      </c>
      <c r="D47" s="187">
        <f>IFERROR('Ανάπτυξη δικτύου'!E47/'Παραδοχές διείσδυσης - κάλυψης'!D109,0)</f>
        <v>0</v>
      </c>
      <c r="E47" s="188">
        <f>IFERROR('Ανάπτυξη δικτύου'!G47/'Παραδοχές διείσδυσης - κάλυψης'!E109,0)</f>
        <v>0</v>
      </c>
      <c r="F47" s="161">
        <f>IFERROR((E47-D47)/D47,0)</f>
        <v>0</v>
      </c>
      <c r="G47" s="188">
        <f>IFERROR('Ανάπτυξη δικτύου'!J47/'Παραδοχές διείσδυσης - κάλυψης'!F109,0)</f>
        <v>0</v>
      </c>
      <c r="H47" s="161">
        <f>IFERROR((G47-E47)/E47,0)</f>
        <v>0</v>
      </c>
      <c r="I47" s="188">
        <f>IFERROR('Ανάπτυξη δικτύου'!M47/'Παραδοχές διείσδυσης - κάλυψης'!G109,0)</f>
        <v>0</v>
      </c>
      <c r="J47" s="161">
        <f>IFERROR((I47-G47)/G47,0)</f>
        <v>0</v>
      </c>
      <c r="K47" s="188">
        <f>IFERROR('Ανάπτυξη δικτύου'!P47/'Παραδοχές διείσδυσης - κάλυψης'!I109,0)</f>
        <v>0</v>
      </c>
      <c r="L47" s="161">
        <f>IFERROR((K47-I47)/I47,0)</f>
        <v>0</v>
      </c>
      <c r="M47" s="189">
        <f>IFERROR((K47/D47)^(1/4)-1,0)</f>
        <v>0</v>
      </c>
      <c r="O47" s="188">
        <f>IFERROR('Ανάπτυξη δικτύου'!V47/'Παραδοχές διείσδυσης - κάλυψης'!J109,0)</f>
        <v>0</v>
      </c>
      <c r="P47" s="161">
        <f>IFERROR((O47-K47)/K47,0)</f>
        <v>0</v>
      </c>
      <c r="Q47" s="188">
        <f>IFERROR('Ανάπτυξη δικτύου'!Y47/'Παραδοχές διείσδυσης - κάλυψης'!K109,0)</f>
        <v>0</v>
      </c>
      <c r="R47" s="161">
        <f>IFERROR((Q47-O47)/O47,0)</f>
        <v>0</v>
      </c>
      <c r="S47" s="188">
        <f>IFERROR('Ανάπτυξη δικτύου'!AB47/'Παραδοχές διείσδυσης - κάλυψης'!L109,0)</f>
        <v>0</v>
      </c>
      <c r="T47" s="161">
        <f>IFERROR((S47-Q47)/Q47,0)</f>
        <v>0</v>
      </c>
      <c r="U47" s="188">
        <f>IFERROR('Ανάπτυξη δικτύου'!AE47/'Παραδοχές διείσδυσης - κάλυψης'!M109,0)</f>
        <v>0</v>
      </c>
      <c r="V47" s="161">
        <f>IFERROR((U47-S47)/S47,0)</f>
        <v>0</v>
      </c>
      <c r="W47" s="188">
        <f>IFERROR('Ανάπτυξη δικτύου'!AH47/'Παραδοχές διείσδυσης - κάλυψης'!N109,0)</f>
        <v>0</v>
      </c>
      <c r="X47" s="161">
        <f>IFERROR((W47-U47)/U47,0)</f>
        <v>0</v>
      </c>
      <c r="Y47" s="189">
        <f>IFERROR((W47/O47)^(1/4)-1,0)</f>
        <v>0</v>
      </c>
    </row>
    <row r="48" spans="2:33" outlineLevel="1" x14ac:dyDescent="0.35">
      <c r="B48" s="238" t="s">
        <v>76</v>
      </c>
      <c r="C48" s="62" t="s">
        <v>195</v>
      </c>
      <c r="D48" s="187">
        <f>IFERROR('Ανάπτυξη δικτύου'!E48/'Παραδοχές διείσδυσης - κάλυψης'!D110,0)</f>
        <v>0</v>
      </c>
      <c r="E48" s="188">
        <f>IFERROR('Ανάπτυξη δικτύου'!G48/'Παραδοχές διείσδυσης - κάλυψης'!E110,0)</f>
        <v>0</v>
      </c>
      <c r="F48" s="161">
        <f t="shared" ref="F48:F71" si="17">IFERROR((E48-D48)/D48,0)</f>
        <v>0</v>
      </c>
      <c r="G48" s="188">
        <f>IFERROR('Ανάπτυξη δικτύου'!J48/'Παραδοχές διείσδυσης - κάλυψης'!F110,0)</f>
        <v>0</v>
      </c>
      <c r="H48" s="161">
        <f t="shared" ref="H48:H71" si="18">IFERROR((G48-E48)/E48,0)</f>
        <v>0</v>
      </c>
      <c r="I48" s="188">
        <f>IFERROR('Ανάπτυξη δικτύου'!M48/'Παραδοχές διείσδυσης - κάλυψης'!G110,0)</f>
        <v>0</v>
      </c>
      <c r="J48" s="161">
        <f t="shared" ref="J48:J71" si="19">IFERROR((I48-G48)/G48,0)</f>
        <v>0</v>
      </c>
      <c r="K48" s="188">
        <f>IFERROR('Ανάπτυξη δικτύου'!P48/'Παραδοχές διείσδυσης - κάλυψης'!I110,0)</f>
        <v>0</v>
      </c>
      <c r="L48" s="161">
        <f t="shared" ref="L48:L71" si="20">IFERROR((K48-I48)/I48,0)</f>
        <v>0</v>
      </c>
      <c r="M48" s="189">
        <f t="shared" ref="M48:M71" si="21">IFERROR((K48/D48)^(1/4)-1,0)</f>
        <v>0</v>
      </c>
      <c r="O48" s="188">
        <f>IFERROR('Ανάπτυξη δικτύου'!V48/'Παραδοχές διείσδυσης - κάλυψης'!J110,0)</f>
        <v>0</v>
      </c>
      <c r="P48" s="161">
        <f t="shared" ref="P48:P71" si="22">IFERROR((O48-K48)/K48,0)</f>
        <v>0</v>
      </c>
      <c r="Q48" s="188">
        <f>IFERROR('Ανάπτυξη δικτύου'!Y48/'Παραδοχές διείσδυσης - κάλυψης'!K110,0)</f>
        <v>0</v>
      </c>
      <c r="R48" s="161">
        <f t="shared" ref="R48:R71" si="23">IFERROR((Q48-O48)/O48,0)</f>
        <v>0</v>
      </c>
      <c r="S48" s="188">
        <f>IFERROR('Ανάπτυξη δικτύου'!AB48/'Παραδοχές διείσδυσης - κάλυψης'!L110,0)</f>
        <v>0</v>
      </c>
      <c r="T48" s="161">
        <f t="shared" ref="T48:T71" si="24">IFERROR((S48-Q48)/Q48,0)</f>
        <v>0</v>
      </c>
      <c r="U48" s="188">
        <f>IFERROR('Ανάπτυξη δικτύου'!AE48/'Παραδοχές διείσδυσης - κάλυψης'!M110,0)</f>
        <v>0</v>
      </c>
      <c r="V48" s="161">
        <f t="shared" ref="V48:V71" si="25">IFERROR((U48-S48)/S48,0)</f>
        <v>0</v>
      </c>
      <c r="W48" s="188">
        <f>IFERROR('Ανάπτυξη δικτύου'!AH48/'Παραδοχές διείσδυσης - κάλυψης'!N110,0)</f>
        <v>0</v>
      </c>
      <c r="X48" s="161">
        <f t="shared" ref="X48:X71" si="26">IFERROR((W48-U48)/U48,0)</f>
        <v>0</v>
      </c>
      <c r="Y48" s="189">
        <f t="shared" ref="Y48:Y71" si="27">IFERROR((W48/O48)^(1/4)-1,0)</f>
        <v>0</v>
      </c>
    </row>
    <row r="49" spans="2:25" outlineLevel="1" x14ac:dyDescent="0.35">
      <c r="B49" s="237" t="s">
        <v>77</v>
      </c>
      <c r="C49" s="62" t="s">
        <v>195</v>
      </c>
      <c r="D49" s="187">
        <f>IFERROR('Ανάπτυξη δικτύου'!E49/'Παραδοχές διείσδυσης - κάλυψης'!D111,0)</f>
        <v>0</v>
      </c>
      <c r="E49" s="188">
        <f>IFERROR('Ανάπτυξη δικτύου'!G49/'Παραδοχές διείσδυσης - κάλυψης'!E111,0)</f>
        <v>0</v>
      </c>
      <c r="F49" s="161">
        <f t="shared" si="17"/>
        <v>0</v>
      </c>
      <c r="G49" s="188">
        <f>IFERROR('Ανάπτυξη δικτύου'!J49/'Παραδοχές διείσδυσης - κάλυψης'!F111,0)</f>
        <v>0</v>
      </c>
      <c r="H49" s="161">
        <f t="shared" si="18"/>
        <v>0</v>
      </c>
      <c r="I49" s="188">
        <f>IFERROR('Ανάπτυξη δικτύου'!M49/'Παραδοχές διείσδυσης - κάλυψης'!G111,0)</f>
        <v>0</v>
      </c>
      <c r="J49" s="161">
        <f t="shared" si="19"/>
        <v>0</v>
      </c>
      <c r="K49" s="188">
        <f>IFERROR('Ανάπτυξη δικτύου'!P49/'Παραδοχές διείσδυσης - κάλυψης'!I111,0)</f>
        <v>0</v>
      </c>
      <c r="L49" s="161">
        <f t="shared" si="20"/>
        <v>0</v>
      </c>
      <c r="M49" s="189">
        <f t="shared" si="21"/>
        <v>0</v>
      </c>
      <c r="O49" s="188">
        <f>IFERROR('Ανάπτυξη δικτύου'!V49/'Παραδοχές διείσδυσης - κάλυψης'!J111,0)</f>
        <v>0</v>
      </c>
      <c r="P49" s="161">
        <f t="shared" si="22"/>
        <v>0</v>
      </c>
      <c r="Q49" s="188">
        <f>IFERROR('Ανάπτυξη δικτύου'!Y49/'Παραδοχές διείσδυσης - κάλυψης'!K111,0)</f>
        <v>0</v>
      </c>
      <c r="R49" s="161">
        <f t="shared" si="23"/>
        <v>0</v>
      </c>
      <c r="S49" s="188">
        <f>IFERROR('Ανάπτυξη δικτύου'!AB49/'Παραδοχές διείσδυσης - κάλυψης'!L111,0)</f>
        <v>0</v>
      </c>
      <c r="T49" s="161">
        <f t="shared" si="24"/>
        <v>0</v>
      </c>
      <c r="U49" s="188">
        <f>IFERROR('Ανάπτυξη δικτύου'!AE49/'Παραδοχές διείσδυσης - κάλυψης'!M111,0)</f>
        <v>0</v>
      </c>
      <c r="V49" s="161">
        <f t="shared" si="25"/>
        <v>0</v>
      </c>
      <c r="W49" s="188">
        <f>IFERROR('Ανάπτυξη δικτύου'!AH49/'Παραδοχές διείσδυσης - κάλυψης'!N111,0)</f>
        <v>0</v>
      </c>
      <c r="X49" s="161">
        <f t="shared" si="26"/>
        <v>0</v>
      </c>
      <c r="Y49" s="189">
        <f t="shared" si="27"/>
        <v>0</v>
      </c>
    </row>
    <row r="50" spans="2:25" outlineLevel="1" x14ac:dyDescent="0.35">
      <c r="B50" s="238" t="s">
        <v>78</v>
      </c>
      <c r="C50" s="62" t="s">
        <v>195</v>
      </c>
      <c r="D50" s="187">
        <f>IFERROR('Ανάπτυξη δικτύου'!E50/'Παραδοχές διείσδυσης - κάλυψης'!D112,0)</f>
        <v>2.5499999999999998E-2</v>
      </c>
      <c r="E50" s="188">
        <f>IFERROR('Ανάπτυξη δικτύου'!G50/'Παραδοχές διείσδυσης - κάλυψης'!E112,0)</f>
        <v>2.5499999999999998E-2</v>
      </c>
      <c r="F50" s="161">
        <f t="shared" si="17"/>
        <v>0</v>
      </c>
      <c r="G50" s="188">
        <f>IFERROR('Ανάπτυξη δικτύου'!J50/'Παραδοχές διείσδυσης - κάλυψης'!F112,0)</f>
        <v>4.1690140845070424E-2</v>
      </c>
      <c r="H50" s="161">
        <f t="shared" si="18"/>
        <v>0.63490748412040887</v>
      </c>
      <c r="I50" s="188">
        <f>IFERROR('Ανάπτυξη δικτύου'!M50/'Παραδοχές διείσδυσης - κάλυψης'!G112,0)</f>
        <v>0.13246478873239437</v>
      </c>
      <c r="J50" s="161">
        <f t="shared" si="19"/>
        <v>2.1773648648648649</v>
      </c>
      <c r="K50" s="188">
        <f>IFERROR('Ανάπτυξη δικτύου'!P50/'Παραδοχές διείσδυσης - κάλυψης'!I112,0)</f>
        <v>0.2443732394366197</v>
      </c>
      <c r="L50" s="161">
        <f t="shared" si="20"/>
        <v>0.84481658692184991</v>
      </c>
      <c r="M50" s="189">
        <f t="shared" si="21"/>
        <v>0.75945582086440711</v>
      </c>
      <c r="O50" s="188">
        <f>IFERROR('Ανάπτυξη δικτύου'!V50/'Παραδοχές διείσδυσης - κάλυψης'!J112,0)</f>
        <v>0.50078169014084506</v>
      </c>
      <c r="P50" s="161">
        <f t="shared" si="22"/>
        <v>1.049249301172877</v>
      </c>
      <c r="Q50" s="188">
        <f>IFERROR('Ανάπτυξη δικτύου'!Y50/'Παραδοχές διείσδυσης - κάλυψης'!K112,0)</f>
        <v>0.64162676056338031</v>
      </c>
      <c r="R50" s="161">
        <f t="shared" si="23"/>
        <v>0.28125043945381173</v>
      </c>
      <c r="S50" s="188">
        <f>IFERROR('Ανάπτυξη δικτύου'!AB50/'Παραδοχές διείσδυσης - κάλυψης'!L112,0)</f>
        <v>0.67683802816901406</v>
      </c>
      <c r="T50" s="161">
        <f t="shared" si="24"/>
        <v>5.4878115705019076E-2</v>
      </c>
      <c r="U50" s="188">
        <f>IFERROR('Ανάπτυξη δικτύου'!AE50/'Παραδοχές διείσδυσης - κάλυψης'!M112,0)</f>
        <v>0.67683802816901406</v>
      </c>
      <c r="V50" s="161">
        <f t="shared" si="25"/>
        <v>0</v>
      </c>
      <c r="W50" s="188">
        <f>IFERROR('Ανάπτυξη δικτύου'!AH50/'Παραδοχές διείσδυσης - κάλυψης'!N112,0)</f>
        <v>0.67683802816901406</v>
      </c>
      <c r="X50" s="161">
        <f t="shared" si="26"/>
        <v>0</v>
      </c>
      <c r="Y50" s="189">
        <f t="shared" si="27"/>
        <v>7.8224206095583337E-2</v>
      </c>
    </row>
    <row r="51" spans="2:25" outlineLevel="1" x14ac:dyDescent="0.35">
      <c r="B51" s="237" t="s">
        <v>79</v>
      </c>
      <c r="C51" s="62" t="s">
        <v>195</v>
      </c>
      <c r="D51" s="187">
        <f>IFERROR('Ανάπτυξη δικτύου'!E51/'Παραδοχές διείσδυσης - κάλυψης'!D113,0)</f>
        <v>0</v>
      </c>
      <c r="E51" s="188">
        <f>IFERROR('Ανάπτυξη δικτύου'!G51/'Παραδοχές διείσδυσης - κάλυψης'!E113,0)</f>
        <v>0</v>
      </c>
      <c r="F51" s="161">
        <f t="shared" si="17"/>
        <v>0</v>
      </c>
      <c r="G51" s="188">
        <f>IFERROR('Ανάπτυξη δικτύου'!J51/'Παραδοχές διείσδυσης - κάλυψης'!F113,0)</f>
        <v>0</v>
      </c>
      <c r="H51" s="161">
        <f t="shared" si="18"/>
        <v>0</v>
      </c>
      <c r="I51" s="188">
        <f>IFERROR('Ανάπτυξη δικτύου'!M51/'Παραδοχές διείσδυσης - κάλυψης'!G113,0)</f>
        <v>0</v>
      </c>
      <c r="J51" s="161">
        <f t="shared" si="19"/>
        <v>0</v>
      </c>
      <c r="K51" s="188">
        <f>IFERROR('Ανάπτυξη δικτύου'!P51/'Παραδοχές διείσδυσης - κάλυψης'!I113,0)</f>
        <v>0</v>
      </c>
      <c r="L51" s="161">
        <f t="shared" si="20"/>
        <v>0</v>
      </c>
      <c r="M51" s="189">
        <f t="shared" si="21"/>
        <v>0</v>
      </c>
      <c r="O51" s="188">
        <f>IFERROR('Ανάπτυξη δικτύου'!V51/'Παραδοχές διείσδυσης - κάλυψης'!J113,0)</f>
        <v>0</v>
      </c>
      <c r="P51" s="161">
        <f t="shared" si="22"/>
        <v>0</v>
      </c>
      <c r="Q51" s="188">
        <f>IFERROR('Ανάπτυξη δικτύου'!Y51/'Παραδοχές διείσδυσης - κάλυψης'!K113,0)</f>
        <v>0</v>
      </c>
      <c r="R51" s="161">
        <f t="shared" si="23"/>
        <v>0</v>
      </c>
      <c r="S51" s="188">
        <f>IFERROR('Ανάπτυξη δικτύου'!AB51/'Παραδοχές διείσδυσης - κάλυψης'!L113,0)</f>
        <v>0</v>
      </c>
      <c r="T51" s="161">
        <f t="shared" si="24"/>
        <v>0</v>
      </c>
      <c r="U51" s="188">
        <f>IFERROR('Ανάπτυξη δικτύου'!AE51/'Παραδοχές διείσδυσης - κάλυψης'!M113,0)</f>
        <v>0</v>
      </c>
      <c r="V51" s="161">
        <f t="shared" si="25"/>
        <v>0</v>
      </c>
      <c r="W51" s="188">
        <f>IFERROR('Ανάπτυξη δικτύου'!AH51/'Παραδοχές διείσδυσης - κάλυψης'!N113,0)</f>
        <v>0</v>
      </c>
      <c r="X51" s="161">
        <f t="shared" si="26"/>
        <v>0</v>
      </c>
      <c r="Y51" s="189">
        <f t="shared" si="27"/>
        <v>0</v>
      </c>
    </row>
    <row r="52" spans="2:25" outlineLevel="1" x14ac:dyDescent="0.35">
      <c r="B52" s="238" t="s">
        <v>80</v>
      </c>
      <c r="C52" s="62" t="s">
        <v>195</v>
      </c>
      <c r="D52" s="187">
        <f>IFERROR('Ανάπτυξη δικτύου'!E52/'Παραδοχές διείσδυσης - κάλυψης'!D114,0)</f>
        <v>2.4494949494949497E-2</v>
      </c>
      <c r="E52" s="188">
        <f>IFERROR('Ανάπτυξη δικτύου'!G52/'Παραδοχές διείσδυσης - κάλυψης'!E114,0)</f>
        <v>2.4565656565656565E-2</v>
      </c>
      <c r="F52" s="161">
        <f t="shared" si="17"/>
        <v>2.8865979381442349E-3</v>
      </c>
      <c r="G52" s="188">
        <f>IFERROR('Ανάπτυξη δικτύου'!J52/'Παραδοχές διείσδυσης - κάλυψης'!F114,0)</f>
        <v>3.867171717171717E-2</v>
      </c>
      <c r="H52" s="161">
        <f t="shared" si="18"/>
        <v>0.57421875</v>
      </c>
      <c r="I52" s="188">
        <f>IFERROR('Ανάπτυξη δικτύου'!M52/'Παραδοχές διείσδυσης - κάλυψης'!G114,0)</f>
        <v>0.10377272727272727</v>
      </c>
      <c r="J52" s="161">
        <f t="shared" si="19"/>
        <v>1.6834269296068958</v>
      </c>
      <c r="K52" s="188">
        <f>IFERROR('Ανάπτυξη δικτύου'!P52/'Παραδοχές διείσδυσης - κάλυψης'!I114,0)</f>
        <v>0.15973232323232323</v>
      </c>
      <c r="L52" s="161">
        <f t="shared" si="20"/>
        <v>0.53925147223438952</v>
      </c>
      <c r="M52" s="189">
        <f t="shared" si="21"/>
        <v>0.59800842620791927</v>
      </c>
      <c r="O52" s="188">
        <f>IFERROR('Ανάπτυξη δικτύου'!V52/'Παραδοχές διείσδυσης - κάλυψης'!J114,0)</f>
        <v>0.45437878787878788</v>
      </c>
      <c r="P52" s="161">
        <f t="shared" si="22"/>
        <v>1.844626426787239</v>
      </c>
      <c r="Q52" s="188">
        <f>IFERROR('Ανάπτυξη δικτύου'!Y52/'Παραδοχές διείσδυσης - κάλυψης'!K114,0)</f>
        <v>0.58316666666666672</v>
      </c>
      <c r="R52" s="161">
        <f t="shared" si="23"/>
        <v>0.28343726032878735</v>
      </c>
      <c r="S52" s="188">
        <f>IFERROR('Ανάπτυξη δικτύου'!AB52/'Παραδοχές διείσδυσης - κάλυψης'!L114,0)</f>
        <v>0.62003535353535355</v>
      </c>
      <c r="T52" s="161">
        <f t="shared" si="24"/>
        <v>6.3221526496747921E-2</v>
      </c>
      <c r="U52" s="188">
        <f>IFERROR('Ανάπτυξη δικτύου'!AE52/'Παραδοχές διείσδυσης - κάλυψης'!M114,0)</f>
        <v>0.62003535353535355</v>
      </c>
      <c r="V52" s="161">
        <f t="shared" si="25"/>
        <v>0</v>
      </c>
      <c r="W52" s="188">
        <f>IFERROR('Ανάπτυξη δικτύου'!AH52/'Παραδοχές διείσδυσης - κάλυψης'!N114,0)</f>
        <v>0.62003535353535355</v>
      </c>
      <c r="X52" s="161">
        <f t="shared" si="26"/>
        <v>0</v>
      </c>
      <c r="Y52" s="189">
        <f t="shared" si="27"/>
        <v>8.0810614285409699E-2</v>
      </c>
    </row>
    <row r="53" spans="2:25" outlineLevel="1" x14ac:dyDescent="0.35">
      <c r="B53" s="237" t="s">
        <v>81</v>
      </c>
      <c r="C53" s="62" t="s">
        <v>195</v>
      </c>
      <c r="D53" s="187">
        <f>IFERROR('Ανάπτυξη δικτύου'!E53/'Παραδοχές διείσδυσης - κάλυψης'!D115,0)</f>
        <v>0</v>
      </c>
      <c r="E53" s="188">
        <f>IFERROR('Ανάπτυξη δικτύου'!G53/'Παραδοχές διείσδυσης - κάλυψης'!E115,0)</f>
        <v>0</v>
      </c>
      <c r="F53" s="161">
        <f t="shared" si="17"/>
        <v>0</v>
      </c>
      <c r="G53" s="188">
        <f>IFERROR('Ανάπτυξη δικτύου'!J53/'Παραδοχές διείσδυσης - κάλυψης'!F115,0)</f>
        <v>0</v>
      </c>
      <c r="H53" s="161">
        <f t="shared" si="18"/>
        <v>0</v>
      </c>
      <c r="I53" s="188">
        <f>IFERROR('Ανάπτυξη δικτύου'!M53/'Παραδοχές διείσδυσης - κάλυψης'!G115,0)</f>
        <v>0</v>
      </c>
      <c r="J53" s="161">
        <f t="shared" si="19"/>
        <v>0</v>
      </c>
      <c r="K53" s="188">
        <f>IFERROR('Ανάπτυξη δικτύου'!P53/'Παραδοχές διείσδυσης - κάλυψης'!I115,0)</f>
        <v>0</v>
      </c>
      <c r="L53" s="161">
        <f t="shared" si="20"/>
        <v>0</v>
      </c>
      <c r="M53" s="189">
        <f t="shared" si="21"/>
        <v>0</v>
      </c>
      <c r="O53" s="188">
        <f>IFERROR('Ανάπτυξη δικτύου'!V53/'Παραδοχές διείσδυσης - κάλυψης'!J115,0)</f>
        <v>0</v>
      </c>
      <c r="P53" s="161">
        <f t="shared" si="22"/>
        <v>0</v>
      </c>
      <c r="Q53" s="188">
        <f>IFERROR('Ανάπτυξη δικτύου'!Y53/'Παραδοχές διείσδυσης - κάλυψης'!K115,0)</f>
        <v>0</v>
      </c>
      <c r="R53" s="161">
        <f t="shared" si="23"/>
        <v>0</v>
      </c>
      <c r="S53" s="188">
        <f>IFERROR('Ανάπτυξη δικτύου'!AB53/'Παραδοχές διείσδυσης - κάλυψης'!L115,0)</f>
        <v>0</v>
      </c>
      <c r="T53" s="161">
        <f t="shared" si="24"/>
        <v>0</v>
      </c>
      <c r="U53" s="188">
        <f>IFERROR('Ανάπτυξη δικτύου'!AE53/'Παραδοχές διείσδυσης - κάλυψης'!M115,0)</f>
        <v>0</v>
      </c>
      <c r="V53" s="161">
        <f t="shared" si="25"/>
        <v>0</v>
      </c>
      <c r="W53" s="188">
        <f>IFERROR('Ανάπτυξη δικτύου'!AH53/'Παραδοχές διείσδυσης - κάλυψης'!N115,0)</f>
        <v>0</v>
      </c>
      <c r="X53" s="161">
        <f t="shared" si="26"/>
        <v>0</v>
      </c>
      <c r="Y53" s="189">
        <f t="shared" si="27"/>
        <v>0</v>
      </c>
    </row>
    <row r="54" spans="2:25" outlineLevel="1" x14ac:dyDescent="0.35">
      <c r="B54" s="238" t="s">
        <v>82</v>
      </c>
      <c r="C54" s="62" t="s">
        <v>195</v>
      </c>
      <c r="D54" s="187">
        <f>IFERROR('Ανάπτυξη δικτύου'!E54/'Παραδοχές διείσδυσης - κάλυψης'!D116,0)</f>
        <v>3.116304347826087E-2</v>
      </c>
      <c r="E54" s="188">
        <f>IFERROR('Ανάπτυξη δικτύου'!G54/'Παραδοχές διείσδυσης - κάλυψης'!E116,0)</f>
        <v>3.116304347826087E-2</v>
      </c>
      <c r="F54" s="161">
        <f t="shared" si="17"/>
        <v>0</v>
      </c>
      <c r="G54" s="188">
        <f>IFERROR('Ανάπτυξη δικτύου'!J54/'Παραδοχές διείσδυσης - κάλυψης'!F116,0)</f>
        <v>5.8858695652173915E-2</v>
      </c>
      <c r="H54" s="161">
        <f t="shared" si="18"/>
        <v>0.88873386815486577</v>
      </c>
      <c r="I54" s="188">
        <f>IFERROR('Ανάπτυξη δικτύου'!M54/'Παραδοχές διείσδυσης - κάλυψης'!G116,0)</f>
        <v>0.11190217391304348</v>
      </c>
      <c r="J54" s="161">
        <f t="shared" si="19"/>
        <v>0.90120036934441372</v>
      </c>
      <c r="K54" s="188">
        <f>IFERROR('Ανάπτυξη δικτύου'!P54/'Παραδοχές διείσδυσης - κάλυψης'!I116,0)</f>
        <v>0.18372282608695653</v>
      </c>
      <c r="L54" s="161">
        <f t="shared" si="20"/>
        <v>0.64181641573579407</v>
      </c>
      <c r="M54" s="189">
        <f t="shared" si="21"/>
        <v>0.55822731448152396</v>
      </c>
      <c r="O54" s="188">
        <f>IFERROR('Ανάπτυξη δικτύου'!V54/'Παραδοχές διείσδυσης - κάλυψης'!J116,0)</f>
        <v>0.35600543478260871</v>
      </c>
      <c r="P54" s="161">
        <f t="shared" si="22"/>
        <v>0.93773110486614408</v>
      </c>
      <c r="Q54" s="188">
        <f>IFERROR('Ανάπτυξη δικτύου'!Y54/'Παραδοχές διείσδυσης - κάλυψης'!K116,0)</f>
        <v>0.44046195652173914</v>
      </c>
      <c r="R54" s="161">
        <f t="shared" si="23"/>
        <v>0.23723379894664529</v>
      </c>
      <c r="S54" s="188">
        <f>IFERROR('Ανάπτυξη δικτύου'!AB54/'Παραδοχές διείσδυσης - κάλυψης'!L116,0)</f>
        <v>0.46763586956521741</v>
      </c>
      <c r="T54" s="161">
        <f t="shared" si="24"/>
        <v>6.1694120550311579E-2</v>
      </c>
      <c r="U54" s="188">
        <f>IFERROR('Ανάπτυξη δικτύου'!AE54/'Παραδοχές διείσδυσης - κάλυψης'!M116,0)</f>
        <v>0.46763586956521741</v>
      </c>
      <c r="V54" s="161">
        <f t="shared" si="25"/>
        <v>0</v>
      </c>
      <c r="W54" s="188">
        <f>IFERROR('Ανάπτυξη δικτύου'!AH54/'Παραδοχές διείσδυσης - κάλυψης'!N116,0)</f>
        <v>0.46763586956521741</v>
      </c>
      <c r="X54" s="161">
        <f t="shared" si="26"/>
        <v>0</v>
      </c>
      <c r="Y54" s="189">
        <f t="shared" si="27"/>
        <v>7.0564398779964455E-2</v>
      </c>
    </row>
    <row r="55" spans="2:25" outlineLevel="1" x14ac:dyDescent="0.35">
      <c r="B55" s="237" t="s">
        <v>83</v>
      </c>
      <c r="C55" s="62" t="s">
        <v>195</v>
      </c>
      <c r="D55" s="187">
        <f>IFERROR('Ανάπτυξη δικτύου'!E55/'Παραδοχές διείσδυσης - κάλυψης'!D117,0)</f>
        <v>0</v>
      </c>
      <c r="E55" s="188">
        <f>IFERROR('Ανάπτυξη δικτύου'!G55/'Παραδοχές διείσδυσης - κάλυψης'!E117,0)</f>
        <v>0</v>
      </c>
      <c r="F55" s="161">
        <f t="shared" si="17"/>
        <v>0</v>
      </c>
      <c r="G55" s="188">
        <f>IFERROR('Ανάπτυξη δικτύου'!J55/'Παραδοχές διείσδυσης - κάλυψης'!F117,0)</f>
        <v>0</v>
      </c>
      <c r="H55" s="161">
        <f t="shared" si="18"/>
        <v>0</v>
      </c>
      <c r="I55" s="188">
        <f>IFERROR('Ανάπτυξη δικτύου'!M55/'Παραδοχές διείσδυσης - κάλυψης'!G117,0)</f>
        <v>0</v>
      </c>
      <c r="J55" s="161">
        <f t="shared" si="19"/>
        <v>0</v>
      </c>
      <c r="K55" s="188">
        <f>IFERROR('Ανάπτυξη δικτύου'!P55/'Παραδοχές διείσδυσης - κάλυψης'!I117,0)</f>
        <v>0</v>
      </c>
      <c r="L55" s="161">
        <f t="shared" si="20"/>
        <v>0</v>
      </c>
      <c r="M55" s="189">
        <f t="shared" si="21"/>
        <v>0</v>
      </c>
      <c r="O55" s="188">
        <f>IFERROR('Ανάπτυξη δικτύου'!V55/'Παραδοχές διείσδυσης - κάλυψης'!J117,0)</f>
        <v>0</v>
      </c>
      <c r="P55" s="161">
        <f t="shared" si="22"/>
        <v>0</v>
      </c>
      <c r="Q55" s="188">
        <f>IFERROR('Ανάπτυξη δικτύου'!Y55/'Παραδοχές διείσδυσης - κάλυψης'!K117,0)</f>
        <v>0</v>
      </c>
      <c r="R55" s="161">
        <f t="shared" si="23"/>
        <v>0</v>
      </c>
      <c r="S55" s="188">
        <f>IFERROR('Ανάπτυξη δικτύου'!AB55/'Παραδοχές διείσδυσης - κάλυψης'!L117,0)</f>
        <v>0</v>
      </c>
      <c r="T55" s="161">
        <f t="shared" si="24"/>
        <v>0</v>
      </c>
      <c r="U55" s="188">
        <f>IFERROR('Ανάπτυξη δικτύου'!AE55/'Παραδοχές διείσδυσης - κάλυψης'!M117,0)</f>
        <v>0</v>
      </c>
      <c r="V55" s="161">
        <f t="shared" si="25"/>
        <v>0</v>
      </c>
      <c r="W55" s="188">
        <f>IFERROR('Ανάπτυξη δικτύου'!AH55/'Παραδοχές διείσδυσης - κάλυψης'!N117,0)</f>
        <v>0</v>
      </c>
      <c r="X55" s="161">
        <f t="shared" si="26"/>
        <v>0</v>
      </c>
      <c r="Y55" s="189">
        <f t="shared" si="27"/>
        <v>0</v>
      </c>
    </row>
    <row r="56" spans="2:25" outlineLevel="1" x14ac:dyDescent="0.35">
      <c r="B56" s="238" t="s">
        <v>84</v>
      </c>
      <c r="C56" s="62" t="s">
        <v>195</v>
      </c>
      <c r="D56" s="187">
        <f>IFERROR('Ανάπτυξη δικτύου'!E56/'Παραδοχές διείσδυσης - κάλυψης'!D118,0)</f>
        <v>0</v>
      </c>
      <c r="E56" s="188">
        <f>IFERROR('Ανάπτυξη δικτύου'!G56/'Παραδοχές διείσδυσης - κάλυψης'!E118,0)</f>
        <v>0</v>
      </c>
      <c r="F56" s="161">
        <f t="shared" si="17"/>
        <v>0</v>
      </c>
      <c r="G56" s="188">
        <f>IFERROR('Ανάπτυξη δικτύου'!J56/'Παραδοχές διείσδυσης - κάλυψης'!F118,0)</f>
        <v>0</v>
      </c>
      <c r="H56" s="161">
        <f t="shared" si="18"/>
        <v>0</v>
      </c>
      <c r="I56" s="188">
        <f>IFERROR('Ανάπτυξη δικτύου'!M56/'Παραδοχές διείσδυσης - κάλυψης'!G118,0)</f>
        <v>0</v>
      </c>
      <c r="J56" s="161">
        <f t="shared" si="19"/>
        <v>0</v>
      </c>
      <c r="K56" s="188">
        <f>IFERROR('Ανάπτυξη δικτύου'!P56/'Παραδοχές διείσδυσης - κάλυψης'!I118,0)</f>
        <v>0</v>
      </c>
      <c r="L56" s="161">
        <f t="shared" si="20"/>
        <v>0</v>
      </c>
      <c r="M56" s="189">
        <f t="shared" si="21"/>
        <v>0</v>
      </c>
      <c r="O56" s="188">
        <f>IFERROR('Ανάπτυξη δικτύου'!V56/'Παραδοχές διείσδυσης - κάλυψης'!J118,0)</f>
        <v>0</v>
      </c>
      <c r="P56" s="161">
        <f t="shared" si="22"/>
        <v>0</v>
      </c>
      <c r="Q56" s="188">
        <f>IFERROR('Ανάπτυξη δικτύου'!Y56/'Παραδοχές διείσδυσης - κάλυψης'!K118,0)</f>
        <v>0</v>
      </c>
      <c r="R56" s="161">
        <f t="shared" si="23"/>
        <v>0</v>
      </c>
      <c r="S56" s="188">
        <f>IFERROR('Ανάπτυξη δικτύου'!AB56/'Παραδοχές διείσδυσης - κάλυψης'!L118,0)</f>
        <v>0</v>
      </c>
      <c r="T56" s="161">
        <f t="shared" si="24"/>
        <v>0</v>
      </c>
      <c r="U56" s="188">
        <f>IFERROR('Ανάπτυξη δικτύου'!AE56/'Παραδοχές διείσδυσης - κάλυψης'!M118,0)</f>
        <v>0</v>
      </c>
      <c r="V56" s="161">
        <f t="shared" si="25"/>
        <v>0</v>
      </c>
      <c r="W56" s="188">
        <f>IFERROR('Ανάπτυξη δικτύου'!AH56/'Παραδοχές διείσδυσης - κάλυψης'!N118,0)</f>
        <v>0</v>
      </c>
      <c r="X56" s="161">
        <f t="shared" si="26"/>
        <v>0</v>
      </c>
      <c r="Y56" s="189">
        <f t="shared" si="27"/>
        <v>0</v>
      </c>
    </row>
    <row r="57" spans="2:25" outlineLevel="1" x14ac:dyDescent="0.35">
      <c r="B57" s="237" t="s">
        <v>85</v>
      </c>
      <c r="C57" s="62" t="s">
        <v>195</v>
      </c>
      <c r="D57" s="187">
        <f>IFERROR('Ανάπτυξη δικτύου'!E57/'Παραδοχές διείσδυσης - κάλυψης'!D119,0)</f>
        <v>0</v>
      </c>
      <c r="E57" s="188">
        <f>IFERROR('Ανάπτυξη δικτύου'!G57/'Παραδοχές διείσδυσης - κάλυψης'!E119,0)</f>
        <v>0</v>
      </c>
      <c r="F57" s="161">
        <f t="shared" si="17"/>
        <v>0</v>
      </c>
      <c r="G57" s="188">
        <f>IFERROR('Ανάπτυξη δικτύου'!J57/'Παραδοχές διείσδυσης - κάλυψης'!F119,0)</f>
        <v>0</v>
      </c>
      <c r="H57" s="161">
        <f t="shared" si="18"/>
        <v>0</v>
      </c>
      <c r="I57" s="188">
        <f>IFERROR('Ανάπτυξη δικτύου'!M57/'Παραδοχές διείσδυσης - κάλυψης'!G119,0)</f>
        <v>0</v>
      </c>
      <c r="J57" s="161">
        <f t="shared" si="19"/>
        <v>0</v>
      </c>
      <c r="K57" s="188">
        <f>IFERROR('Ανάπτυξη δικτύου'!P57/'Παραδοχές διείσδυσης - κάλυψης'!I119,0)</f>
        <v>0</v>
      </c>
      <c r="L57" s="161">
        <f t="shared" si="20"/>
        <v>0</v>
      </c>
      <c r="M57" s="189">
        <f t="shared" si="21"/>
        <v>0</v>
      </c>
      <c r="O57" s="188">
        <f>IFERROR('Ανάπτυξη δικτύου'!V57/'Παραδοχές διείσδυσης - κάλυψης'!J119,0)</f>
        <v>0</v>
      </c>
      <c r="P57" s="161">
        <f t="shared" si="22"/>
        <v>0</v>
      </c>
      <c r="Q57" s="188">
        <f>IFERROR('Ανάπτυξη δικτύου'!Y57/'Παραδοχές διείσδυσης - κάλυψης'!K119,0)</f>
        <v>0</v>
      </c>
      <c r="R57" s="161">
        <f t="shared" si="23"/>
        <v>0</v>
      </c>
      <c r="S57" s="188">
        <f>IFERROR('Ανάπτυξη δικτύου'!AB57/'Παραδοχές διείσδυσης - κάλυψης'!L119,0)</f>
        <v>0</v>
      </c>
      <c r="T57" s="161">
        <f t="shared" si="24"/>
        <v>0</v>
      </c>
      <c r="U57" s="188">
        <f>IFERROR('Ανάπτυξη δικτύου'!AE57/'Παραδοχές διείσδυσης - κάλυψης'!M119,0)</f>
        <v>0</v>
      </c>
      <c r="V57" s="161">
        <f t="shared" si="25"/>
        <v>0</v>
      </c>
      <c r="W57" s="188">
        <f>IFERROR('Ανάπτυξη δικτύου'!AH57/'Παραδοχές διείσδυσης - κάλυψης'!N119,0)</f>
        <v>0</v>
      </c>
      <c r="X57" s="161">
        <f t="shared" si="26"/>
        <v>0</v>
      </c>
      <c r="Y57" s="189">
        <f t="shared" si="27"/>
        <v>0</v>
      </c>
    </row>
    <row r="58" spans="2:25" outlineLevel="1" x14ac:dyDescent="0.35">
      <c r="B58" s="238" t="s">
        <v>86</v>
      </c>
      <c r="C58" s="62" t="s">
        <v>195</v>
      </c>
      <c r="D58" s="187">
        <f>IFERROR('Ανάπτυξη δικτύου'!E58/'Παραδοχές διείσδυσης - κάλυψης'!D120,0)</f>
        <v>0</v>
      </c>
      <c r="E58" s="188">
        <f>IFERROR('Ανάπτυξη δικτύου'!G58/'Παραδοχές διείσδυσης - κάλυψης'!E120,0)</f>
        <v>0</v>
      </c>
      <c r="F58" s="161">
        <f t="shared" si="17"/>
        <v>0</v>
      </c>
      <c r="G58" s="188">
        <f>IFERROR('Ανάπτυξη δικτύου'!J58/'Παραδοχές διείσδυσης - κάλυψης'!F120,0)</f>
        <v>0</v>
      </c>
      <c r="H58" s="161">
        <f t="shared" si="18"/>
        <v>0</v>
      </c>
      <c r="I58" s="188">
        <f>IFERROR('Ανάπτυξη δικτύου'!M58/'Παραδοχές διείσδυσης - κάλυψης'!G120,0)</f>
        <v>0</v>
      </c>
      <c r="J58" s="161">
        <f t="shared" si="19"/>
        <v>0</v>
      </c>
      <c r="K58" s="188">
        <f>IFERROR('Ανάπτυξη δικτύου'!P58/'Παραδοχές διείσδυσης - κάλυψης'!I120,0)</f>
        <v>0</v>
      </c>
      <c r="L58" s="161">
        <f t="shared" si="20"/>
        <v>0</v>
      </c>
      <c r="M58" s="189">
        <f t="shared" si="21"/>
        <v>0</v>
      </c>
      <c r="O58" s="188">
        <f>IFERROR('Ανάπτυξη δικτύου'!V58/'Παραδοχές διείσδυσης - κάλυψης'!J120,0)</f>
        <v>0</v>
      </c>
      <c r="P58" s="161">
        <f t="shared" si="22"/>
        <v>0</v>
      </c>
      <c r="Q58" s="188">
        <f>IFERROR('Ανάπτυξη δικτύου'!Y58/'Παραδοχές διείσδυσης - κάλυψης'!K120,0)</f>
        <v>0</v>
      </c>
      <c r="R58" s="161">
        <f t="shared" si="23"/>
        <v>0</v>
      </c>
      <c r="S58" s="188">
        <f>IFERROR('Ανάπτυξη δικτύου'!AB58/'Παραδοχές διείσδυσης - κάλυψης'!L120,0)</f>
        <v>0</v>
      </c>
      <c r="T58" s="161">
        <f t="shared" si="24"/>
        <v>0</v>
      </c>
      <c r="U58" s="188">
        <f>IFERROR('Ανάπτυξη δικτύου'!AE58/'Παραδοχές διείσδυσης - κάλυψης'!M120,0)</f>
        <v>0</v>
      </c>
      <c r="V58" s="161">
        <f t="shared" si="25"/>
        <v>0</v>
      </c>
      <c r="W58" s="188">
        <f>IFERROR('Ανάπτυξη δικτύου'!AH58/'Παραδοχές διείσδυσης - κάλυψης'!N120,0)</f>
        <v>0</v>
      </c>
      <c r="X58" s="161">
        <f t="shared" si="26"/>
        <v>0</v>
      </c>
      <c r="Y58" s="189">
        <f t="shared" si="27"/>
        <v>0</v>
      </c>
    </row>
    <row r="59" spans="2:25" outlineLevel="1" x14ac:dyDescent="0.35">
      <c r="B59" s="237" t="s">
        <v>87</v>
      </c>
      <c r="C59" s="62" t="s">
        <v>195</v>
      </c>
      <c r="D59" s="187">
        <f>IFERROR('Ανάπτυξη δικτύου'!E59/'Παραδοχές διείσδυσης - κάλυψης'!D121,0)</f>
        <v>0</v>
      </c>
      <c r="E59" s="188">
        <f>IFERROR('Ανάπτυξη δικτύου'!G59/'Παραδοχές διείσδυσης - κάλυψης'!E121,0)</f>
        <v>0</v>
      </c>
      <c r="F59" s="161">
        <f t="shared" si="17"/>
        <v>0</v>
      </c>
      <c r="G59" s="188">
        <f>IFERROR('Ανάπτυξη δικτύου'!J59/'Παραδοχές διείσδυσης - κάλυψης'!F121,0)</f>
        <v>0</v>
      </c>
      <c r="H59" s="161">
        <f t="shared" si="18"/>
        <v>0</v>
      </c>
      <c r="I59" s="188">
        <f>IFERROR('Ανάπτυξη δικτύου'!M59/'Παραδοχές διείσδυσης - κάλυψης'!G121,0)</f>
        <v>0</v>
      </c>
      <c r="J59" s="161">
        <f t="shared" si="19"/>
        <v>0</v>
      </c>
      <c r="K59" s="188">
        <f>IFERROR('Ανάπτυξη δικτύου'!P59/'Παραδοχές διείσδυσης - κάλυψης'!I121,0)</f>
        <v>0</v>
      </c>
      <c r="L59" s="161">
        <f t="shared" si="20"/>
        <v>0</v>
      </c>
      <c r="M59" s="189">
        <f t="shared" si="21"/>
        <v>0</v>
      </c>
      <c r="O59" s="188">
        <f>IFERROR('Ανάπτυξη δικτύου'!V59/'Παραδοχές διείσδυσης - κάλυψης'!J121,0)</f>
        <v>0</v>
      </c>
      <c r="P59" s="161">
        <f t="shared" si="22"/>
        <v>0</v>
      </c>
      <c r="Q59" s="188">
        <f>IFERROR('Ανάπτυξη δικτύου'!Y59/'Παραδοχές διείσδυσης - κάλυψης'!K121,0)</f>
        <v>0</v>
      </c>
      <c r="R59" s="161">
        <f t="shared" si="23"/>
        <v>0</v>
      </c>
      <c r="S59" s="188">
        <f>IFERROR('Ανάπτυξη δικτύου'!AB59/'Παραδοχές διείσδυσης - κάλυψης'!L121,0)</f>
        <v>0</v>
      </c>
      <c r="T59" s="161">
        <f t="shared" si="24"/>
        <v>0</v>
      </c>
      <c r="U59" s="188">
        <f>IFERROR('Ανάπτυξη δικτύου'!AE59/'Παραδοχές διείσδυσης - κάλυψης'!M121,0)</f>
        <v>0</v>
      </c>
      <c r="V59" s="161">
        <f t="shared" si="25"/>
        <v>0</v>
      </c>
      <c r="W59" s="188">
        <f>IFERROR('Ανάπτυξη δικτύου'!AH59/'Παραδοχές διείσδυσης - κάλυψης'!N121,0)</f>
        <v>0</v>
      </c>
      <c r="X59" s="161">
        <f t="shared" si="26"/>
        <v>0</v>
      </c>
      <c r="Y59" s="189">
        <f t="shared" si="27"/>
        <v>0</v>
      </c>
    </row>
    <row r="60" spans="2:25" outlineLevel="1" x14ac:dyDescent="0.35">
      <c r="B60" s="238" t="s">
        <v>88</v>
      </c>
      <c r="C60" s="62" t="s">
        <v>195</v>
      </c>
      <c r="D60" s="187">
        <f>IFERROR('Ανάπτυξη δικτύου'!E60/'Παραδοχές διείσδυσης - κάλυψης'!D122,0)</f>
        <v>3.1130081300813007E-2</v>
      </c>
      <c r="E60" s="188">
        <f>IFERROR('Ανάπτυξη δικτύου'!G60/'Παραδοχές διείσδυσης - κάλυψης'!E122,0)</f>
        <v>3.1130081300813007E-2</v>
      </c>
      <c r="F60" s="161">
        <f t="shared" si="17"/>
        <v>0</v>
      </c>
      <c r="G60" s="188">
        <f>IFERROR('Ανάπτυξη δικτύου'!J60/'Παραδοχές διείσδυσης - κάλυψης'!F122,0)</f>
        <v>8.6788617886178865E-2</v>
      </c>
      <c r="H60" s="161">
        <f t="shared" si="18"/>
        <v>1.787934186471664</v>
      </c>
      <c r="I60" s="188">
        <f>IFERROR('Ανάπτυξη δικτύου'!M60/'Παραδοχές διείσδυσης - κάλυψης'!G122,0)</f>
        <v>0.23516260162601627</v>
      </c>
      <c r="J60" s="161">
        <f t="shared" si="19"/>
        <v>1.7096018735362997</v>
      </c>
      <c r="K60" s="188">
        <f>IFERROR('Ανάπτυξη δικτύου'!P60/'Παραδοχές διείσδυσης - κάλυψης'!I122,0)</f>
        <v>0.30537398373983737</v>
      </c>
      <c r="L60" s="161">
        <f t="shared" si="20"/>
        <v>0.29856525496974923</v>
      </c>
      <c r="M60" s="189">
        <f t="shared" si="21"/>
        <v>0.7697541725754653</v>
      </c>
      <c r="O60" s="188">
        <f>IFERROR('Ανάπτυξη δικτύου'!V60/'Παραδοχές διείσδυσης - κάλυψης'!J122,0)</f>
        <v>0.64139024390243904</v>
      </c>
      <c r="P60" s="161">
        <f t="shared" si="22"/>
        <v>1.1003434413354278</v>
      </c>
      <c r="Q60" s="188">
        <f>IFERROR('Ανάπτυξη δικτύου'!Y60/'Παραδοχές διείσδυσης - κάλυψης'!K122,0)</f>
        <v>0.72269105691056912</v>
      </c>
      <c r="R60" s="161">
        <f t="shared" si="23"/>
        <v>0.12675717128696556</v>
      </c>
      <c r="S60" s="188">
        <f>IFERROR('Ανάπτυξη δικτύου'!AB60/'Παραδοχές διείσδυσης - κάλυψης'!L122,0)</f>
        <v>0.72269105691056912</v>
      </c>
      <c r="T60" s="161">
        <f t="shared" si="24"/>
        <v>0</v>
      </c>
      <c r="U60" s="188">
        <f>IFERROR('Ανάπτυξη δικτύου'!AE60/'Παραδοχές διείσδυσης - κάλυψης'!M122,0)</f>
        <v>0.72269105691056912</v>
      </c>
      <c r="V60" s="161">
        <f t="shared" si="25"/>
        <v>0</v>
      </c>
      <c r="W60" s="188">
        <f>IFERROR('Ανάπτυξη δικτύου'!AH60/'Παραδοχές διείσδυσης - κάλυψης'!N122,0)</f>
        <v>0.72269105691056912</v>
      </c>
      <c r="X60" s="161">
        <f t="shared" si="26"/>
        <v>0</v>
      </c>
      <c r="Y60" s="189">
        <f t="shared" si="27"/>
        <v>3.028548813858789E-2</v>
      </c>
    </row>
    <row r="61" spans="2:25" outlineLevel="1" x14ac:dyDescent="0.35">
      <c r="B61" s="237" t="s">
        <v>89</v>
      </c>
      <c r="C61" s="62" t="s">
        <v>195</v>
      </c>
      <c r="D61" s="187">
        <f>IFERROR('Ανάπτυξη δικτύου'!E61/'Παραδοχές διείσδυσης - κάλυψης'!D123,0)</f>
        <v>0</v>
      </c>
      <c r="E61" s="188">
        <f>IFERROR('Ανάπτυξη δικτύου'!G61/'Παραδοχές διείσδυσης - κάλυψης'!E123,0)</f>
        <v>0</v>
      </c>
      <c r="F61" s="161">
        <f t="shared" si="17"/>
        <v>0</v>
      </c>
      <c r="G61" s="188">
        <f>IFERROR('Ανάπτυξη δικτύου'!J61/'Παραδοχές διείσδυσης - κάλυψης'!F123,0)</f>
        <v>0</v>
      </c>
      <c r="H61" s="161">
        <f t="shared" si="18"/>
        <v>0</v>
      </c>
      <c r="I61" s="188">
        <f>IFERROR('Ανάπτυξη δικτύου'!M61/'Παραδοχές διείσδυσης - κάλυψης'!G123,0)</f>
        <v>0</v>
      </c>
      <c r="J61" s="161">
        <f t="shared" si="19"/>
        <v>0</v>
      </c>
      <c r="K61" s="188">
        <f>IFERROR('Ανάπτυξη δικτύου'!P61/'Παραδοχές διείσδυσης - κάλυψης'!I123,0)</f>
        <v>0</v>
      </c>
      <c r="L61" s="161">
        <f t="shared" si="20"/>
        <v>0</v>
      </c>
      <c r="M61" s="189">
        <f t="shared" si="21"/>
        <v>0</v>
      </c>
      <c r="O61" s="188">
        <f>IFERROR('Ανάπτυξη δικτύου'!V61/'Παραδοχές διείσδυσης - κάλυψης'!J123,0)</f>
        <v>0</v>
      </c>
      <c r="P61" s="161">
        <f t="shared" si="22"/>
        <v>0</v>
      </c>
      <c r="Q61" s="188">
        <f>IFERROR('Ανάπτυξη δικτύου'!Y61/'Παραδοχές διείσδυσης - κάλυψης'!K123,0)</f>
        <v>0</v>
      </c>
      <c r="R61" s="161">
        <f t="shared" si="23"/>
        <v>0</v>
      </c>
      <c r="S61" s="188">
        <f>IFERROR('Ανάπτυξη δικτύου'!AB61/'Παραδοχές διείσδυσης - κάλυψης'!L123,0)</f>
        <v>0</v>
      </c>
      <c r="T61" s="161">
        <f t="shared" si="24"/>
        <v>0</v>
      </c>
      <c r="U61" s="188">
        <f>IFERROR('Ανάπτυξη δικτύου'!AE61/'Παραδοχές διείσδυσης - κάλυψης'!M123,0)</f>
        <v>0</v>
      </c>
      <c r="V61" s="161">
        <f t="shared" si="25"/>
        <v>0</v>
      </c>
      <c r="W61" s="188">
        <f>IFERROR('Ανάπτυξη δικτύου'!AH61/'Παραδοχές διείσδυσης - κάλυψης'!N123,0)</f>
        <v>0</v>
      </c>
      <c r="X61" s="161">
        <f t="shared" si="26"/>
        <v>0</v>
      </c>
      <c r="Y61" s="189">
        <f t="shared" si="27"/>
        <v>0</v>
      </c>
    </row>
    <row r="62" spans="2:25" outlineLevel="1" x14ac:dyDescent="0.35">
      <c r="B62" s="238" t="s">
        <v>90</v>
      </c>
      <c r="C62" s="62" t="s">
        <v>195</v>
      </c>
      <c r="D62" s="187">
        <f>IFERROR('Ανάπτυξη δικτύου'!E62/'Παραδοχές διείσδυσης - κάλυψης'!D124,0)</f>
        <v>0</v>
      </c>
      <c r="E62" s="188">
        <f>IFERROR('Ανάπτυξη δικτύου'!G62/'Παραδοχές διείσδυσης - κάλυψης'!E124,0)</f>
        <v>0</v>
      </c>
      <c r="F62" s="161">
        <f t="shared" si="17"/>
        <v>0</v>
      </c>
      <c r="G62" s="188">
        <f>IFERROR('Ανάπτυξη δικτύου'!J62/'Παραδοχές διείσδυσης - κάλυψης'!F124,0)</f>
        <v>0</v>
      </c>
      <c r="H62" s="161">
        <f t="shared" si="18"/>
        <v>0</v>
      </c>
      <c r="I62" s="188">
        <f>IFERROR('Ανάπτυξη δικτύου'!M62/'Παραδοχές διείσδυσης - κάλυψης'!G124,0)</f>
        <v>0</v>
      </c>
      <c r="J62" s="161">
        <f t="shared" si="19"/>
        <v>0</v>
      </c>
      <c r="K62" s="188">
        <f>IFERROR('Ανάπτυξη δικτύου'!P62/'Παραδοχές διείσδυσης - κάλυψης'!I124,0)</f>
        <v>0</v>
      </c>
      <c r="L62" s="161">
        <f t="shared" si="20"/>
        <v>0</v>
      </c>
      <c r="M62" s="189">
        <f t="shared" si="21"/>
        <v>0</v>
      </c>
      <c r="O62" s="188">
        <f>IFERROR('Ανάπτυξη δικτύου'!V62/'Παραδοχές διείσδυσης - κάλυψης'!J124,0)</f>
        <v>0</v>
      </c>
      <c r="P62" s="161">
        <f t="shared" si="22"/>
        <v>0</v>
      </c>
      <c r="Q62" s="188">
        <f>IFERROR('Ανάπτυξη δικτύου'!Y62/'Παραδοχές διείσδυσης - κάλυψης'!K124,0)</f>
        <v>0</v>
      </c>
      <c r="R62" s="161">
        <f t="shared" si="23"/>
        <v>0</v>
      </c>
      <c r="S62" s="188">
        <f>IFERROR('Ανάπτυξη δικτύου'!AB62/'Παραδοχές διείσδυσης - κάλυψης'!L124,0)</f>
        <v>0</v>
      </c>
      <c r="T62" s="161">
        <f t="shared" si="24"/>
        <v>0</v>
      </c>
      <c r="U62" s="188">
        <f>IFERROR('Ανάπτυξη δικτύου'!AE62/'Παραδοχές διείσδυσης - κάλυψης'!M124,0)</f>
        <v>0</v>
      </c>
      <c r="V62" s="161">
        <f t="shared" si="25"/>
        <v>0</v>
      </c>
      <c r="W62" s="188">
        <f>IFERROR('Ανάπτυξη δικτύου'!AH62/'Παραδοχές διείσδυσης - κάλυψης'!N124,0)</f>
        <v>0</v>
      </c>
      <c r="X62" s="161">
        <f t="shared" si="26"/>
        <v>0</v>
      </c>
      <c r="Y62" s="189">
        <f t="shared" si="27"/>
        <v>0</v>
      </c>
    </row>
    <row r="63" spans="2:25" outlineLevel="1" x14ac:dyDescent="0.35">
      <c r="B63" s="238" t="s">
        <v>91</v>
      </c>
      <c r="C63" s="62" t="s">
        <v>195</v>
      </c>
      <c r="D63" s="187">
        <f>IFERROR('Ανάπτυξη δικτύου'!E63/'Παραδοχές διείσδυσης - κάλυψης'!D125,0)</f>
        <v>0</v>
      </c>
      <c r="E63" s="188">
        <f>IFERROR('Ανάπτυξη δικτύου'!G63/'Παραδοχές διείσδυσης - κάλυψης'!E125,0)</f>
        <v>0</v>
      </c>
      <c r="F63" s="161">
        <f t="shared" si="17"/>
        <v>0</v>
      </c>
      <c r="G63" s="188">
        <f>IFERROR('Ανάπτυξη δικτύου'!J63/'Παραδοχές διείσδυσης - κάλυψης'!F125,0)</f>
        <v>0</v>
      </c>
      <c r="H63" s="161">
        <f t="shared" si="18"/>
        <v>0</v>
      </c>
      <c r="I63" s="188">
        <f>IFERROR('Ανάπτυξη δικτύου'!M63/'Παραδοχές διείσδυσης - κάλυψης'!G125,0)</f>
        <v>0</v>
      </c>
      <c r="J63" s="161">
        <f t="shared" si="19"/>
        <v>0</v>
      </c>
      <c r="K63" s="188">
        <f>IFERROR('Ανάπτυξη δικτύου'!P63/'Παραδοχές διείσδυσης - κάλυψης'!I125,0)</f>
        <v>0</v>
      </c>
      <c r="L63" s="161">
        <f t="shared" si="20"/>
        <v>0</v>
      </c>
      <c r="M63" s="189">
        <f t="shared" si="21"/>
        <v>0</v>
      </c>
      <c r="O63" s="188">
        <f>IFERROR('Ανάπτυξη δικτύου'!V63/'Παραδοχές διείσδυσης - κάλυψης'!J125,0)</f>
        <v>0</v>
      </c>
      <c r="P63" s="161">
        <f t="shared" si="22"/>
        <v>0</v>
      </c>
      <c r="Q63" s="188">
        <f>IFERROR('Ανάπτυξη δικτύου'!Y63/'Παραδοχές διείσδυσης - κάλυψης'!K125,0)</f>
        <v>0</v>
      </c>
      <c r="R63" s="161">
        <f t="shared" si="23"/>
        <v>0</v>
      </c>
      <c r="S63" s="188">
        <f>IFERROR('Ανάπτυξη δικτύου'!AB63/'Παραδοχές διείσδυσης - κάλυψης'!L125,0)</f>
        <v>0</v>
      </c>
      <c r="T63" s="161">
        <f t="shared" si="24"/>
        <v>0</v>
      </c>
      <c r="U63" s="188">
        <f>IFERROR('Ανάπτυξη δικτύου'!AE63/'Παραδοχές διείσδυσης - κάλυψης'!M125,0)</f>
        <v>0</v>
      </c>
      <c r="V63" s="161">
        <f t="shared" si="25"/>
        <v>0</v>
      </c>
      <c r="W63" s="188">
        <f>IFERROR('Ανάπτυξη δικτύου'!AH63/'Παραδοχές διείσδυσης - κάλυψης'!N125,0)</f>
        <v>0</v>
      </c>
      <c r="X63" s="161">
        <f t="shared" si="26"/>
        <v>0</v>
      </c>
      <c r="Y63" s="189">
        <f t="shared" si="27"/>
        <v>0</v>
      </c>
    </row>
    <row r="64" spans="2:25" outlineLevel="1" x14ac:dyDescent="0.35">
      <c r="B64" s="237" t="s">
        <v>92</v>
      </c>
      <c r="C64" s="62" t="s">
        <v>195</v>
      </c>
      <c r="D64" s="187">
        <f>IFERROR('Ανάπτυξη δικτύου'!E64/'Παραδοχές διείσδυσης - κάλυψης'!D126,0)</f>
        <v>0</v>
      </c>
      <c r="E64" s="188">
        <f>IFERROR('Ανάπτυξη δικτύου'!G64/'Παραδοχές διείσδυσης - κάλυψης'!E126,0)</f>
        <v>0</v>
      </c>
      <c r="F64" s="161">
        <f t="shared" si="17"/>
        <v>0</v>
      </c>
      <c r="G64" s="188">
        <f>IFERROR('Ανάπτυξη δικτύου'!J64/'Παραδοχές διείσδυσης - κάλυψης'!F126,0)</f>
        <v>0</v>
      </c>
      <c r="H64" s="161">
        <f t="shared" si="18"/>
        <v>0</v>
      </c>
      <c r="I64" s="188">
        <f>IFERROR('Ανάπτυξη δικτύου'!M64/'Παραδοχές διείσδυσης - κάλυψης'!G126,0)</f>
        <v>0</v>
      </c>
      <c r="J64" s="161">
        <f t="shared" si="19"/>
        <v>0</v>
      </c>
      <c r="K64" s="188">
        <f>IFERROR('Ανάπτυξη δικτύου'!P64/'Παραδοχές διείσδυσης - κάλυψης'!I126,0)</f>
        <v>0</v>
      </c>
      <c r="L64" s="161">
        <f t="shared" si="20"/>
        <v>0</v>
      </c>
      <c r="M64" s="189">
        <f t="shared" si="21"/>
        <v>0</v>
      </c>
      <c r="O64" s="188">
        <f>IFERROR('Ανάπτυξη δικτύου'!V64/'Παραδοχές διείσδυσης - κάλυψης'!J126,0)</f>
        <v>0</v>
      </c>
      <c r="P64" s="161">
        <f t="shared" si="22"/>
        <v>0</v>
      </c>
      <c r="Q64" s="188">
        <f>IFERROR('Ανάπτυξη δικτύου'!Y64/'Παραδοχές διείσδυσης - κάλυψης'!K126,0)</f>
        <v>0</v>
      </c>
      <c r="R64" s="161">
        <f t="shared" si="23"/>
        <v>0</v>
      </c>
      <c r="S64" s="188">
        <f>IFERROR('Ανάπτυξη δικτύου'!AB64/'Παραδοχές διείσδυσης - κάλυψης'!L126,0)</f>
        <v>0</v>
      </c>
      <c r="T64" s="161">
        <f t="shared" si="24"/>
        <v>0</v>
      </c>
      <c r="U64" s="188">
        <f>IFERROR('Ανάπτυξη δικτύου'!AE64/'Παραδοχές διείσδυσης - κάλυψης'!M126,0)</f>
        <v>0</v>
      </c>
      <c r="V64" s="161">
        <f t="shared" si="25"/>
        <v>0</v>
      </c>
      <c r="W64" s="188">
        <f>IFERROR('Ανάπτυξη δικτύου'!AH64/'Παραδοχές διείσδυσης - κάλυψης'!N126,0)</f>
        <v>0</v>
      </c>
      <c r="X64" s="161">
        <f t="shared" si="26"/>
        <v>0</v>
      </c>
      <c r="Y64" s="189">
        <f t="shared" si="27"/>
        <v>0</v>
      </c>
    </row>
    <row r="65" spans="2:33" outlineLevel="1" x14ac:dyDescent="0.35">
      <c r="B65" s="238" t="s">
        <v>93</v>
      </c>
      <c r="C65" s="62" t="s">
        <v>195</v>
      </c>
      <c r="D65" s="187">
        <f>IFERROR('Ανάπτυξη δικτύου'!E65/'Παραδοχές διείσδυσης - κάλυψης'!D127,0)</f>
        <v>0</v>
      </c>
      <c r="E65" s="188">
        <f>IFERROR('Ανάπτυξη δικτύου'!G65/'Παραδοχές διείσδυσης - κάλυψης'!E127,0)</f>
        <v>0</v>
      </c>
      <c r="F65" s="161">
        <f t="shared" si="17"/>
        <v>0</v>
      </c>
      <c r="G65" s="188">
        <f>IFERROR('Ανάπτυξη δικτύου'!J65/'Παραδοχές διείσδυσης - κάλυψης'!F127,0)</f>
        <v>0</v>
      </c>
      <c r="H65" s="161">
        <f t="shared" si="18"/>
        <v>0</v>
      </c>
      <c r="I65" s="188">
        <f>IFERROR('Ανάπτυξη δικτύου'!M65/'Παραδοχές διείσδυσης - κάλυψης'!G127,0)</f>
        <v>0</v>
      </c>
      <c r="J65" s="161">
        <f t="shared" si="19"/>
        <v>0</v>
      </c>
      <c r="K65" s="188">
        <f>IFERROR('Ανάπτυξη δικτύου'!P65/'Παραδοχές διείσδυσης - κάλυψης'!I127,0)</f>
        <v>0</v>
      </c>
      <c r="L65" s="161">
        <f t="shared" si="20"/>
        <v>0</v>
      </c>
      <c r="M65" s="189">
        <f t="shared" si="21"/>
        <v>0</v>
      </c>
      <c r="O65" s="188">
        <f>IFERROR('Ανάπτυξη δικτύου'!V65/'Παραδοχές διείσδυσης - κάλυψης'!J127,0)</f>
        <v>0</v>
      </c>
      <c r="P65" s="161">
        <f t="shared" si="22"/>
        <v>0</v>
      </c>
      <c r="Q65" s="188">
        <f>IFERROR('Ανάπτυξη δικτύου'!Y65/'Παραδοχές διείσδυσης - κάλυψης'!K127,0)</f>
        <v>0</v>
      </c>
      <c r="R65" s="161">
        <f t="shared" si="23"/>
        <v>0</v>
      </c>
      <c r="S65" s="188">
        <f>IFERROR('Ανάπτυξη δικτύου'!AB65/'Παραδοχές διείσδυσης - κάλυψης'!L127,0)</f>
        <v>0</v>
      </c>
      <c r="T65" s="161">
        <f t="shared" si="24"/>
        <v>0</v>
      </c>
      <c r="U65" s="188">
        <f>IFERROR('Ανάπτυξη δικτύου'!AE65/'Παραδοχές διείσδυσης - κάλυψης'!M127,0)</f>
        <v>0</v>
      </c>
      <c r="V65" s="161">
        <f t="shared" si="25"/>
        <v>0</v>
      </c>
      <c r="W65" s="188">
        <f>IFERROR('Ανάπτυξη δικτύου'!AH65/'Παραδοχές διείσδυσης - κάλυψης'!N127,0)</f>
        <v>0</v>
      </c>
      <c r="X65" s="161">
        <f t="shared" si="26"/>
        <v>0</v>
      </c>
      <c r="Y65" s="189">
        <f t="shared" si="27"/>
        <v>0</v>
      </c>
    </row>
    <row r="66" spans="2:33" outlineLevel="1" x14ac:dyDescent="0.35">
      <c r="B66" s="237" t="s">
        <v>94</v>
      </c>
      <c r="C66" s="62" t="s">
        <v>195</v>
      </c>
      <c r="D66" s="187">
        <f>IFERROR('Ανάπτυξη δικτύου'!E66/'Παραδοχές διείσδυσης - κάλυψης'!D128,0)</f>
        <v>0</v>
      </c>
      <c r="E66" s="188">
        <f>IFERROR('Ανάπτυξη δικτύου'!G66/'Παραδοχές διείσδυσης - κάλυψης'!E128,0)</f>
        <v>0</v>
      </c>
      <c r="F66" s="161">
        <f t="shared" si="17"/>
        <v>0</v>
      </c>
      <c r="G66" s="188">
        <f>IFERROR('Ανάπτυξη δικτύου'!J66/'Παραδοχές διείσδυσης - κάλυψης'!F128,0)</f>
        <v>0</v>
      </c>
      <c r="H66" s="161">
        <f t="shared" si="18"/>
        <v>0</v>
      </c>
      <c r="I66" s="188">
        <f>IFERROR('Ανάπτυξη δικτύου'!M66/'Παραδοχές διείσδυσης - κάλυψης'!G128,0)</f>
        <v>0</v>
      </c>
      <c r="J66" s="161">
        <f t="shared" si="19"/>
        <v>0</v>
      </c>
      <c r="K66" s="188">
        <f>IFERROR('Ανάπτυξη δικτύου'!P66/'Παραδοχές διείσδυσης - κάλυψης'!I128,0)</f>
        <v>0</v>
      </c>
      <c r="L66" s="161">
        <f t="shared" si="20"/>
        <v>0</v>
      </c>
      <c r="M66" s="189">
        <f t="shared" si="21"/>
        <v>0</v>
      </c>
      <c r="O66" s="188">
        <f>IFERROR('Ανάπτυξη δικτύου'!V66/'Παραδοχές διείσδυσης - κάλυψης'!J128,0)</f>
        <v>0</v>
      </c>
      <c r="P66" s="161">
        <f t="shared" si="22"/>
        <v>0</v>
      </c>
      <c r="Q66" s="188">
        <f>IFERROR('Ανάπτυξη δικτύου'!Y66/'Παραδοχές διείσδυσης - κάλυψης'!K128,0)</f>
        <v>0</v>
      </c>
      <c r="R66" s="161">
        <f t="shared" si="23"/>
        <v>0</v>
      </c>
      <c r="S66" s="188">
        <f>IFERROR('Ανάπτυξη δικτύου'!AB66/'Παραδοχές διείσδυσης - κάλυψης'!L128,0)</f>
        <v>0</v>
      </c>
      <c r="T66" s="161">
        <f t="shared" si="24"/>
        <v>0</v>
      </c>
      <c r="U66" s="188">
        <f>IFERROR('Ανάπτυξη δικτύου'!AE66/'Παραδοχές διείσδυσης - κάλυψης'!M128,0)</f>
        <v>0</v>
      </c>
      <c r="V66" s="161">
        <f t="shared" si="25"/>
        <v>0</v>
      </c>
      <c r="W66" s="188">
        <f>IFERROR('Ανάπτυξη δικτύου'!AH66/'Παραδοχές διείσδυσης - κάλυψης'!N128,0)</f>
        <v>0</v>
      </c>
      <c r="X66" s="161">
        <f t="shared" si="26"/>
        <v>0</v>
      </c>
      <c r="Y66" s="189">
        <f t="shared" si="27"/>
        <v>0</v>
      </c>
    </row>
    <row r="67" spans="2:33" outlineLevel="1" x14ac:dyDescent="0.35">
      <c r="B67" s="238" t="s">
        <v>95</v>
      </c>
      <c r="C67" s="62" t="s">
        <v>195</v>
      </c>
      <c r="D67" s="187">
        <f>IFERROR('Ανάπτυξη δικτύου'!E67/'Παραδοχές διείσδυσης - κάλυψης'!D129,0)</f>
        <v>0</v>
      </c>
      <c r="E67" s="188">
        <f>IFERROR('Ανάπτυξη δικτύου'!G67/'Παραδοχές διείσδυσης - κάλυψης'!E129,0)</f>
        <v>0</v>
      </c>
      <c r="F67" s="161">
        <f t="shared" si="17"/>
        <v>0</v>
      </c>
      <c r="G67" s="188">
        <f>IFERROR('Ανάπτυξη δικτύου'!J67/'Παραδοχές διείσδυσης - κάλυψης'!F129,0)</f>
        <v>0</v>
      </c>
      <c r="H67" s="161">
        <f t="shared" si="18"/>
        <v>0</v>
      </c>
      <c r="I67" s="188">
        <f>IFERROR('Ανάπτυξη δικτύου'!M67/'Παραδοχές διείσδυσης - κάλυψης'!G129,0)</f>
        <v>0</v>
      </c>
      <c r="J67" s="161">
        <f t="shared" si="19"/>
        <v>0</v>
      </c>
      <c r="K67" s="188">
        <f>IFERROR('Ανάπτυξη δικτύου'!P67/'Παραδοχές διείσδυσης - κάλυψης'!I129,0)</f>
        <v>0</v>
      </c>
      <c r="L67" s="161">
        <f t="shared" si="20"/>
        <v>0</v>
      </c>
      <c r="M67" s="189">
        <f t="shared" si="21"/>
        <v>0</v>
      </c>
      <c r="O67" s="188">
        <f>IFERROR('Ανάπτυξη δικτύου'!V67/'Παραδοχές διείσδυσης - κάλυψης'!J129,0)</f>
        <v>0</v>
      </c>
      <c r="P67" s="161">
        <f t="shared" si="22"/>
        <v>0</v>
      </c>
      <c r="Q67" s="188">
        <f>IFERROR('Ανάπτυξη δικτύου'!Y67/'Παραδοχές διείσδυσης - κάλυψης'!K129,0)</f>
        <v>0</v>
      </c>
      <c r="R67" s="161">
        <f t="shared" si="23"/>
        <v>0</v>
      </c>
      <c r="S67" s="188">
        <f>IFERROR('Ανάπτυξη δικτύου'!AB67/'Παραδοχές διείσδυσης - κάλυψης'!L129,0)</f>
        <v>0</v>
      </c>
      <c r="T67" s="161">
        <f t="shared" si="24"/>
        <v>0</v>
      </c>
      <c r="U67" s="188">
        <f>IFERROR('Ανάπτυξη δικτύου'!AE67/'Παραδοχές διείσδυσης - κάλυψης'!M129,0)</f>
        <v>0</v>
      </c>
      <c r="V67" s="161">
        <f t="shared" si="25"/>
        <v>0</v>
      </c>
      <c r="W67" s="188">
        <f>IFERROR('Ανάπτυξη δικτύου'!AH67/'Παραδοχές διείσδυσης - κάλυψης'!N129,0)</f>
        <v>0</v>
      </c>
      <c r="X67" s="161">
        <f t="shared" si="26"/>
        <v>0</v>
      </c>
      <c r="Y67" s="189">
        <f t="shared" si="27"/>
        <v>0</v>
      </c>
    </row>
    <row r="68" spans="2:33" outlineLevel="1" x14ac:dyDescent="0.35">
      <c r="B68" s="237" t="s">
        <v>96</v>
      </c>
      <c r="C68" s="62" t="s">
        <v>195</v>
      </c>
      <c r="D68" s="187">
        <f>IFERROR('Ανάπτυξη δικτύου'!E68/'Παραδοχές διείσδυσης - κάλυψης'!D130,0)</f>
        <v>0</v>
      </c>
      <c r="E68" s="188">
        <f>IFERROR('Ανάπτυξη δικτύου'!G68/'Παραδοχές διείσδυσης - κάλυψης'!E130,0)</f>
        <v>0</v>
      </c>
      <c r="F68" s="161">
        <f t="shared" si="17"/>
        <v>0</v>
      </c>
      <c r="G68" s="188">
        <f>IFERROR('Ανάπτυξη δικτύου'!J68/'Παραδοχές διείσδυσης - κάλυψης'!F130,0)</f>
        <v>0</v>
      </c>
      <c r="H68" s="161">
        <f t="shared" si="18"/>
        <v>0</v>
      </c>
      <c r="I68" s="188">
        <f>IFERROR('Ανάπτυξη δικτύου'!M68/'Παραδοχές διείσδυσης - κάλυψης'!G130,0)</f>
        <v>0</v>
      </c>
      <c r="J68" s="161">
        <f t="shared" si="19"/>
        <v>0</v>
      </c>
      <c r="K68" s="188">
        <f>IFERROR('Ανάπτυξη δικτύου'!P68/'Παραδοχές διείσδυσης - κάλυψης'!I130,0)</f>
        <v>0</v>
      </c>
      <c r="L68" s="161">
        <f t="shared" si="20"/>
        <v>0</v>
      </c>
      <c r="M68" s="189">
        <f t="shared" si="21"/>
        <v>0</v>
      </c>
      <c r="O68" s="188">
        <f>IFERROR('Ανάπτυξη δικτύου'!V68/'Παραδοχές διείσδυσης - κάλυψης'!J130,0)</f>
        <v>0</v>
      </c>
      <c r="P68" s="161">
        <f t="shared" si="22"/>
        <v>0</v>
      </c>
      <c r="Q68" s="188">
        <f>IFERROR('Ανάπτυξη δικτύου'!Y68/'Παραδοχές διείσδυσης - κάλυψης'!K130,0)</f>
        <v>0</v>
      </c>
      <c r="R68" s="161">
        <f t="shared" si="23"/>
        <v>0</v>
      </c>
      <c r="S68" s="188">
        <f>IFERROR('Ανάπτυξη δικτύου'!AB68/'Παραδοχές διείσδυσης - κάλυψης'!L130,0)</f>
        <v>0</v>
      </c>
      <c r="T68" s="161">
        <f t="shared" si="24"/>
        <v>0</v>
      </c>
      <c r="U68" s="188">
        <f>IFERROR('Ανάπτυξη δικτύου'!AE68/'Παραδοχές διείσδυσης - κάλυψης'!M130,0)</f>
        <v>0</v>
      </c>
      <c r="V68" s="161">
        <f t="shared" si="25"/>
        <v>0</v>
      </c>
      <c r="W68" s="188">
        <f>IFERROR('Ανάπτυξη δικτύου'!AH68/'Παραδοχές διείσδυσης - κάλυψης'!N130,0)</f>
        <v>0</v>
      </c>
      <c r="X68" s="161">
        <f t="shared" si="26"/>
        <v>0</v>
      </c>
      <c r="Y68" s="189">
        <f t="shared" si="27"/>
        <v>0</v>
      </c>
    </row>
    <row r="69" spans="2:33" outlineLevel="1" x14ac:dyDescent="0.35">
      <c r="B69" s="238" t="s">
        <v>97</v>
      </c>
      <c r="C69" s="62" t="s">
        <v>195</v>
      </c>
      <c r="D69" s="187">
        <f>IFERROR('Ανάπτυξη δικτύου'!E69/'Παραδοχές διείσδυσης - κάλυψης'!D131,0)</f>
        <v>0</v>
      </c>
      <c r="E69" s="188">
        <f>IFERROR('Ανάπτυξη δικτύου'!G69/'Παραδοχές διείσδυσης - κάλυψης'!E131,0)</f>
        <v>0</v>
      </c>
      <c r="F69" s="161">
        <f t="shared" si="17"/>
        <v>0</v>
      </c>
      <c r="G69" s="188">
        <f>IFERROR('Ανάπτυξη δικτύου'!J69/'Παραδοχές διείσδυσης - κάλυψης'!F131,0)</f>
        <v>0</v>
      </c>
      <c r="H69" s="161">
        <f t="shared" si="18"/>
        <v>0</v>
      </c>
      <c r="I69" s="188">
        <f>IFERROR('Ανάπτυξη δικτύου'!M69/'Παραδοχές διείσδυσης - κάλυψης'!G131,0)</f>
        <v>0.29233009708737862</v>
      </c>
      <c r="J69" s="161">
        <f t="shared" si="19"/>
        <v>0</v>
      </c>
      <c r="K69" s="188">
        <f>IFERROR('Ανάπτυξη δικτύου'!P69/'Παραδοχές διείσδυσης - κάλυψης'!I131,0)</f>
        <v>0.45932038834951455</v>
      </c>
      <c r="L69" s="161">
        <f t="shared" si="20"/>
        <v>0.57123879109930265</v>
      </c>
      <c r="M69" s="189">
        <f t="shared" si="21"/>
        <v>0</v>
      </c>
      <c r="O69" s="188">
        <f>IFERROR('Ανάπτυξη δικτύου'!V69/'Παραδοχές διείσδυσης - κάλυψης'!J131,0)</f>
        <v>0.56077669902912619</v>
      </c>
      <c r="P69" s="161">
        <f t="shared" si="22"/>
        <v>0.22088353413654616</v>
      </c>
      <c r="Q69" s="188">
        <f>IFERROR('Ανάπτυξη δικτύου'!Y69/'Παραδοχές διείσδυσης - κάλυψης'!K131,0)</f>
        <v>0.56077669902912619</v>
      </c>
      <c r="R69" s="161">
        <f t="shared" si="23"/>
        <v>0</v>
      </c>
      <c r="S69" s="188">
        <f>IFERROR('Ανάπτυξη δικτύου'!AB69/'Παραδοχές διείσδυσης - κάλυψης'!L131,0)</f>
        <v>0.56077669902912619</v>
      </c>
      <c r="T69" s="161">
        <f t="shared" si="24"/>
        <v>0</v>
      </c>
      <c r="U69" s="188">
        <f>IFERROR('Ανάπτυξη δικτύου'!AE69/'Παραδοχές διείσδυσης - κάλυψης'!M131,0)</f>
        <v>0.56077669902912619</v>
      </c>
      <c r="V69" s="161">
        <f t="shared" si="25"/>
        <v>0</v>
      </c>
      <c r="W69" s="188">
        <f>IFERROR('Ανάπτυξη δικτύου'!AH69/'Παραδοχές διείσδυσης - κάλυψης'!N131,0)</f>
        <v>0.56077669902912619</v>
      </c>
      <c r="X69" s="161">
        <f t="shared" si="26"/>
        <v>0</v>
      </c>
      <c r="Y69" s="189">
        <f t="shared" si="27"/>
        <v>0</v>
      </c>
    </row>
    <row r="70" spans="2:33" outlineLevel="1" x14ac:dyDescent="0.35">
      <c r="B70" s="237" t="s">
        <v>98</v>
      </c>
      <c r="C70" s="62" t="s">
        <v>195</v>
      </c>
      <c r="D70" s="187">
        <f>IFERROR('Ανάπτυξη δικτύου'!E70/'Παραδοχές διείσδυσης - κάλυψης'!D132,0)</f>
        <v>0</v>
      </c>
      <c r="E70" s="188">
        <f>IFERROR('Ανάπτυξη δικτύου'!G70/'Παραδοχές διείσδυσης - κάλυψης'!E132,0)</f>
        <v>0</v>
      </c>
      <c r="F70" s="161">
        <f t="shared" si="17"/>
        <v>0</v>
      </c>
      <c r="G70" s="188">
        <f>IFERROR('Ανάπτυξη δικτύου'!J70/'Παραδοχές διείσδυσης - κάλυψης'!F132,0)</f>
        <v>0</v>
      </c>
      <c r="H70" s="161">
        <f t="shared" si="18"/>
        <v>0</v>
      </c>
      <c r="I70" s="188">
        <f>IFERROR('Ανάπτυξη δικτύου'!M70/'Παραδοχές διείσδυσης - κάλυψης'!G132,0)</f>
        <v>0</v>
      </c>
      <c r="J70" s="161">
        <f t="shared" si="19"/>
        <v>0</v>
      </c>
      <c r="K70" s="188">
        <f>IFERROR('Ανάπτυξη δικτύου'!P70/'Παραδοχές διείσδυσης - κάλυψης'!I132,0)</f>
        <v>0</v>
      </c>
      <c r="L70" s="161">
        <f t="shared" si="20"/>
        <v>0</v>
      </c>
      <c r="M70" s="189">
        <f t="shared" si="21"/>
        <v>0</v>
      </c>
      <c r="O70" s="188">
        <f>IFERROR('Ανάπτυξη δικτύου'!V70/'Παραδοχές διείσδυσης - κάλυψης'!J132,0)</f>
        <v>0</v>
      </c>
      <c r="P70" s="161">
        <f t="shared" si="22"/>
        <v>0</v>
      </c>
      <c r="Q70" s="188">
        <f>IFERROR('Ανάπτυξη δικτύου'!Y70/'Παραδοχές διείσδυσης - κάλυψης'!K132,0)</f>
        <v>0</v>
      </c>
      <c r="R70" s="161">
        <f t="shared" si="23"/>
        <v>0</v>
      </c>
      <c r="S70" s="188">
        <f>IFERROR('Ανάπτυξη δικτύου'!AB70/'Παραδοχές διείσδυσης - κάλυψης'!L132,0)</f>
        <v>0</v>
      </c>
      <c r="T70" s="161">
        <f t="shared" si="24"/>
        <v>0</v>
      </c>
      <c r="U70" s="188">
        <f>IFERROR('Ανάπτυξη δικτύου'!AE70/'Παραδοχές διείσδυσης - κάλυψης'!M132,0)</f>
        <v>0</v>
      </c>
      <c r="V70" s="161">
        <f t="shared" si="25"/>
        <v>0</v>
      </c>
      <c r="W70" s="188">
        <f>IFERROR('Ανάπτυξη δικτύου'!AH70/'Παραδοχές διείσδυσης - κάλυψης'!N132,0)</f>
        <v>0</v>
      </c>
      <c r="X70" s="161">
        <f t="shared" si="26"/>
        <v>0</v>
      </c>
      <c r="Y70" s="189">
        <f t="shared" si="27"/>
        <v>0</v>
      </c>
    </row>
    <row r="71" spans="2:33" outlineLevel="1" x14ac:dyDescent="0.35">
      <c r="B71" s="238" t="s">
        <v>99</v>
      </c>
      <c r="C71" s="62" t="s">
        <v>195</v>
      </c>
      <c r="D71" s="187">
        <f>IFERROR('Ανάπτυξη δικτύου'!E71/'Παραδοχές διείσδυσης - κάλυψης'!D133,0)</f>
        <v>0</v>
      </c>
      <c r="E71" s="188">
        <f>IFERROR('Ανάπτυξη δικτύου'!G71/'Παραδοχές διείσδυσης - κάλυψης'!E133,0)</f>
        <v>0</v>
      </c>
      <c r="F71" s="161">
        <f t="shared" si="17"/>
        <v>0</v>
      </c>
      <c r="G71" s="188">
        <f>IFERROR('Ανάπτυξη δικτύου'!J71/'Παραδοχές διείσδυσης - κάλυψης'!F133,0)</f>
        <v>0</v>
      </c>
      <c r="H71" s="161">
        <f t="shared" si="18"/>
        <v>0</v>
      </c>
      <c r="I71" s="188">
        <f>IFERROR('Ανάπτυξη δικτύου'!M71/'Παραδοχές διείσδυσης - κάλυψης'!G133,0)</f>
        <v>3.1157894736842107E-2</v>
      </c>
      <c r="J71" s="161">
        <f t="shared" si="19"/>
        <v>0</v>
      </c>
      <c r="K71" s="188">
        <f>IFERROR('Ανάπτυξη δικτύου'!P71/'Παραδοχές διείσδυσης - κάλυψης'!I133,0)</f>
        <v>7.6942105263157895E-2</v>
      </c>
      <c r="L71" s="161">
        <f t="shared" si="20"/>
        <v>1.4694256756756756</v>
      </c>
      <c r="M71" s="189">
        <f t="shared" si="21"/>
        <v>0</v>
      </c>
      <c r="O71" s="188">
        <f>IFERROR('Ανάπτυξη δικτύου'!V71/'Παραδοχές διείσδυσης - κάλυψης'!J133,0)</f>
        <v>0.28376052631578946</v>
      </c>
      <c r="P71" s="161">
        <f t="shared" si="22"/>
        <v>2.6879745536630413</v>
      </c>
      <c r="Q71" s="188">
        <f>IFERROR('Ανάπτυξη δικτύου'!Y71/'Παραδοχές διείσδυσης - κάλυψης'!K133,0)</f>
        <v>0.32060263157894736</v>
      </c>
      <c r="R71" s="161">
        <f t="shared" si="23"/>
        <v>0.12983520203284832</v>
      </c>
      <c r="S71" s="188">
        <f>IFERROR('Ανάπτυξη δικτύου'!AB71/'Παραδοχές διείσδυσης - κάλυψης'!L133,0)</f>
        <v>0.32060263157894736</v>
      </c>
      <c r="T71" s="161">
        <f t="shared" si="24"/>
        <v>0</v>
      </c>
      <c r="U71" s="188">
        <f>IFERROR('Ανάπτυξη δικτύου'!AE71/'Παραδοχές διείσδυσης - κάλυψης'!M133,0)</f>
        <v>0.32060263157894736</v>
      </c>
      <c r="V71" s="161">
        <f t="shared" si="25"/>
        <v>0</v>
      </c>
      <c r="W71" s="188">
        <f>IFERROR('Ανάπτυξη δικτύου'!AH71/'Παραδοχές διείσδυσης - κάλυψης'!N133,0)</f>
        <v>0.32060263157894736</v>
      </c>
      <c r="X71" s="161">
        <f t="shared" si="26"/>
        <v>0</v>
      </c>
      <c r="Y71" s="189">
        <f t="shared" si="27"/>
        <v>3.0988391789025016E-2</v>
      </c>
    </row>
    <row r="72" spans="2:33" ht="15" customHeight="1" outlineLevel="1" x14ac:dyDescent="0.35">
      <c r="B72" s="49" t="s">
        <v>139</v>
      </c>
      <c r="C72" s="46" t="s">
        <v>195</v>
      </c>
      <c r="D72" s="187">
        <f>IFERROR('Ανάπτυξη δικτύου'!E72/'Παραδοχές διείσδυσης - κάλυψης'!D134,0)</f>
        <v>3.1504255319148938E-2</v>
      </c>
      <c r="E72" s="188">
        <f>IFERROR('Ανάπτυξη δικτύου'!G72/'Παραδοχές διείσδυσης - κάλυψης'!E134,0)</f>
        <v>3.1519148936170215E-2</v>
      </c>
      <c r="F72" s="161">
        <f t="shared" ref="F72" si="28">IFERROR((E72-D72)/D72,0)</f>
        <v>4.7274937529545846E-4</v>
      </c>
      <c r="G72" s="188">
        <f>IFERROR('Ανάπτυξη δικτύου'!J72/'Παραδοχές διείσδυσης - κάλυψης'!F134,0)</f>
        <v>4.9640425531914896E-2</v>
      </c>
      <c r="H72" s="161">
        <f t="shared" ref="H72" si="29">IFERROR((G72-E72)/E72,0)</f>
        <v>0.57492912110166061</v>
      </c>
      <c r="I72" s="188">
        <f>IFERROR('Ανάπτυξη δικτύου'!M72/'Παραδοχές διείσδυσης - κάλυψης'!G134,0)</f>
        <v>0.14519361702127659</v>
      </c>
      <c r="J72" s="161">
        <f t="shared" ref="J72" si="30">IFERROR((I72-G72)/G72,0)</f>
        <v>1.9249067763919248</v>
      </c>
      <c r="K72" s="188">
        <f>IFERROR('Ανάπτυξη δικτύου'!P72/'Παραδοχές διείσδυσης - κάλυψης'!I134,0)</f>
        <v>0.22468404255319149</v>
      </c>
      <c r="L72" s="161">
        <f t="shared" ref="L72" si="31">IFERROR((K72-I72)/I72,0)</f>
        <v>0.54747878841165876</v>
      </c>
      <c r="M72" s="189">
        <f>IFERROR((K72/D72)^(1/4)-1,0)</f>
        <v>0.63418324214781419</v>
      </c>
      <c r="O72" s="188">
        <f>IFERROR('Ανάπτυξη δικτύου'!V72/'Παραδοχές διείσδυσης - κάλυψης'!J134,0)</f>
        <v>0.45609414893617023</v>
      </c>
      <c r="P72" s="161">
        <f t="shared" ref="P72" si="32">IFERROR((O72-K72)/K72,0)</f>
        <v>1.029935654323092</v>
      </c>
      <c r="Q72" s="188">
        <f>IFERROR('Ανάπτυξη δικτύου'!Y72/'Παραδοχές διείσδυσης - κάλυψης'!K134,0)</f>
        <v>0.54164734042553186</v>
      </c>
      <c r="R72" s="161">
        <f t="shared" ref="R72" si="33">IFERROR((Q72-O72)/O72,0)</f>
        <v>0.18757791935922136</v>
      </c>
      <c r="S72" s="188">
        <f>IFERROR('Ανάπτυξη δικτύου'!AB72/'Παραδοχές διείσδυσης - κάλυψης'!L134,0)</f>
        <v>0.56005159574468089</v>
      </c>
      <c r="T72" s="161">
        <f t="shared" ref="T72" si="34">IFERROR((S72-Q72)/Q72,0)</f>
        <v>3.3978299062061623E-2</v>
      </c>
      <c r="U72" s="188">
        <f>IFERROR('Ανάπτυξη δικτύου'!AE72/'Παραδοχές διείσδυσης - κάλυψης'!M134,0)</f>
        <v>0.56537074468085102</v>
      </c>
      <c r="V72" s="161">
        <f t="shared" ref="V72" si="35">IFERROR((U72-S72)/S72,0)</f>
        <v>9.4976051788540159E-3</v>
      </c>
      <c r="W72" s="188">
        <f>IFERROR('Ανάπτυξη δικτύου'!AH72/'Παραδοχές διείσδυσης - κάλυψης'!N134,0)</f>
        <v>0.57068989361702127</v>
      </c>
      <c r="X72" s="161">
        <f t="shared" ref="X72" si="36">IFERROR((W72-U72)/U72,0)</f>
        <v>9.4082493411874035E-3</v>
      </c>
      <c r="Y72" s="189">
        <f t="shared" ref="Y72" si="37">IFERROR((W72/O72)^(1/4)-1,0)</f>
        <v>5.7636475404179821E-2</v>
      </c>
    </row>
    <row r="73" spans="2:33" ht="15" customHeight="1" x14ac:dyDescent="0.35"/>
    <row r="74" spans="2:33" ht="15.5" x14ac:dyDescent="0.35">
      <c r="B74" s="306" t="s">
        <v>37</v>
      </c>
      <c r="C74" s="306"/>
      <c r="D74" s="306"/>
      <c r="E74" s="306"/>
      <c r="F74" s="306"/>
      <c r="G74" s="306"/>
      <c r="H74" s="306"/>
      <c r="I74" s="306"/>
      <c r="J74" s="306"/>
      <c r="K74" s="306"/>
      <c r="L74" s="306"/>
      <c r="M74" s="306"/>
      <c r="N74" s="306"/>
      <c r="O74" s="306"/>
      <c r="P74" s="306"/>
      <c r="Q74" s="306"/>
      <c r="R74" s="306"/>
      <c r="S74" s="306"/>
      <c r="T74" s="306"/>
      <c r="U74" s="306"/>
      <c r="V74" s="306"/>
      <c r="W74" s="306"/>
      <c r="X74" s="306"/>
      <c r="Y74" s="306"/>
    </row>
    <row r="75" spans="2:33" ht="5.5" customHeight="1" outlineLevel="1" x14ac:dyDescent="0.35">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row>
    <row r="76" spans="2:33" ht="14.25" customHeight="1" outlineLevel="1" x14ac:dyDescent="0.35">
      <c r="B76" s="372"/>
      <c r="C76" s="339" t="s">
        <v>105</v>
      </c>
      <c r="D76" s="317" t="s">
        <v>131</v>
      </c>
      <c r="E76" s="318"/>
      <c r="F76" s="318"/>
      <c r="G76" s="318"/>
      <c r="H76" s="318"/>
      <c r="I76" s="318"/>
      <c r="J76" s="318"/>
      <c r="K76" s="318"/>
      <c r="L76" s="319"/>
      <c r="M76" s="379" t="str">
        <f>"Ετήσιος ρυθμός ανάπτυξης (CAGR) "&amp;($C$3-5)&amp;" - "&amp;(($C$3-1))</f>
        <v>Ετήσιος ρυθμός ανάπτυξης (CAGR) 2019 - 2023</v>
      </c>
      <c r="N76" s="102"/>
      <c r="O76" s="376" t="s">
        <v>132</v>
      </c>
      <c r="P76" s="377"/>
      <c r="Q76" s="377"/>
      <c r="R76" s="377"/>
      <c r="S76" s="377"/>
      <c r="T76" s="377"/>
      <c r="U76" s="377"/>
      <c r="V76" s="377"/>
      <c r="W76" s="377"/>
      <c r="X76" s="378"/>
      <c r="Y76" s="379" t="str">
        <f>"Ετήσιος ρυθμός ανάπτυξης (CAGR) "&amp;$C$3&amp;" - "&amp;$E$3</f>
        <v>Ετήσιος ρυθμός ανάπτυξης (CAGR) 2024 - 2028</v>
      </c>
    </row>
    <row r="77" spans="2:33" ht="15.75" customHeight="1" outlineLevel="1" x14ac:dyDescent="0.35">
      <c r="B77" s="373"/>
      <c r="C77" s="340"/>
      <c r="D77" s="66">
        <f>$C$3-5</f>
        <v>2019</v>
      </c>
      <c r="E77" s="317">
        <f>$C$3-4</f>
        <v>2020</v>
      </c>
      <c r="F77" s="319"/>
      <c r="G77" s="317">
        <f>$C$3-3</f>
        <v>2021</v>
      </c>
      <c r="H77" s="319"/>
      <c r="I77" s="317">
        <f>$C$3+-2</f>
        <v>2022</v>
      </c>
      <c r="J77" s="319"/>
      <c r="K77" s="317">
        <f>$C$3-1</f>
        <v>2023</v>
      </c>
      <c r="L77" s="319"/>
      <c r="M77" s="380"/>
      <c r="N77" s="102"/>
      <c r="O77" s="317">
        <f>$C$3</f>
        <v>2024</v>
      </c>
      <c r="P77" s="319"/>
      <c r="Q77" s="317">
        <f>$C$3+1</f>
        <v>2025</v>
      </c>
      <c r="R77" s="319"/>
      <c r="S77" s="317">
        <f>$C$3+2</f>
        <v>2026</v>
      </c>
      <c r="T77" s="319"/>
      <c r="U77" s="317">
        <f>$C$3+3</f>
        <v>2027</v>
      </c>
      <c r="V77" s="319"/>
      <c r="W77" s="317">
        <f>$C$3+4</f>
        <v>2028</v>
      </c>
      <c r="X77" s="319"/>
      <c r="Y77" s="380"/>
    </row>
    <row r="78" spans="2:33" ht="15" customHeight="1" outlineLevel="1" x14ac:dyDescent="0.35">
      <c r="B78" s="374"/>
      <c r="C78" s="341"/>
      <c r="D78" s="66" t="s">
        <v>194</v>
      </c>
      <c r="E78" s="66" t="s">
        <v>194</v>
      </c>
      <c r="F78" s="65" t="s">
        <v>135</v>
      </c>
      <c r="G78" s="66" t="s">
        <v>194</v>
      </c>
      <c r="H78" s="65" t="s">
        <v>135</v>
      </c>
      <c r="I78" s="66" t="s">
        <v>194</v>
      </c>
      <c r="J78" s="65" t="s">
        <v>135</v>
      </c>
      <c r="K78" s="66" t="s">
        <v>194</v>
      </c>
      <c r="L78" s="65" t="s">
        <v>135</v>
      </c>
      <c r="M78" s="381"/>
      <c r="O78" s="66" t="s">
        <v>194</v>
      </c>
      <c r="P78" s="65" t="s">
        <v>135</v>
      </c>
      <c r="Q78" s="66" t="s">
        <v>194</v>
      </c>
      <c r="R78" s="65" t="s">
        <v>135</v>
      </c>
      <c r="S78" s="66" t="s">
        <v>194</v>
      </c>
      <c r="T78" s="65" t="s">
        <v>135</v>
      </c>
      <c r="U78" s="66" t="s">
        <v>194</v>
      </c>
      <c r="V78" s="65" t="s">
        <v>135</v>
      </c>
      <c r="W78" s="66" t="s">
        <v>194</v>
      </c>
      <c r="X78" s="65" t="s">
        <v>135</v>
      </c>
      <c r="Y78" s="381"/>
    </row>
    <row r="79" spans="2:33" outlineLevel="1" x14ac:dyDescent="0.35">
      <c r="B79" s="237" t="s">
        <v>75</v>
      </c>
      <c r="C79" s="62" t="s">
        <v>195</v>
      </c>
      <c r="D79" s="187">
        <f>IFERROR(('Ανάπτυξη δικτύου'!E47+'Ανάπτυξη δικτύου'!E14)/'Παραδοχές διείσδυσης - κάλυψης'!D109,0)</f>
        <v>0</v>
      </c>
      <c r="E79" s="188">
        <f>IFERROR(('Ανάπτυξη δικτύου'!G47+'Ανάπτυξη δικτύου'!G14)/'Παραδοχές διείσδυσης - κάλυψης'!E109,0)</f>
        <v>0</v>
      </c>
      <c r="F79" s="161">
        <f>IFERROR((E79-D79)/D79,0)</f>
        <v>0</v>
      </c>
      <c r="G79" s="188">
        <f>IFERROR(('Ανάπτυξη δικτύου'!J47+'Ανάπτυξη δικτύου'!J14)/'Παραδοχές διείσδυσης - κάλυψης'!F109,0)</f>
        <v>0</v>
      </c>
      <c r="H79" s="161">
        <f>IFERROR((G79-E79)/E79,0)</f>
        <v>0</v>
      </c>
      <c r="I79" s="188">
        <f>IFERROR(('Ανάπτυξη δικτύου'!M47+'Ανάπτυξη δικτύου'!M14)/'Παραδοχές διείσδυσης - κάλυψης'!G109,0)</f>
        <v>0</v>
      </c>
      <c r="J79" s="161">
        <f>IFERROR((I79-G79)/G79,0)</f>
        <v>0</v>
      </c>
      <c r="K79" s="188">
        <f>IFERROR(('Ανάπτυξη δικτύου'!P47+'Ανάπτυξη δικτύου'!P14)/'Παραδοχές διείσδυσης - κάλυψης'!I109,0)</f>
        <v>0</v>
      </c>
      <c r="L79" s="161">
        <f>IFERROR((K79-I79)/I79,0)</f>
        <v>0</v>
      </c>
      <c r="M79" s="189">
        <f t="shared" ref="M79" si="38">IFERROR((K79/D79)^(1/4)-1,0)</f>
        <v>0</v>
      </c>
      <c r="O79" s="188">
        <f>IFERROR(('Ανάπτυξη δικτύου'!V47+'Ανάπτυξη δικτύου'!V14)/'Παραδοχές διείσδυσης - κάλυψης'!J109,0)</f>
        <v>0</v>
      </c>
      <c r="P79" s="161">
        <f>IFERROR((O79-K79)/K79,0)</f>
        <v>0</v>
      </c>
      <c r="Q79" s="188">
        <f>IFERROR(('Ανάπτυξη δικτύου'!Y47+'Ανάπτυξη δικτύου'!Y14)/'Παραδοχές διείσδυσης - κάλυψης'!K109,0)</f>
        <v>0</v>
      </c>
      <c r="R79" s="161">
        <f>IFERROR((Q79-O79)/O79,0)</f>
        <v>0</v>
      </c>
      <c r="S79" s="188">
        <f>IFERROR(('Ανάπτυξη δικτύου'!AB47+'Ανάπτυξη δικτύου'!AB14)/'Παραδοχές διείσδυσης - κάλυψης'!L109,0)</f>
        <v>0</v>
      </c>
      <c r="T79" s="161">
        <f>IFERROR((S79-Q79)/Q79,0)</f>
        <v>0</v>
      </c>
      <c r="U79" s="188">
        <f>IFERROR(('Ανάπτυξη δικτύου'!AE47+'Ανάπτυξη δικτύου'!AE14)/'Παραδοχές διείσδυσης - κάλυψης'!M109,0)</f>
        <v>0</v>
      </c>
      <c r="V79" s="161">
        <f>IFERROR((U79-S79)/S79,0)</f>
        <v>0</v>
      </c>
      <c r="W79" s="188">
        <f>IFERROR(('Ανάπτυξη δικτύου'!AH47+'Ανάπτυξη δικτύου'!AH14)/'Παραδοχές διείσδυσης - κάλυψης'!N109,0)</f>
        <v>0</v>
      </c>
      <c r="X79" s="161">
        <f>IFERROR((W79-U79)/U79,0)</f>
        <v>0</v>
      </c>
      <c r="Y79" s="189">
        <f>IFERROR((W79/O79)^(1/4)-1,0)</f>
        <v>0</v>
      </c>
    </row>
    <row r="80" spans="2:33" outlineLevel="1" x14ac:dyDescent="0.35">
      <c r="B80" s="238" t="s">
        <v>76</v>
      </c>
      <c r="C80" s="62" t="s">
        <v>195</v>
      </c>
      <c r="D80" s="187">
        <f>IFERROR(('Ανάπτυξη δικτύου'!E48+'Ανάπτυξη δικτύου'!E15)/'Παραδοχές διείσδυσης - κάλυψης'!D110,0)</f>
        <v>0</v>
      </c>
      <c r="E80" s="188">
        <f>IFERROR(('Ανάπτυξη δικτύου'!G48+'Ανάπτυξη δικτύου'!G15)/'Παραδοχές διείσδυσης - κάλυψης'!E110,0)</f>
        <v>0</v>
      </c>
      <c r="F80" s="161">
        <f t="shared" ref="F80:F103" si="39">IFERROR((E80-D80)/D80,0)</f>
        <v>0</v>
      </c>
      <c r="G80" s="188">
        <f>IFERROR(('Ανάπτυξη δικτύου'!J48+'Ανάπτυξη δικτύου'!J15)/'Παραδοχές διείσδυσης - κάλυψης'!F110,0)</f>
        <v>0</v>
      </c>
      <c r="H80" s="161">
        <f t="shared" ref="H80:H103" si="40">IFERROR((G80-E80)/E80,0)</f>
        <v>0</v>
      </c>
      <c r="I80" s="188">
        <f>IFERROR(('Ανάπτυξη δικτύου'!M48+'Ανάπτυξη δικτύου'!M15)/'Παραδοχές διείσδυσης - κάλυψης'!G110,0)</f>
        <v>0</v>
      </c>
      <c r="J80" s="161">
        <f t="shared" ref="J80:J103" si="41">IFERROR((I80-G80)/G80,0)</f>
        <v>0</v>
      </c>
      <c r="K80" s="188">
        <f>IFERROR(('Ανάπτυξη δικτύου'!P48+'Ανάπτυξη δικτύου'!P15)/'Παραδοχές διείσδυσης - κάλυψης'!I110,0)</f>
        <v>0</v>
      </c>
      <c r="L80" s="161">
        <f t="shared" ref="L80:L103" si="42">IFERROR((K80-I80)/I80,0)</f>
        <v>0</v>
      </c>
      <c r="M80" s="189">
        <f t="shared" ref="M80:M103" si="43">IFERROR((K80/D80)^(1/4)-1,0)</f>
        <v>0</v>
      </c>
      <c r="O80" s="188">
        <f>IFERROR(('Ανάπτυξη δικτύου'!V48+'Ανάπτυξη δικτύου'!V15)/'Παραδοχές διείσδυσης - κάλυψης'!J110,0)</f>
        <v>0</v>
      </c>
      <c r="P80" s="161">
        <f t="shared" ref="P80:P103" si="44">IFERROR((O80-K80)/K80,0)</f>
        <v>0</v>
      </c>
      <c r="Q80" s="188">
        <f>IFERROR(('Ανάπτυξη δικτύου'!Y48+'Ανάπτυξη δικτύου'!Y15)/'Παραδοχές διείσδυσης - κάλυψης'!K110,0)</f>
        <v>0</v>
      </c>
      <c r="R80" s="161">
        <f t="shared" ref="R80:R103" si="45">IFERROR((Q80-O80)/O80,0)</f>
        <v>0</v>
      </c>
      <c r="S80" s="188">
        <f>IFERROR(('Ανάπτυξη δικτύου'!AB48+'Ανάπτυξη δικτύου'!AB15)/'Παραδοχές διείσδυσης - κάλυψης'!L110,0)</f>
        <v>0</v>
      </c>
      <c r="T80" s="161">
        <f t="shared" ref="T80:T103" si="46">IFERROR((S80-Q80)/Q80,0)</f>
        <v>0</v>
      </c>
      <c r="U80" s="188">
        <f>IFERROR(('Ανάπτυξη δικτύου'!AE48+'Ανάπτυξη δικτύου'!AE15)/'Παραδοχές διείσδυσης - κάλυψης'!M110,0)</f>
        <v>0</v>
      </c>
      <c r="V80" s="161">
        <f t="shared" ref="V80:V103" si="47">IFERROR((U80-S80)/S80,0)</f>
        <v>0</v>
      </c>
      <c r="W80" s="188">
        <f>IFERROR(('Ανάπτυξη δικτύου'!AH48+'Ανάπτυξη δικτύου'!AH15)/'Παραδοχές διείσδυσης - κάλυψης'!N110,0)</f>
        <v>0</v>
      </c>
      <c r="X80" s="161">
        <f t="shared" ref="X80:X103" si="48">IFERROR((W80-U80)/U80,0)</f>
        <v>0</v>
      </c>
      <c r="Y80" s="189">
        <f t="shared" ref="Y80:Y103" si="49">IFERROR((W80/O80)^(1/4)-1,0)</f>
        <v>0</v>
      </c>
    </row>
    <row r="81" spans="2:25" outlineLevel="1" x14ac:dyDescent="0.35">
      <c r="B81" s="237" t="s">
        <v>77</v>
      </c>
      <c r="C81" s="62" t="s">
        <v>195</v>
      </c>
      <c r="D81" s="187">
        <f>IFERROR(('Ανάπτυξη δικτύου'!E49+'Ανάπτυξη δικτύου'!E16)/'Παραδοχές διείσδυσης - κάλυψης'!D111,0)</f>
        <v>0</v>
      </c>
      <c r="E81" s="188">
        <f>IFERROR(('Ανάπτυξη δικτύου'!G49+'Ανάπτυξη δικτύου'!G16)/'Παραδοχές διείσδυσης - κάλυψης'!E111,0)</f>
        <v>0</v>
      </c>
      <c r="F81" s="161">
        <f t="shared" si="39"/>
        <v>0</v>
      </c>
      <c r="G81" s="188">
        <f>IFERROR(('Ανάπτυξη δικτύου'!J49+'Ανάπτυξη δικτύου'!J16)/'Παραδοχές διείσδυσης - κάλυψης'!F111,0)</f>
        <v>0</v>
      </c>
      <c r="H81" s="161">
        <f t="shared" si="40"/>
        <v>0</v>
      </c>
      <c r="I81" s="188">
        <f>IFERROR(('Ανάπτυξη δικτύου'!M49+'Ανάπτυξη δικτύου'!M16)/'Παραδοχές διείσδυσης - κάλυψης'!G111,0)</f>
        <v>0</v>
      </c>
      <c r="J81" s="161">
        <f t="shared" si="41"/>
        <v>0</v>
      </c>
      <c r="K81" s="188">
        <f>IFERROR(('Ανάπτυξη δικτύου'!P49+'Ανάπτυξη δικτύου'!P16)/'Παραδοχές διείσδυσης - κάλυψης'!I111,0)</f>
        <v>0</v>
      </c>
      <c r="L81" s="161">
        <f t="shared" si="42"/>
        <v>0</v>
      </c>
      <c r="M81" s="189">
        <f t="shared" si="43"/>
        <v>0</v>
      </c>
      <c r="O81" s="188">
        <f>IFERROR(('Ανάπτυξη δικτύου'!V49+'Ανάπτυξη δικτύου'!V16)/'Παραδοχές διείσδυσης - κάλυψης'!J111,0)</f>
        <v>0</v>
      </c>
      <c r="P81" s="161">
        <f t="shared" si="44"/>
        <v>0</v>
      </c>
      <c r="Q81" s="188">
        <f>IFERROR(('Ανάπτυξη δικτύου'!Y49+'Ανάπτυξη δικτύου'!Y16)/'Παραδοχές διείσδυσης - κάλυψης'!K111,0)</f>
        <v>0</v>
      </c>
      <c r="R81" s="161">
        <f t="shared" si="45"/>
        <v>0</v>
      </c>
      <c r="S81" s="188">
        <f>IFERROR(('Ανάπτυξη δικτύου'!AB49+'Ανάπτυξη δικτύου'!AB16)/'Παραδοχές διείσδυσης - κάλυψης'!L111,0)</f>
        <v>0</v>
      </c>
      <c r="T81" s="161">
        <f t="shared" si="46"/>
        <v>0</v>
      </c>
      <c r="U81" s="188">
        <f>IFERROR(('Ανάπτυξη δικτύου'!AE49+'Ανάπτυξη δικτύου'!AE16)/'Παραδοχές διείσδυσης - κάλυψης'!M111,0)</f>
        <v>0</v>
      </c>
      <c r="V81" s="161">
        <f t="shared" si="47"/>
        <v>0</v>
      </c>
      <c r="W81" s="188">
        <f>IFERROR(('Ανάπτυξη δικτύου'!AH49+'Ανάπτυξη δικτύου'!AH16)/'Παραδοχές διείσδυσης - κάλυψης'!N111,0)</f>
        <v>0</v>
      </c>
      <c r="X81" s="161">
        <f t="shared" si="48"/>
        <v>0</v>
      </c>
      <c r="Y81" s="189">
        <f t="shared" si="49"/>
        <v>0</v>
      </c>
    </row>
    <row r="82" spans="2:25" outlineLevel="1" x14ac:dyDescent="0.35">
      <c r="B82" s="238" t="s">
        <v>78</v>
      </c>
      <c r="C82" s="62" t="s">
        <v>195</v>
      </c>
      <c r="D82" s="187">
        <f>IFERROR(('Ανάπτυξη δικτύου'!E50+'Ανάπτυξη δικτύου'!E17)/'Παραδοχές διείσδυσης - κάλυψης'!D112,0)</f>
        <v>0.19369718309859155</v>
      </c>
      <c r="E82" s="188">
        <f>IFERROR(('Ανάπτυξη δικτύου'!G50+'Ανάπτυξη δικτύου'!G17)/'Παραδοχές διείσδυσης - κάλυψης'!E112,0)</f>
        <v>0.19369718309859155</v>
      </c>
      <c r="F82" s="161">
        <f t="shared" si="39"/>
        <v>0</v>
      </c>
      <c r="G82" s="188">
        <f>IFERROR(('Ανάπτυξη δικτύου'!J50+'Ανάπτυξη δικτύου'!J17)/'Παραδοχές διείσδυσης - κάλυψης'!F112,0)</f>
        <v>0.20988732394366197</v>
      </c>
      <c r="H82" s="161">
        <f t="shared" si="40"/>
        <v>8.3584802763133972E-2</v>
      </c>
      <c r="I82" s="188">
        <f>IFERROR(('Ανάπτυξη δικτύου'!M50+'Ανάπτυξη δικτύου'!M17)/'Παραδοχές διείσδυσης - κάλυψης'!G112,0)</f>
        <v>0.30066197183098592</v>
      </c>
      <c r="J82" s="161">
        <f t="shared" si="41"/>
        <v>0.43249228291504499</v>
      </c>
      <c r="K82" s="188">
        <f>IFERROR(('Ανάπτυξη δικτύου'!P50+'Ανάπτυξη δικτύου'!P17)/'Παραδοχές διείσδυσης - κάλυψης'!I112,0)</f>
        <v>0.41257042253521126</v>
      </c>
      <c r="L82" s="161">
        <f t="shared" si="42"/>
        <v>0.37220686747552345</v>
      </c>
      <c r="M82" s="189">
        <f t="shared" si="43"/>
        <v>0.20807444128972108</v>
      </c>
      <c r="O82" s="188">
        <f>IFERROR(('Ανάπτυξη δικτύου'!V50+'Ανάπτυξη δικτύου'!V17)/'Παραδοχές διείσδυσης - κάλυψης'!J112,0)</f>
        <v>0.66915492957746481</v>
      </c>
      <c r="P82" s="161">
        <f t="shared" si="44"/>
        <v>0.62191687291968945</v>
      </c>
      <c r="Q82" s="188">
        <f>IFERROR(('Ανάπτυξη δικτύου'!Y50+'Ανάπτυξη δικτύου'!Y17)/'Παραδοχές διείσδυσης - κάλυψης'!K112,0)</f>
        <v>0.81</v>
      </c>
      <c r="R82" s="161">
        <f t="shared" si="45"/>
        <v>0.21048200378867613</v>
      </c>
      <c r="S82" s="188">
        <f>IFERROR(('Ανάπτυξη δικτύου'!AB50+'Ανάπτυξη δικτύου'!AB17)/'Παραδοχές διείσδυσης - κάλυψης'!L112,0)</f>
        <v>0.84521126760563381</v>
      </c>
      <c r="T82" s="161">
        <f t="shared" si="46"/>
        <v>4.3470700747695989E-2</v>
      </c>
      <c r="U82" s="188">
        <f>IFERROR(('Ανάπτυξη δικτύου'!AE50+'Ανάπτυξη δικτύου'!AE17)/'Παραδοχές διείσδυσης - κάλυψης'!M112,0)</f>
        <v>0.84521126760563381</v>
      </c>
      <c r="V82" s="161">
        <f t="shared" si="47"/>
        <v>0</v>
      </c>
      <c r="W82" s="188">
        <f>IFERROR(('Ανάπτυξη δικτύου'!AH50+'Ανάπτυξη δικτύου'!AH17)/'Παραδοχές διείσδυσης - κάλυψης'!N112,0)</f>
        <v>0.84521126760563381</v>
      </c>
      <c r="X82" s="161">
        <f t="shared" si="48"/>
        <v>0</v>
      </c>
      <c r="Y82" s="189">
        <f t="shared" si="49"/>
        <v>6.0131280465110848E-2</v>
      </c>
    </row>
    <row r="83" spans="2:25" outlineLevel="1" x14ac:dyDescent="0.35">
      <c r="B83" s="237" t="s">
        <v>79</v>
      </c>
      <c r="C83" s="62" t="s">
        <v>195</v>
      </c>
      <c r="D83" s="187">
        <f>IFERROR(('Ανάπτυξη δικτύου'!E51+'Ανάπτυξη δικτύου'!E18)/'Παραδοχές διείσδυσης - κάλυψης'!D113,0)</f>
        <v>0</v>
      </c>
      <c r="E83" s="188">
        <f>IFERROR(('Ανάπτυξη δικτύου'!G51+'Ανάπτυξη δικτύου'!G18)/'Παραδοχές διείσδυσης - κάλυψης'!E113,0)</f>
        <v>0</v>
      </c>
      <c r="F83" s="161">
        <f t="shared" si="39"/>
        <v>0</v>
      </c>
      <c r="G83" s="188">
        <f>IFERROR(('Ανάπτυξη δικτύου'!J51+'Ανάπτυξη δικτύου'!J18)/'Παραδοχές διείσδυσης - κάλυψης'!F113,0)</f>
        <v>0</v>
      </c>
      <c r="H83" s="161">
        <f t="shared" si="40"/>
        <v>0</v>
      </c>
      <c r="I83" s="188">
        <f>IFERROR(('Ανάπτυξη δικτύου'!M51+'Ανάπτυξη δικτύου'!M18)/'Παραδοχές διείσδυσης - κάλυψης'!G113,0)</f>
        <v>0</v>
      </c>
      <c r="J83" s="161">
        <f t="shared" si="41"/>
        <v>0</v>
      </c>
      <c r="K83" s="188">
        <f>IFERROR(('Ανάπτυξη δικτύου'!P51+'Ανάπτυξη δικτύου'!P18)/'Παραδοχές διείσδυσης - κάλυψης'!I113,0)</f>
        <v>0</v>
      </c>
      <c r="L83" s="161">
        <f t="shared" si="42"/>
        <v>0</v>
      </c>
      <c r="M83" s="189">
        <f t="shared" si="43"/>
        <v>0</v>
      </c>
      <c r="O83" s="188">
        <f>IFERROR(('Ανάπτυξη δικτύου'!V51+'Ανάπτυξη δικτύου'!V18)/'Παραδοχές διείσδυσης - κάλυψης'!J113,0)</f>
        <v>0</v>
      </c>
      <c r="P83" s="161">
        <f t="shared" si="44"/>
        <v>0</v>
      </c>
      <c r="Q83" s="188">
        <f>IFERROR(('Ανάπτυξη δικτύου'!Y51+'Ανάπτυξη δικτύου'!Y18)/'Παραδοχές διείσδυσης - κάλυψης'!K113,0)</f>
        <v>0</v>
      </c>
      <c r="R83" s="161">
        <f t="shared" si="45"/>
        <v>0</v>
      </c>
      <c r="S83" s="188">
        <f>IFERROR(('Ανάπτυξη δικτύου'!AB51+'Ανάπτυξη δικτύου'!AB18)/'Παραδοχές διείσδυσης - κάλυψης'!L113,0)</f>
        <v>0</v>
      </c>
      <c r="T83" s="161">
        <f t="shared" si="46"/>
        <v>0</v>
      </c>
      <c r="U83" s="188">
        <f>IFERROR(('Ανάπτυξη δικτύου'!AE51+'Ανάπτυξη δικτύου'!AE18)/'Παραδοχές διείσδυσης - κάλυψης'!M113,0)</f>
        <v>0</v>
      </c>
      <c r="V83" s="161">
        <f t="shared" si="47"/>
        <v>0</v>
      </c>
      <c r="W83" s="188">
        <f>IFERROR(('Ανάπτυξη δικτύου'!AH51+'Ανάπτυξη δικτύου'!AH18)/'Παραδοχές διείσδυσης - κάλυψης'!N113,0)</f>
        <v>0</v>
      </c>
      <c r="X83" s="161">
        <f t="shared" si="48"/>
        <v>0</v>
      </c>
      <c r="Y83" s="189">
        <f t="shared" si="49"/>
        <v>0</v>
      </c>
    </row>
    <row r="84" spans="2:25" outlineLevel="1" x14ac:dyDescent="0.35">
      <c r="B84" s="238" t="s">
        <v>80</v>
      </c>
      <c r="C84" s="62" t="s">
        <v>195</v>
      </c>
      <c r="D84" s="187">
        <f>IFERROR(('Ανάπτυξη δικτύου'!E52+'Ανάπτυξη δικτύου'!E19)/'Παραδοχές διείσδυσης - κάλυψης'!D114,0)</f>
        <v>0.13666161616161615</v>
      </c>
      <c r="E84" s="188">
        <f>IFERROR(('Ανάπτυξη δικτύου'!G52+'Ανάπτυξη δικτύου'!G19)/'Παραδοχές διείσδυσης - κάλυψης'!E114,0)</f>
        <v>0.13673232323232323</v>
      </c>
      <c r="F84" s="161">
        <f t="shared" si="39"/>
        <v>5.1738793007880153E-4</v>
      </c>
      <c r="G84" s="188">
        <f>IFERROR(('Ανάπτυξη δικτύου'!J52+'Ανάπτυξη δικτύου'!J19)/'Παραδοχές διείσδυσης - κάλυψης'!F114,0)</f>
        <v>0.15083838383838383</v>
      </c>
      <c r="H84" s="161">
        <f t="shared" si="40"/>
        <v>0.1031655154582055</v>
      </c>
      <c r="I84" s="188">
        <f>IFERROR(('Ανάπτυξη δικτύου'!M52+'Ανάπτυξη δικτύου'!M19)/'Παραδοχές διείσδυσης - κάλυψης'!G114,0)</f>
        <v>0.22604040404040404</v>
      </c>
      <c r="J84" s="161">
        <f t="shared" si="41"/>
        <v>0.49856023571954744</v>
      </c>
      <c r="K84" s="188">
        <f>IFERROR(('Ανάπτυξη δικτύου'!P52+'Ανάπτυξη δικτύου'!P19)/'Παραδοχές διείσδυσης - κάλυψης'!I114,0)</f>
        <v>0.28199999999999997</v>
      </c>
      <c r="L84" s="161">
        <f t="shared" si="42"/>
        <v>0.24756457234784152</v>
      </c>
      <c r="M84" s="189">
        <f t="shared" si="43"/>
        <v>0.19853477376443873</v>
      </c>
      <c r="O84" s="188">
        <f>IFERROR(('Ανάπτυξη δικτύου'!V52+'Ανάπτυξη δικτύου'!V19)/'Παραδοχές διείσδυσης - κάλυψης'!J114,0)</f>
        <v>0.57664646464646463</v>
      </c>
      <c r="P84" s="161">
        <f t="shared" si="44"/>
        <v>1.0448456193137046</v>
      </c>
      <c r="Q84" s="188">
        <f>IFERROR(('Ανάπτυξη δικτύου'!Y52+'Ανάπτυξη δικτύου'!Y19)/'Παραδοχές διείσδυσης - κάλυψης'!K114,0)</f>
        <v>0.70543434343434341</v>
      </c>
      <c r="R84" s="161">
        <f t="shared" si="45"/>
        <v>0.22333940582959641</v>
      </c>
      <c r="S84" s="188">
        <f>IFERROR(('Ανάπτυξη δικτύου'!AB52+'Ανάπτυξη δικτύου'!AB19)/'Παραδοχές διείσδυσης - κάλυψης'!L114,0)</f>
        <v>0.74230303030303035</v>
      </c>
      <c r="T84" s="161">
        <f t="shared" si="46"/>
        <v>5.2263810532947784E-2</v>
      </c>
      <c r="U84" s="188">
        <f>IFERROR(('Ανάπτυξη δικτύου'!AE52+'Ανάπτυξη δικτύου'!AE19)/'Παραδοχές διείσδυσης - κάλυψης'!M114,0)</f>
        <v>0.74230303030303035</v>
      </c>
      <c r="V84" s="161">
        <f t="shared" si="47"/>
        <v>0</v>
      </c>
      <c r="W84" s="188">
        <f>IFERROR(('Ανάπτυξη δικτύου'!AH52+'Ανάπτυξη δικτύου'!AH19)/'Παραδοχές διείσδυσης - κάλυψης'!N114,0)</f>
        <v>0.74230303030303035</v>
      </c>
      <c r="X84" s="161">
        <f t="shared" si="48"/>
        <v>0</v>
      </c>
      <c r="Y84" s="189">
        <f t="shared" si="49"/>
        <v>6.5167482815130739E-2</v>
      </c>
    </row>
    <row r="85" spans="2:25" outlineLevel="1" x14ac:dyDescent="0.35">
      <c r="B85" s="237" t="s">
        <v>81</v>
      </c>
      <c r="C85" s="62" t="s">
        <v>195</v>
      </c>
      <c r="D85" s="187">
        <f>IFERROR(('Ανάπτυξη δικτύου'!E53+'Ανάπτυξη δικτύου'!E20)/'Παραδοχές διείσδυσης - κάλυψης'!D115,0)</f>
        <v>0</v>
      </c>
      <c r="E85" s="188">
        <f>IFERROR(('Ανάπτυξη δικτύου'!G53+'Ανάπτυξη δικτύου'!G20)/'Παραδοχές διείσδυσης - κάλυψης'!E115,0)</f>
        <v>0</v>
      </c>
      <c r="F85" s="161">
        <f t="shared" si="39"/>
        <v>0</v>
      </c>
      <c r="G85" s="188">
        <f>IFERROR(('Ανάπτυξη δικτύου'!J53+'Ανάπτυξη δικτύου'!J20)/'Παραδοχές διείσδυσης - κάλυψης'!F115,0)</f>
        <v>0</v>
      </c>
      <c r="H85" s="161">
        <f t="shared" si="40"/>
        <v>0</v>
      </c>
      <c r="I85" s="188">
        <f>IFERROR(('Ανάπτυξη δικτύου'!M53+'Ανάπτυξη δικτύου'!M20)/'Παραδοχές διείσδυσης - κάλυψης'!G115,0)</f>
        <v>0</v>
      </c>
      <c r="J85" s="161">
        <f t="shared" si="41"/>
        <v>0</v>
      </c>
      <c r="K85" s="188">
        <f>IFERROR(('Ανάπτυξη δικτύου'!P53+'Ανάπτυξη δικτύου'!P20)/'Παραδοχές διείσδυσης - κάλυψης'!I115,0)</f>
        <v>0</v>
      </c>
      <c r="L85" s="161">
        <f t="shared" si="42"/>
        <v>0</v>
      </c>
      <c r="M85" s="189">
        <f t="shared" si="43"/>
        <v>0</v>
      </c>
      <c r="O85" s="188">
        <f>IFERROR(('Ανάπτυξη δικτύου'!V53+'Ανάπτυξη δικτύου'!V20)/'Παραδοχές διείσδυσης - κάλυψης'!J115,0)</f>
        <v>0</v>
      </c>
      <c r="P85" s="161">
        <f t="shared" si="44"/>
        <v>0</v>
      </c>
      <c r="Q85" s="188">
        <f>IFERROR(('Ανάπτυξη δικτύου'!Y53+'Ανάπτυξη δικτύου'!Y20)/'Παραδοχές διείσδυσης - κάλυψης'!K115,0)</f>
        <v>0</v>
      </c>
      <c r="R85" s="161">
        <f t="shared" si="45"/>
        <v>0</v>
      </c>
      <c r="S85" s="188">
        <f>IFERROR(('Ανάπτυξη δικτύου'!AB53+'Ανάπτυξη δικτύου'!AB20)/'Παραδοχές διείσδυσης - κάλυψης'!L115,0)</f>
        <v>0</v>
      </c>
      <c r="T85" s="161">
        <f t="shared" si="46"/>
        <v>0</v>
      </c>
      <c r="U85" s="188">
        <f>IFERROR(('Ανάπτυξη δικτύου'!AE53+'Ανάπτυξη δικτύου'!AE20)/'Παραδοχές διείσδυσης - κάλυψης'!M115,0)</f>
        <v>0</v>
      </c>
      <c r="V85" s="161">
        <f t="shared" si="47"/>
        <v>0</v>
      </c>
      <c r="W85" s="188">
        <f>IFERROR(('Ανάπτυξη δικτύου'!AH53+'Ανάπτυξη δικτύου'!AH20)/'Παραδοχές διείσδυσης - κάλυψης'!N115,0)</f>
        <v>0</v>
      </c>
      <c r="X85" s="161">
        <f t="shared" si="48"/>
        <v>0</v>
      </c>
      <c r="Y85" s="189">
        <f t="shared" si="49"/>
        <v>0</v>
      </c>
    </row>
    <row r="86" spans="2:25" outlineLevel="1" x14ac:dyDescent="0.35">
      <c r="B86" s="238" t="s">
        <v>82</v>
      </c>
      <c r="C86" s="62" t="s">
        <v>195</v>
      </c>
      <c r="D86" s="187">
        <f>IFERROR(('Ανάπτυξη δικτύου'!E54+'Ανάπτυξη δικτύου'!E21)/'Παραδοχές διείσδυσης - κάλυψης'!D116,0)</f>
        <v>8.2581521739130428E-2</v>
      </c>
      <c r="E86" s="188">
        <f>IFERROR(('Ανάπτυξη δικτύου'!G54+'Ανάπτυξη δικτύου'!G21)/'Παραδοχές διείσδυσης - κάλυψης'!E116,0)</f>
        <v>8.2581521739130428E-2</v>
      </c>
      <c r="F86" s="161">
        <f t="shared" si="39"/>
        <v>0</v>
      </c>
      <c r="G86" s="188">
        <f>IFERROR(('Ανάπτυξη δικτύου'!J54+'Ανάπτυξη δικτύου'!J21)/'Παραδοχές διείσδυσης - κάλυψης'!F116,0)</f>
        <v>0.11027717391304348</v>
      </c>
      <c r="H86" s="161">
        <f t="shared" si="40"/>
        <v>0.33537347811780205</v>
      </c>
      <c r="I86" s="188">
        <f>IFERROR(('Ανάπτυξη δικτύου'!M54+'Ανάπτυξη δικτύου'!M21)/'Παραδοχές διείσδυσης - κάλυψης'!G116,0)</f>
        <v>0.16332065217391303</v>
      </c>
      <c r="J86" s="161">
        <f t="shared" si="41"/>
        <v>0.48100142920506617</v>
      </c>
      <c r="K86" s="188">
        <f>IFERROR(('Ανάπτυξη δικτύου'!P54+'Ανάπτυξη δικτύου'!P21)/'Παραδοχές διείσδυσης - κάλυψης'!I116,0)</f>
        <v>0.2351413043478261</v>
      </c>
      <c r="L86" s="161">
        <f t="shared" si="42"/>
        <v>0.43975242088449651</v>
      </c>
      <c r="M86" s="189">
        <f t="shared" si="43"/>
        <v>0.29900705684968143</v>
      </c>
      <c r="O86" s="188">
        <f>IFERROR(('Ανάπτυξη δικτύου'!V54+'Ανάπτυξη δικτύου'!V21)/'Παραδοχές διείσδυσης - κάλυψης'!J116,0)</f>
        <v>0.40742391304347825</v>
      </c>
      <c r="P86" s="161">
        <f t="shared" si="44"/>
        <v>0.73267692876623669</v>
      </c>
      <c r="Q86" s="188">
        <f>IFERROR(('Ανάπτυξη δικτύου'!Y54+'Ανάπτυξη δικτύου'!Y21)/'Παραδοχές διείσδυσης - κάλυψης'!K116,0)</f>
        <v>0.50285869565217389</v>
      </c>
      <c r="R86" s="161">
        <f t="shared" si="45"/>
        <v>0.23423952191660219</v>
      </c>
      <c r="S86" s="188">
        <f>IFERROR(('Ανάπτυξη δικτύου'!AB54+'Ανάπτυξη δικτύου'!AB21)/'Παραδοχές διείσδυσης - κάλυψης'!L116,0)</f>
        <v>0.53003260869565216</v>
      </c>
      <c r="T86" s="161">
        <f t="shared" si="46"/>
        <v>5.4038864751529324E-2</v>
      </c>
      <c r="U86" s="188">
        <f>IFERROR(('Ανάπτυξη δικτύου'!AE54+'Ανάπτυξη δικτύου'!AE21)/'Παραδοχές διείσδυσης - κάλυψης'!M116,0)</f>
        <v>0.53003260869565216</v>
      </c>
      <c r="V86" s="161">
        <f t="shared" si="47"/>
        <v>0</v>
      </c>
      <c r="W86" s="188">
        <f>IFERROR(('Ανάπτυξη δικτύου'!AH54+'Ανάπτυξη δικτύου'!AH21)/'Παραδοχές διείσδυσης - κάλυψης'!N116,0)</f>
        <v>0.53003260869565216</v>
      </c>
      <c r="X86" s="161">
        <f t="shared" si="48"/>
        <v>0</v>
      </c>
      <c r="Y86" s="189">
        <f t="shared" si="49"/>
        <v>6.798220981878611E-2</v>
      </c>
    </row>
    <row r="87" spans="2:25" outlineLevel="1" x14ac:dyDescent="0.35">
      <c r="B87" s="237" t="s">
        <v>83</v>
      </c>
      <c r="C87" s="62" t="s">
        <v>195</v>
      </c>
      <c r="D87" s="187">
        <f>IFERROR(('Ανάπτυξη δικτύου'!E55+'Ανάπτυξη δικτύου'!E22)/'Παραδοχές διείσδυσης - κάλυψης'!D117,0)</f>
        <v>0</v>
      </c>
      <c r="E87" s="188">
        <f>IFERROR(('Ανάπτυξη δικτύου'!G55+'Ανάπτυξη δικτύου'!G22)/'Παραδοχές διείσδυσης - κάλυψης'!E117,0)</f>
        <v>0</v>
      </c>
      <c r="F87" s="161">
        <f t="shared" si="39"/>
        <v>0</v>
      </c>
      <c r="G87" s="188">
        <f>IFERROR(('Ανάπτυξη δικτύου'!J55+'Ανάπτυξη δικτύου'!J22)/'Παραδοχές διείσδυσης - κάλυψης'!F117,0)</f>
        <v>0</v>
      </c>
      <c r="H87" s="161">
        <f t="shared" si="40"/>
        <v>0</v>
      </c>
      <c r="I87" s="188">
        <f>IFERROR(('Ανάπτυξη δικτύου'!M55+'Ανάπτυξη δικτύου'!M22)/'Παραδοχές διείσδυσης - κάλυψης'!G117,0)</f>
        <v>0</v>
      </c>
      <c r="J87" s="161">
        <f t="shared" si="41"/>
        <v>0</v>
      </c>
      <c r="K87" s="188">
        <f>IFERROR(('Ανάπτυξη δικτύου'!P55+'Ανάπτυξη δικτύου'!P22)/'Παραδοχές διείσδυσης - κάλυψης'!I117,0)</f>
        <v>0</v>
      </c>
      <c r="L87" s="161">
        <f t="shared" si="42"/>
        <v>0</v>
      </c>
      <c r="M87" s="189">
        <f t="shared" si="43"/>
        <v>0</v>
      </c>
      <c r="O87" s="188">
        <f>IFERROR(('Ανάπτυξη δικτύου'!V55+'Ανάπτυξη δικτύου'!V22)/'Παραδοχές διείσδυσης - κάλυψης'!J117,0)</f>
        <v>0</v>
      </c>
      <c r="P87" s="161">
        <f t="shared" si="44"/>
        <v>0</v>
      </c>
      <c r="Q87" s="188">
        <f>IFERROR(('Ανάπτυξη δικτύου'!Y55+'Ανάπτυξη δικτύου'!Y22)/'Παραδοχές διείσδυσης - κάλυψης'!K117,0)</f>
        <v>0</v>
      </c>
      <c r="R87" s="161">
        <f t="shared" si="45"/>
        <v>0</v>
      </c>
      <c r="S87" s="188">
        <f>IFERROR(('Ανάπτυξη δικτύου'!AB55+'Ανάπτυξη δικτύου'!AB22)/'Παραδοχές διείσδυσης - κάλυψης'!L117,0)</f>
        <v>0</v>
      </c>
      <c r="T87" s="161">
        <f t="shared" si="46"/>
        <v>0</v>
      </c>
      <c r="U87" s="188">
        <f>IFERROR(('Ανάπτυξη δικτύου'!AE55+'Ανάπτυξη δικτύου'!AE22)/'Παραδοχές διείσδυσης - κάλυψης'!M117,0)</f>
        <v>0</v>
      </c>
      <c r="V87" s="161">
        <f t="shared" si="47"/>
        <v>0</v>
      </c>
      <c r="W87" s="188">
        <f>IFERROR(('Ανάπτυξη δικτύου'!AH55+'Ανάπτυξη δικτύου'!AH22)/'Παραδοχές διείσδυσης - κάλυψης'!N117,0)</f>
        <v>0</v>
      </c>
      <c r="X87" s="161">
        <f t="shared" si="48"/>
        <v>0</v>
      </c>
      <c r="Y87" s="189">
        <f t="shared" si="49"/>
        <v>0</v>
      </c>
    </row>
    <row r="88" spans="2:25" outlineLevel="1" x14ac:dyDescent="0.35">
      <c r="B88" s="238" t="s">
        <v>84</v>
      </c>
      <c r="C88" s="62" t="s">
        <v>195</v>
      </c>
      <c r="D88" s="187">
        <f>IFERROR(('Ανάπτυξη δικτύου'!E56+'Ανάπτυξη δικτύου'!E23)/'Παραδοχές διείσδυσης - κάλυψης'!D118,0)</f>
        <v>0</v>
      </c>
      <c r="E88" s="188">
        <f>IFERROR(('Ανάπτυξη δικτύου'!G56+'Ανάπτυξη δικτύου'!G23)/'Παραδοχές διείσδυσης - κάλυψης'!E118,0)</f>
        <v>0</v>
      </c>
      <c r="F88" s="161">
        <f t="shared" si="39"/>
        <v>0</v>
      </c>
      <c r="G88" s="188">
        <f>IFERROR(('Ανάπτυξη δικτύου'!J56+'Ανάπτυξη δικτύου'!J23)/'Παραδοχές διείσδυσης - κάλυψης'!F118,0)</f>
        <v>0</v>
      </c>
      <c r="H88" s="161">
        <f t="shared" si="40"/>
        <v>0</v>
      </c>
      <c r="I88" s="188">
        <f>IFERROR(('Ανάπτυξη δικτύου'!M56+'Ανάπτυξη δικτύου'!M23)/'Παραδοχές διείσδυσης - κάλυψης'!G118,0)</f>
        <v>0</v>
      </c>
      <c r="J88" s="161">
        <f t="shared" si="41"/>
        <v>0</v>
      </c>
      <c r="K88" s="188">
        <f>IFERROR(('Ανάπτυξη δικτύου'!P56+'Ανάπτυξη δικτύου'!P23)/'Παραδοχές διείσδυσης - κάλυψης'!I118,0)</f>
        <v>0</v>
      </c>
      <c r="L88" s="161">
        <f t="shared" si="42"/>
        <v>0</v>
      </c>
      <c r="M88" s="189">
        <f t="shared" si="43"/>
        <v>0</v>
      </c>
      <c r="O88" s="188">
        <f>IFERROR(('Ανάπτυξη δικτύου'!V56+'Ανάπτυξη δικτύου'!V23)/'Παραδοχές διείσδυσης - κάλυψης'!J118,0)</f>
        <v>0</v>
      </c>
      <c r="P88" s="161">
        <f t="shared" si="44"/>
        <v>0</v>
      </c>
      <c r="Q88" s="188">
        <f>IFERROR(('Ανάπτυξη δικτύου'!Y56+'Ανάπτυξη δικτύου'!Y23)/'Παραδοχές διείσδυσης - κάλυψης'!K118,0)</f>
        <v>0</v>
      </c>
      <c r="R88" s="161">
        <f t="shared" si="45"/>
        <v>0</v>
      </c>
      <c r="S88" s="188">
        <f>IFERROR(('Ανάπτυξη δικτύου'!AB56+'Ανάπτυξη δικτύου'!AB23)/'Παραδοχές διείσδυσης - κάλυψης'!L118,0)</f>
        <v>0</v>
      </c>
      <c r="T88" s="161">
        <f t="shared" si="46"/>
        <v>0</v>
      </c>
      <c r="U88" s="188">
        <f>IFERROR(('Ανάπτυξη δικτύου'!AE56+'Ανάπτυξη δικτύου'!AE23)/'Παραδοχές διείσδυσης - κάλυψης'!M118,0)</f>
        <v>0</v>
      </c>
      <c r="V88" s="161">
        <f t="shared" si="47"/>
        <v>0</v>
      </c>
      <c r="W88" s="188">
        <f>IFERROR(('Ανάπτυξη δικτύου'!AH56+'Ανάπτυξη δικτύου'!AH23)/'Παραδοχές διείσδυσης - κάλυψης'!N118,0)</f>
        <v>0</v>
      </c>
      <c r="X88" s="161">
        <f t="shared" si="48"/>
        <v>0</v>
      </c>
      <c r="Y88" s="189">
        <f t="shared" si="49"/>
        <v>0</v>
      </c>
    </row>
    <row r="89" spans="2:25" outlineLevel="1" x14ac:dyDescent="0.35">
      <c r="B89" s="237" t="s">
        <v>85</v>
      </c>
      <c r="C89" s="62" t="s">
        <v>195</v>
      </c>
      <c r="D89" s="187">
        <f>IFERROR(('Ανάπτυξη δικτύου'!E57+'Ανάπτυξη δικτύου'!E24)/'Παραδοχές διείσδυσης - κάλυψης'!D119,0)</f>
        <v>0</v>
      </c>
      <c r="E89" s="188">
        <f>IFERROR(('Ανάπτυξη δικτύου'!G57+'Ανάπτυξη δικτύου'!G24)/'Παραδοχές διείσδυσης - κάλυψης'!E119,0)</f>
        <v>0</v>
      </c>
      <c r="F89" s="161">
        <f t="shared" si="39"/>
        <v>0</v>
      </c>
      <c r="G89" s="188">
        <f>IFERROR(('Ανάπτυξη δικτύου'!J57+'Ανάπτυξη δικτύου'!J24)/'Παραδοχές διείσδυσης - κάλυψης'!F119,0)</f>
        <v>0</v>
      </c>
      <c r="H89" s="161">
        <f t="shared" si="40"/>
        <v>0</v>
      </c>
      <c r="I89" s="188">
        <f>IFERROR(('Ανάπτυξη δικτύου'!M57+'Ανάπτυξη δικτύου'!M24)/'Παραδοχές διείσδυσης - κάλυψης'!G119,0)</f>
        <v>0</v>
      </c>
      <c r="J89" s="161">
        <f t="shared" si="41"/>
        <v>0</v>
      </c>
      <c r="K89" s="188">
        <f>IFERROR(('Ανάπτυξη δικτύου'!P57+'Ανάπτυξη δικτύου'!P24)/'Παραδοχές διείσδυσης - κάλυψης'!I119,0)</f>
        <v>0</v>
      </c>
      <c r="L89" s="161">
        <f t="shared" si="42"/>
        <v>0</v>
      </c>
      <c r="M89" s="189">
        <f t="shared" si="43"/>
        <v>0</v>
      </c>
      <c r="O89" s="188">
        <f>IFERROR(('Ανάπτυξη δικτύου'!V57+'Ανάπτυξη δικτύου'!V24)/'Παραδοχές διείσδυσης - κάλυψης'!J119,0)</f>
        <v>0</v>
      </c>
      <c r="P89" s="161">
        <f t="shared" si="44"/>
        <v>0</v>
      </c>
      <c r="Q89" s="188">
        <f>IFERROR(('Ανάπτυξη δικτύου'!Y57+'Ανάπτυξη δικτύου'!Y24)/'Παραδοχές διείσδυσης - κάλυψης'!K119,0)</f>
        <v>0</v>
      </c>
      <c r="R89" s="161">
        <f t="shared" si="45"/>
        <v>0</v>
      </c>
      <c r="S89" s="188">
        <f>IFERROR(('Ανάπτυξη δικτύου'!AB57+'Ανάπτυξη δικτύου'!AB24)/'Παραδοχές διείσδυσης - κάλυψης'!L119,0)</f>
        <v>0</v>
      </c>
      <c r="T89" s="161">
        <f t="shared" si="46"/>
        <v>0</v>
      </c>
      <c r="U89" s="188">
        <f>IFERROR(('Ανάπτυξη δικτύου'!AE57+'Ανάπτυξη δικτύου'!AE24)/'Παραδοχές διείσδυσης - κάλυψης'!M119,0)</f>
        <v>0</v>
      </c>
      <c r="V89" s="161">
        <f t="shared" si="47"/>
        <v>0</v>
      </c>
      <c r="W89" s="188">
        <f>IFERROR(('Ανάπτυξη δικτύου'!AH57+'Ανάπτυξη δικτύου'!AH24)/'Παραδοχές διείσδυσης - κάλυψης'!N119,0)</f>
        <v>0</v>
      </c>
      <c r="X89" s="161">
        <f t="shared" si="48"/>
        <v>0</v>
      </c>
      <c r="Y89" s="189">
        <f t="shared" si="49"/>
        <v>0</v>
      </c>
    </row>
    <row r="90" spans="2:25" outlineLevel="1" x14ac:dyDescent="0.35">
      <c r="B90" s="238" t="s">
        <v>86</v>
      </c>
      <c r="C90" s="62" t="s">
        <v>195</v>
      </c>
      <c r="D90" s="187">
        <f>IFERROR(('Ανάπτυξη δικτύου'!E58+'Ανάπτυξη δικτύου'!E25)/'Παραδοχές διείσδυσης - κάλυψης'!D120,0)</f>
        <v>0</v>
      </c>
      <c r="E90" s="188">
        <f>IFERROR(('Ανάπτυξη δικτύου'!G58+'Ανάπτυξη δικτύου'!G25)/'Παραδοχές διείσδυσης - κάλυψης'!E120,0)</f>
        <v>0</v>
      </c>
      <c r="F90" s="161">
        <f t="shared" si="39"/>
        <v>0</v>
      </c>
      <c r="G90" s="188">
        <f>IFERROR(('Ανάπτυξη δικτύου'!J58+'Ανάπτυξη δικτύου'!J25)/'Παραδοχές διείσδυσης - κάλυψης'!F120,0)</f>
        <v>0</v>
      </c>
      <c r="H90" s="161">
        <f t="shared" si="40"/>
        <v>0</v>
      </c>
      <c r="I90" s="188">
        <f>IFERROR(('Ανάπτυξη δικτύου'!M58+'Ανάπτυξη δικτύου'!M25)/'Παραδοχές διείσδυσης - κάλυψης'!G120,0)</f>
        <v>0</v>
      </c>
      <c r="J90" s="161">
        <f t="shared" si="41"/>
        <v>0</v>
      </c>
      <c r="K90" s="188">
        <f>IFERROR(('Ανάπτυξη δικτύου'!P58+'Ανάπτυξη δικτύου'!P25)/'Παραδοχές διείσδυσης - κάλυψης'!I120,0)</f>
        <v>0</v>
      </c>
      <c r="L90" s="161">
        <f t="shared" si="42"/>
        <v>0</v>
      </c>
      <c r="M90" s="189">
        <f t="shared" si="43"/>
        <v>0</v>
      </c>
      <c r="O90" s="188">
        <f>IFERROR(('Ανάπτυξη δικτύου'!V58+'Ανάπτυξη δικτύου'!V25)/'Παραδοχές διείσδυσης - κάλυψης'!J120,0)</f>
        <v>0</v>
      </c>
      <c r="P90" s="161">
        <f t="shared" si="44"/>
        <v>0</v>
      </c>
      <c r="Q90" s="188">
        <f>IFERROR(('Ανάπτυξη δικτύου'!Y58+'Ανάπτυξη δικτύου'!Y25)/'Παραδοχές διείσδυσης - κάλυψης'!K120,0)</f>
        <v>0</v>
      </c>
      <c r="R90" s="161">
        <f t="shared" si="45"/>
        <v>0</v>
      </c>
      <c r="S90" s="188">
        <f>IFERROR(('Ανάπτυξη δικτύου'!AB58+'Ανάπτυξη δικτύου'!AB25)/'Παραδοχές διείσδυσης - κάλυψης'!L120,0)</f>
        <v>0</v>
      </c>
      <c r="T90" s="161">
        <f t="shared" si="46"/>
        <v>0</v>
      </c>
      <c r="U90" s="188">
        <f>IFERROR(('Ανάπτυξη δικτύου'!AE58+'Ανάπτυξη δικτύου'!AE25)/'Παραδοχές διείσδυσης - κάλυψης'!M120,0)</f>
        <v>0</v>
      </c>
      <c r="V90" s="161">
        <f t="shared" si="47"/>
        <v>0</v>
      </c>
      <c r="W90" s="188">
        <f>IFERROR(('Ανάπτυξη δικτύου'!AH58+'Ανάπτυξη δικτύου'!AH25)/'Παραδοχές διείσδυσης - κάλυψης'!N120,0)</f>
        <v>0</v>
      </c>
      <c r="X90" s="161">
        <f t="shared" si="48"/>
        <v>0</v>
      </c>
      <c r="Y90" s="189">
        <f t="shared" si="49"/>
        <v>0</v>
      </c>
    </row>
    <row r="91" spans="2:25" outlineLevel="1" x14ac:dyDescent="0.35">
      <c r="B91" s="237" t="s">
        <v>87</v>
      </c>
      <c r="C91" s="62" t="s">
        <v>195</v>
      </c>
      <c r="D91" s="187">
        <f>IFERROR(('Ανάπτυξη δικτύου'!E59+'Ανάπτυξη δικτύου'!E26)/'Παραδοχές διείσδυσης - κάλυψης'!D121,0)</f>
        <v>0</v>
      </c>
      <c r="E91" s="188">
        <f>IFERROR(('Ανάπτυξη δικτύου'!G59+'Ανάπτυξη δικτύου'!G26)/'Παραδοχές διείσδυσης - κάλυψης'!E121,0)</f>
        <v>0</v>
      </c>
      <c r="F91" s="161">
        <f t="shared" si="39"/>
        <v>0</v>
      </c>
      <c r="G91" s="188">
        <f>IFERROR(('Ανάπτυξη δικτύου'!J59+'Ανάπτυξη δικτύου'!J26)/'Παραδοχές διείσδυσης - κάλυψης'!F121,0)</f>
        <v>0</v>
      </c>
      <c r="H91" s="161">
        <f t="shared" si="40"/>
        <v>0</v>
      </c>
      <c r="I91" s="188">
        <f>IFERROR(('Ανάπτυξη δικτύου'!M59+'Ανάπτυξη δικτύου'!M26)/'Παραδοχές διείσδυσης - κάλυψης'!G121,0)</f>
        <v>0</v>
      </c>
      <c r="J91" s="161">
        <f t="shared" si="41"/>
        <v>0</v>
      </c>
      <c r="K91" s="188">
        <f>IFERROR(('Ανάπτυξη δικτύου'!P59+'Ανάπτυξη δικτύου'!P26)/'Παραδοχές διείσδυσης - κάλυψης'!I121,0)</f>
        <v>0</v>
      </c>
      <c r="L91" s="161">
        <f t="shared" si="42"/>
        <v>0</v>
      </c>
      <c r="M91" s="189">
        <f t="shared" si="43"/>
        <v>0</v>
      </c>
      <c r="O91" s="188">
        <f>IFERROR(('Ανάπτυξη δικτύου'!V59+'Ανάπτυξη δικτύου'!V26)/'Παραδοχές διείσδυσης - κάλυψης'!J121,0)</f>
        <v>0</v>
      </c>
      <c r="P91" s="161">
        <f t="shared" si="44"/>
        <v>0</v>
      </c>
      <c r="Q91" s="188">
        <f>IFERROR(('Ανάπτυξη δικτύου'!Y59+'Ανάπτυξη δικτύου'!Y26)/'Παραδοχές διείσδυσης - κάλυψης'!K121,0)</f>
        <v>0</v>
      </c>
      <c r="R91" s="161">
        <f t="shared" si="45"/>
        <v>0</v>
      </c>
      <c r="S91" s="188">
        <f>IFERROR(('Ανάπτυξη δικτύου'!AB59+'Ανάπτυξη δικτύου'!AB26)/'Παραδοχές διείσδυσης - κάλυψης'!L121,0)</f>
        <v>0</v>
      </c>
      <c r="T91" s="161">
        <f t="shared" si="46"/>
        <v>0</v>
      </c>
      <c r="U91" s="188">
        <f>IFERROR(('Ανάπτυξη δικτύου'!AE59+'Ανάπτυξη δικτύου'!AE26)/'Παραδοχές διείσδυσης - κάλυψης'!M121,0)</f>
        <v>0</v>
      </c>
      <c r="V91" s="161">
        <f t="shared" si="47"/>
        <v>0</v>
      </c>
      <c r="W91" s="188">
        <f>IFERROR(('Ανάπτυξη δικτύου'!AH59+'Ανάπτυξη δικτύου'!AH26)/'Παραδοχές διείσδυσης - κάλυψης'!N121,0)</f>
        <v>0</v>
      </c>
      <c r="X91" s="161">
        <f t="shared" si="48"/>
        <v>0</v>
      </c>
      <c r="Y91" s="189">
        <f t="shared" si="49"/>
        <v>0</v>
      </c>
    </row>
    <row r="92" spans="2:25" outlineLevel="1" x14ac:dyDescent="0.35">
      <c r="B92" s="238" t="s">
        <v>88</v>
      </c>
      <c r="C92" s="62" t="s">
        <v>195</v>
      </c>
      <c r="D92" s="187">
        <f>IFERROR(('Ανάπτυξη δικτύου'!E60+'Ανάπτυξη δικτύου'!E27)/'Παραδοχές διείσδυσης - κάλυψης'!D122,0)</f>
        <v>0.15182926829268292</v>
      </c>
      <c r="E92" s="188">
        <f>IFERROR(('Ανάπτυξη δικτύου'!G60+'Ανάπτυξη δικτύου'!G27)/'Παραδοχές διείσδυσης - κάλυψης'!E122,0)</f>
        <v>0.15182926829268292</v>
      </c>
      <c r="F92" s="161">
        <f t="shared" si="39"/>
        <v>0</v>
      </c>
      <c r="G92" s="188">
        <f>IFERROR(('Ανάπτυξη δικτύου'!J60+'Ανάπτυξη δικτύου'!J27)/'Παραδοχές διείσδυσης - κάλυψης'!F122,0)</f>
        <v>0.20748780487804877</v>
      </c>
      <c r="H92" s="161">
        <f t="shared" si="40"/>
        <v>0.36658634538152607</v>
      </c>
      <c r="I92" s="188">
        <f>IFERROR(('Ανάπτυξη δικτύου'!M60+'Ανάπτυξη δικτύου'!M27)/'Παραδοχές διείσδυσης - κάλυψης'!G122,0)</f>
        <v>0.3558617886178862</v>
      </c>
      <c r="J92" s="161">
        <f t="shared" si="41"/>
        <v>0.71509737079268076</v>
      </c>
      <c r="K92" s="188">
        <f>IFERROR(('Ανάπτυξη δικτύου'!P60+'Ανάπτυξη δικτύου'!P27)/'Παραδοχές διείσδυσης - κάλυψης'!I122,0)</f>
        <v>0.42607317073170731</v>
      </c>
      <c r="L92" s="161">
        <f t="shared" si="42"/>
        <v>0.19729958191496644</v>
      </c>
      <c r="M92" s="189">
        <f t="shared" si="43"/>
        <v>0.29429171822380562</v>
      </c>
      <c r="O92" s="188">
        <f>IFERROR(('Ανάπτυξη δικτύου'!V60+'Ανάπτυξη δικτύου'!V27)/'Παραδοχές διείσδυσης - κάλυψης'!J122,0)</f>
        <v>0.7728211382113821</v>
      </c>
      <c r="P92" s="161">
        <f t="shared" si="44"/>
        <v>0.81382258095292614</v>
      </c>
      <c r="Q92" s="188">
        <f>IFERROR(('Ανάπτυξη δικτύου'!Y60+'Ανάπτυξη δικτύου'!Y27)/'Παραδοχές διείσδυσης - κάλυψης'!K122,0)</f>
        <v>0.85412195121951218</v>
      </c>
      <c r="R92" s="161">
        <f t="shared" si="45"/>
        <v>0.10520003787201364</v>
      </c>
      <c r="S92" s="188">
        <f>IFERROR(('Ανάπτυξη δικτύου'!AB60+'Ανάπτυξη δικτύου'!AB27)/'Παραδοχές διείσδυσης - κάλυψης'!L122,0)</f>
        <v>0.85412195121951218</v>
      </c>
      <c r="T92" s="161">
        <f t="shared" si="46"/>
        <v>0</v>
      </c>
      <c r="U92" s="188">
        <f>IFERROR(('Ανάπτυξη δικτύου'!AE60+'Ανάπτυξη δικτύου'!AE27)/'Παραδοχές διείσδυσης - κάλυψης'!M122,0)</f>
        <v>0.85412195121951218</v>
      </c>
      <c r="V92" s="161">
        <f t="shared" si="47"/>
        <v>0</v>
      </c>
      <c r="W92" s="188">
        <f>IFERROR(('Ανάπτυξη δικτύου'!AH60+'Ανάπτυξη δικτύου'!AH27)/'Παραδοχές διείσδυσης - κάλυψης'!N122,0)</f>
        <v>0.85412195121951218</v>
      </c>
      <c r="X92" s="161">
        <f t="shared" si="48"/>
        <v>0</v>
      </c>
      <c r="Y92" s="189">
        <f t="shared" si="49"/>
        <v>2.5321874383046339E-2</v>
      </c>
    </row>
    <row r="93" spans="2:25" outlineLevel="1" x14ac:dyDescent="0.35">
      <c r="B93" s="237" t="s">
        <v>89</v>
      </c>
      <c r="C93" s="62" t="s">
        <v>195</v>
      </c>
      <c r="D93" s="187">
        <f>IFERROR(('Ανάπτυξη δικτύου'!E61+'Ανάπτυξη δικτύου'!E28)/'Παραδοχές διείσδυσης - κάλυψης'!D123,0)</f>
        <v>0</v>
      </c>
      <c r="E93" s="188">
        <f>IFERROR(('Ανάπτυξη δικτύου'!G61+'Ανάπτυξη δικτύου'!G28)/'Παραδοχές διείσδυσης - κάλυψης'!E123,0)</f>
        <v>0</v>
      </c>
      <c r="F93" s="161">
        <f t="shared" si="39"/>
        <v>0</v>
      </c>
      <c r="G93" s="188">
        <f>IFERROR(('Ανάπτυξη δικτύου'!J61+'Ανάπτυξη δικτύου'!J28)/'Παραδοχές διείσδυσης - κάλυψης'!F123,0)</f>
        <v>0</v>
      </c>
      <c r="H93" s="161">
        <f t="shared" si="40"/>
        <v>0</v>
      </c>
      <c r="I93" s="188">
        <f>IFERROR(('Ανάπτυξη δικτύου'!M61+'Ανάπτυξη δικτύου'!M28)/'Παραδοχές διείσδυσης - κάλυψης'!G123,0)</f>
        <v>0</v>
      </c>
      <c r="J93" s="161">
        <f t="shared" si="41"/>
        <v>0</v>
      </c>
      <c r="K93" s="188">
        <f>IFERROR(('Ανάπτυξη δικτύου'!P61+'Ανάπτυξη δικτύου'!P28)/'Παραδοχές διείσδυσης - κάλυψης'!I123,0)</f>
        <v>0</v>
      </c>
      <c r="L93" s="161">
        <f t="shared" si="42"/>
        <v>0</v>
      </c>
      <c r="M93" s="189">
        <f t="shared" si="43"/>
        <v>0</v>
      </c>
      <c r="O93" s="188">
        <f>IFERROR(('Ανάπτυξη δικτύου'!V61+'Ανάπτυξη δικτύου'!V28)/'Παραδοχές διείσδυσης - κάλυψης'!J123,0)</f>
        <v>0</v>
      </c>
      <c r="P93" s="161">
        <f t="shared" si="44"/>
        <v>0</v>
      </c>
      <c r="Q93" s="188">
        <f>IFERROR(('Ανάπτυξη δικτύου'!Y61+'Ανάπτυξη δικτύου'!Y28)/'Παραδοχές διείσδυσης - κάλυψης'!K123,0)</f>
        <v>0</v>
      </c>
      <c r="R93" s="161">
        <f t="shared" si="45"/>
        <v>0</v>
      </c>
      <c r="S93" s="188">
        <f>IFERROR(('Ανάπτυξη δικτύου'!AB61+'Ανάπτυξη δικτύου'!AB28)/'Παραδοχές διείσδυσης - κάλυψης'!L123,0)</f>
        <v>0</v>
      </c>
      <c r="T93" s="161">
        <f t="shared" si="46"/>
        <v>0</v>
      </c>
      <c r="U93" s="188">
        <f>IFERROR(('Ανάπτυξη δικτύου'!AE61+'Ανάπτυξη δικτύου'!AE28)/'Παραδοχές διείσδυσης - κάλυψης'!M123,0)</f>
        <v>0</v>
      </c>
      <c r="V93" s="161">
        <f t="shared" si="47"/>
        <v>0</v>
      </c>
      <c r="W93" s="188">
        <f>IFERROR(('Ανάπτυξη δικτύου'!AH61+'Ανάπτυξη δικτύου'!AH28)/'Παραδοχές διείσδυσης - κάλυψης'!N123,0)</f>
        <v>0</v>
      </c>
      <c r="X93" s="161">
        <f t="shared" si="48"/>
        <v>0</v>
      </c>
      <c r="Y93" s="189">
        <f t="shared" si="49"/>
        <v>0</v>
      </c>
    </row>
    <row r="94" spans="2:25" outlineLevel="1" x14ac:dyDescent="0.35">
      <c r="B94" s="238" t="s">
        <v>90</v>
      </c>
      <c r="C94" s="62" t="s">
        <v>195</v>
      </c>
      <c r="D94" s="187">
        <f>IFERROR(('Ανάπτυξη δικτύου'!E62+'Ανάπτυξη δικτύου'!E29)/'Παραδοχές διείσδυσης - κάλυψης'!D124,0)</f>
        <v>0</v>
      </c>
      <c r="E94" s="188">
        <f>IFERROR(('Ανάπτυξη δικτύου'!G62+'Ανάπτυξη δικτύου'!G29)/'Παραδοχές διείσδυσης - κάλυψης'!E124,0)</f>
        <v>0</v>
      </c>
      <c r="F94" s="161">
        <f t="shared" si="39"/>
        <v>0</v>
      </c>
      <c r="G94" s="188">
        <f>IFERROR(('Ανάπτυξη δικτύου'!J62+'Ανάπτυξη δικτύου'!J29)/'Παραδοχές διείσδυσης - κάλυψης'!F124,0)</f>
        <v>0</v>
      </c>
      <c r="H94" s="161">
        <f t="shared" si="40"/>
        <v>0</v>
      </c>
      <c r="I94" s="188">
        <f>IFERROR(('Ανάπτυξη δικτύου'!M62+'Ανάπτυξη δικτύου'!M29)/'Παραδοχές διείσδυσης - κάλυψης'!G124,0)</f>
        <v>0</v>
      </c>
      <c r="J94" s="161">
        <f t="shared" si="41"/>
        <v>0</v>
      </c>
      <c r="K94" s="188">
        <f>IFERROR(('Ανάπτυξη δικτύου'!P62+'Ανάπτυξη δικτύου'!P29)/'Παραδοχές διείσδυσης - κάλυψης'!I124,0)</f>
        <v>0</v>
      </c>
      <c r="L94" s="161">
        <f t="shared" si="42"/>
        <v>0</v>
      </c>
      <c r="M94" s="189">
        <f t="shared" si="43"/>
        <v>0</v>
      </c>
      <c r="O94" s="188">
        <f>IFERROR(('Ανάπτυξη δικτύου'!V62+'Ανάπτυξη δικτύου'!V29)/'Παραδοχές διείσδυσης - κάλυψης'!J124,0)</f>
        <v>0</v>
      </c>
      <c r="P94" s="161">
        <f t="shared" si="44"/>
        <v>0</v>
      </c>
      <c r="Q94" s="188">
        <f>IFERROR(('Ανάπτυξη δικτύου'!Y62+'Ανάπτυξη δικτύου'!Y29)/'Παραδοχές διείσδυσης - κάλυψης'!K124,0)</f>
        <v>0</v>
      </c>
      <c r="R94" s="161">
        <f t="shared" si="45"/>
        <v>0</v>
      </c>
      <c r="S94" s="188">
        <f>IFERROR(('Ανάπτυξη δικτύου'!AB62+'Ανάπτυξη δικτύου'!AB29)/'Παραδοχές διείσδυσης - κάλυψης'!L124,0)</f>
        <v>0</v>
      </c>
      <c r="T94" s="161">
        <f t="shared" si="46"/>
        <v>0</v>
      </c>
      <c r="U94" s="188">
        <f>IFERROR(('Ανάπτυξη δικτύου'!AE62+'Ανάπτυξη δικτύου'!AE29)/'Παραδοχές διείσδυσης - κάλυψης'!M124,0)</f>
        <v>0</v>
      </c>
      <c r="V94" s="161">
        <f t="shared" si="47"/>
        <v>0</v>
      </c>
      <c r="W94" s="188">
        <f>IFERROR(('Ανάπτυξη δικτύου'!AH62+'Ανάπτυξη δικτύου'!AH29)/'Παραδοχές διείσδυσης - κάλυψης'!N124,0)</f>
        <v>0</v>
      </c>
      <c r="X94" s="161">
        <f t="shared" si="48"/>
        <v>0</v>
      </c>
      <c r="Y94" s="189">
        <f t="shared" si="49"/>
        <v>0</v>
      </c>
    </row>
    <row r="95" spans="2:25" outlineLevel="1" x14ac:dyDescent="0.35">
      <c r="B95" s="238" t="s">
        <v>91</v>
      </c>
      <c r="C95" s="62" t="s">
        <v>195</v>
      </c>
      <c r="D95" s="187">
        <f>IFERROR(('Ανάπτυξη δικτύου'!E63+'Ανάπτυξη δικτύου'!E30)/'Παραδοχές διείσδυσης - κάλυψης'!D125,0)</f>
        <v>0</v>
      </c>
      <c r="E95" s="188">
        <f>IFERROR(('Ανάπτυξη δικτύου'!G63+'Ανάπτυξη δικτύου'!G30)/'Παραδοχές διείσδυσης - κάλυψης'!E125,0)</f>
        <v>0</v>
      </c>
      <c r="F95" s="161">
        <f t="shared" si="39"/>
        <v>0</v>
      </c>
      <c r="G95" s="188">
        <f>IFERROR(('Ανάπτυξη δικτύου'!J63+'Ανάπτυξη δικτύου'!J30)/'Παραδοχές διείσδυσης - κάλυψης'!F125,0)</f>
        <v>0</v>
      </c>
      <c r="H95" s="161">
        <f t="shared" si="40"/>
        <v>0</v>
      </c>
      <c r="I95" s="188">
        <f>IFERROR(('Ανάπτυξη δικτύου'!M63+'Ανάπτυξη δικτύου'!M30)/'Παραδοχές διείσδυσης - κάλυψης'!G125,0)</f>
        <v>0</v>
      </c>
      <c r="J95" s="161">
        <f t="shared" si="41"/>
        <v>0</v>
      </c>
      <c r="K95" s="188">
        <f>IFERROR(('Ανάπτυξη δικτύου'!P63+'Ανάπτυξη δικτύου'!P30)/'Παραδοχές διείσδυσης - κάλυψης'!I125,0)</f>
        <v>0</v>
      </c>
      <c r="L95" s="161">
        <f t="shared" si="42"/>
        <v>0</v>
      </c>
      <c r="M95" s="189">
        <f t="shared" si="43"/>
        <v>0</v>
      </c>
      <c r="O95" s="188">
        <f>IFERROR(('Ανάπτυξη δικτύου'!V63+'Ανάπτυξη δικτύου'!V30)/'Παραδοχές διείσδυσης - κάλυψης'!J125,0)</f>
        <v>0</v>
      </c>
      <c r="P95" s="161">
        <f t="shared" si="44"/>
        <v>0</v>
      </c>
      <c r="Q95" s="188">
        <f>IFERROR(('Ανάπτυξη δικτύου'!Y63+'Ανάπτυξη δικτύου'!Y30)/'Παραδοχές διείσδυσης - κάλυψης'!K125,0)</f>
        <v>0</v>
      </c>
      <c r="R95" s="161">
        <f t="shared" si="45"/>
        <v>0</v>
      </c>
      <c r="S95" s="188">
        <f>IFERROR(('Ανάπτυξη δικτύου'!AB63+'Ανάπτυξη δικτύου'!AB30)/'Παραδοχές διείσδυσης - κάλυψης'!L125,0)</f>
        <v>0</v>
      </c>
      <c r="T95" s="161">
        <f t="shared" si="46"/>
        <v>0</v>
      </c>
      <c r="U95" s="188">
        <f>IFERROR(('Ανάπτυξη δικτύου'!AE63+'Ανάπτυξη δικτύου'!AE30)/'Παραδοχές διείσδυσης - κάλυψης'!M125,0)</f>
        <v>0</v>
      </c>
      <c r="V95" s="161">
        <f t="shared" si="47"/>
        <v>0</v>
      </c>
      <c r="W95" s="188">
        <f>IFERROR(('Ανάπτυξη δικτύου'!AH63+'Ανάπτυξη δικτύου'!AH30)/'Παραδοχές διείσδυσης - κάλυψης'!N125,0)</f>
        <v>0</v>
      </c>
      <c r="X95" s="161">
        <f t="shared" si="48"/>
        <v>0</v>
      </c>
      <c r="Y95" s="189">
        <f t="shared" si="49"/>
        <v>0</v>
      </c>
    </row>
    <row r="96" spans="2:25" outlineLevel="1" x14ac:dyDescent="0.35">
      <c r="B96" s="237" t="s">
        <v>92</v>
      </c>
      <c r="C96" s="62" t="s">
        <v>195</v>
      </c>
      <c r="D96" s="187">
        <f>IFERROR(('Ανάπτυξη δικτύου'!E64+'Ανάπτυξη δικτύου'!E31)/'Παραδοχές διείσδυσης - κάλυψης'!D126,0)</f>
        <v>0</v>
      </c>
      <c r="E96" s="188">
        <f>IFERROR(('Ανάπτυξη δικτύου'!G64+'Ανάπτυξη δικτύου'!G31)/'Παραδοχές διείσδυσης - κάλυψης'!E126,0)</f>
        <v>0</v>
      </c>
      <c r="F96" s="161">
        <f t="shared" si="39"/>
        <v>0</v>
      </c>
      <c r="G96" s="188">
        <f>IFERROR(('Ανάπτυξη δικτύου'!J64+'Ανάπτυξη δικτύου'!J31)/'Παραδοχές διείσδυσης - κάλυψης'!F126,0)</f>
        <v>0</v>
      </c>
      <c r="H96" s="161">
        <f t="shared" si="40"/>
        <v>0</v>
      </c>
      <c r="I96" s="188">
        <f>IFERROR(('Ανάπτυξη δικτύου'!M64+'Ανάπτυξη δικτύου'!M31)/'Παραδοχές διείσδυσης - κάλυψης'!G126,0)</f>
        <v>0</v>
      </c>
      <c r="J96" s="161">
        <f t="shared" si="41"/>
        <v>0</v>
      </c>
      <c r="K96" s="188">
        <f>IFERROR(('Ανάπτυξη δικτύου'!P64+'Ανάπτυξη δικτύου'!P31)/'Παραδοχές διείσδυσης - κάλυψης'!I126,0)</f>
        <v>0</v>
      </c>
      <c r="L96" s="161">
        <f t="shared" si="42"/>
        <v>0</v>
      </c>
      <c r="M96" s="189">
        <f t="shared" si="43"/>
        <v>0</v>
      </c>
      <c r="O96" s="188">
        <f>IFERROR(('Ανάπτυξη δικτύου'!V64+'Ανάπτυξη δικτύου'!V31)/'Παραδοχές διείσδυσης - κάλυψης'!J126,0)</f>
        <v>0</v>
      </c>
      <c r="P96" s="161">
        <f t="shared" si="44"/>
        <v>0</v>
      </c>
      <c r="Q96" s="188">
        <f>IFERROR(('Ανάπτυξη δικτύου'!Y64+'Ανάπτυξη δικτύου'!Y31)/'Παραδοχές διείσδυσης - κάλυψης'!K126,0)</f>
        <v>0</v>
      </c>
      <c r="R96" s="161">
        <f t="shared" si="45"/>
        <v>0</v>
      </c>
      <c r="S96" s="188">
        <f>IFERROR(('Ανάπτυξη δικτύου'!AB64+'Ανάπτυξη δικτύου'!AB31)/'Παραδοχές διείσδυσης - κάλυψης'!L126,0)</f>
        <v>0</v>
      </c>
      <c r="T96" s="161">
        <f t="shared" si="46"/>
        <v>0</v>
      </c>
      <c r="U96" s="188">
        <f>IFERROR(('Ανάπτυξη δικτύου'!AE64+'Ανάπτυξη δικτύου'!AE31)/'Παραδοχές διείσδυσης - κάλυψης'!M126,0)</f>
        <v>0</v>
      </c>
      <c r="V96" s="161">
        <f t="shared" si="47"/>
        <v>0</v>
      </c>
      <c r="W96" s="188">
        <f>IFERROR(('Ανάπτυξη δικτύου'!AH64+'Ανάπτυξη δικτύου'!AH31)/'Παραδοχές διείσδυσης - κάλυψης'!N126,0)</f>
        <v>0</v>
      </c>
      <c r="X96" s="161">
        <f t="shared" si="48"/>
        <v>0</v>
      </c>
      <c r="Y96" s="189">
        <f t="shared" si="49"/>
        <v>0</v>
      </c>
    </row>
    <row r="97" spans="2:33" outlineLevel="1" x14ac:dyDescent="0.35">
      <c r="B97" s="238" t="s">
        <v>93</v>
      </c>
      <c r="C97" s="62" t="s">
        <v>195</v>
      </c>
      <c r="D97" s="187">
        <f>IFERROR(('Ανάπτυξη δικτύου'!E65+'Ανάπτυξη δικτύου'!E32)/'Παραδοχές διείσδυσης - κάλυψης'!D127,0)</f>
        <v>0</v>
      </c>
      <c r="E97" s="188">
        <f>IFERROR(('Ανάπτυξη δικτύου'!G65+'Ανάπτυξη δικτύου'!G32)/'Παραδοχές διείσδυσης - κάλυψης'!E127,0)</f>
        <v>0</v>
      </c>
      <c r="F97" s="161">
        <f t="shared" si="39"/>
        <v>0</v>
      </c>
      <c r="G97" s="188">
        <f>IFERROR(('Ανάπτυξη δικτύου'!J65+'Ανάπτυξη δικτύου'!J32)/'Παραδοχές διείσδυσης - κάλυψης'!F127,0)</f>
        <v>0</v>
      </c>
      <c r="H97" s="161">
        <f t="shared" si="40"/>
        <v>0</v>
      </c>
      <c r="I97" s="188">
        <f>IFERROR(('Ανάπτυξη δικτύου'!M65+'Ανάπτυξη δικτύου'!M32)/'Παραδοχές διείσδυσης - κάλυψης'!G127,0)</f>
        <v>0</v>
      </c>
      <c r="J97" s="161">
        <f t="shared" si="41"/>
        <v>0</v>
      </c>
      <c r="K97" s="188">
        <f>IFERROR(('Ανάπτυξη δικτύου'!P65+'Ανάπτυξη δικτύου'!P32)/'Παραδοχές διείσδυσης - κάλυψης'!I127,0)</f>
        <v>0</v>
      </c>
      <c r="L97" s="161">
        <f t="shared" si="42"/>
        <v>0</v>
      </c>
      <c r="M97" s="189">
        <f t="shared" si="43"/>
        <v>0</v>
      </c>
      <c r="O97" s="188">
        <f>IFERROR(('Ανάπτυξη δικτύου'!V65+'Ανάπτυξη δικτύου'!V32)/'Παραδοχές διείσδυσης - κάλυψης'!J127,0)</f>
        <v>0</v>
      </c>
      <c r="P97" s="161">
        <f t="shared" si="44"/>
        <v>0</v>
      </c>
      <c r="Q97" s="188">
        <f>IFERROR(('Ανάπτυξη δικτύου'!Y65+'Ανάπτυξη δικτύου'!Y32)/'Παραδοχές διείσδυσης - κάλυψης'!K127,0)</f>
        <v>0</v>
      </c>
      <c r="R97" s="161">
        <f t="shared" si="45"/>
        <v>0</v>
      </c>
      <c r="S97" s="188">
        <f>IFERROR(('Ανάπτυξη δικτύου'!AB65+'Ανάπτυξη δικτύου'!AB32)/'Παραδοχές διείσδυσης - κάλυψης'!L127,0)</f>
        <v>0</v>
      </c>
      <c r="T97" s="161">
        <f t="shared" si="46"/>
        <v>0</v>
      </c>
      <c r="U97" s="188">
        <f>IFERROR(('Ανάπτυξη δικτύου'!AE65+'Ανάπτυξη δικτύου'!AE32)/'Παραδοχές διείσδυσης - κάλυψης'!M127,0)</f>
        <v>0</v>
      </c>
      <c r="V97" s="161">
        <f t="shared" si="47"/>
        <v>0</v>
      </c>
      <c r="W97" s="188">
        <f>IFERROR(('Ανάπτυξη δικτύου'!AH65+'Ανάπτυξη δικτύου'!AH32)/'Παραδοχές διείσδυσης - κάλυψης'!N127,0)</f>
        <v>0</v>
      </c>
      <c r="X97" s="161">
        <f t="shared" si="48"/>
        <v>0</v>
      </c>
      <c r="Y97" s="189">
        <f t="shared" si="49"/>
        <v>0</v>
      </c>
    </row>
    <row r="98" spans="2:33" outlineLevel="1" x14ac:dyDescent="0.35">
      <c r="B98" s="237" t="s">
        <v>94</v>
      </c>
      <c r="C98" s="62" t="s">
        <v>195</v>
      </c>
      <c r="D98" s="187">
        <f>IFERROR(('Ανάπτυξη δικτύου'!E66+'Ανάπτυξη δικτύου'!E33)/'Παραδοχές διείσδυσης - κάλυψης'!D128,0)</f>
        <v>0</v>
      </c>
      <c r="E98" s="188">
        <f>IFERROR(('Ανάπτυξη δικτύου'!G66+'Ανάπτυξη δικτύου'!G33)/'Παραδοχές διείσδυσης - κάλυψης'!E128,0)</f>
        <v>0</v>
      </c>
      <c r="F98" s="161">
        <f t="shared" si="39"/>
        <v>0</v>
      </c>
      <c r="G98" s="188">
        <f>IFERROR(('Ανάπτυξη δικτύου'!J66+'Ανάπτυξη δικτύου'!J33)/'Παραδοχές διείσδυσης - κάλυψης'!F128,0)</f>
        <v>0</v>
      </c>
      <c r="H98" s="161">
        <f t="shared" si="40"/>
        <v>0</v>
      </c>
      <c r="I98" s="188">
        <f>IFERROR(('Ανάπτυξη δικτύου'!M66+'Ανάπτυξη δικτύου'!M33)/'Παραδοχές διείσδυσης - κάλυψης'!G128,0)</f>
        <v>0</v>
      </c>
      <c r="J98" s="161">
        <f t="shared" si="41"/>
        <v>0</v>
      </c>
      <c r="K98" s="188">
        <f>IFERROR(('Ανάπτυξη δικτύου'!P66+'Ανάπτυξη δικτύου'!P33)/'Παραδοχές διείσδυσης - κάλυψης'!I128,0)</f>
        <v>0</v>
      </c>
      <c r="L98" s="161">
        <f t="shared" si="42"/>
        <v>0</v>
      </c>
      <c r="M98" s="189">
        <f t="shared" si="43"/>
        <v>0</v>
      </c>
      <c r="O98" s="188">
        <f>IFERROR(('Ανάπτυξη δικτύου'!V66+'Ανάπτυξη δικτύου'!V33)/'Παραδοχές διείσδυσης - κάλυψης'!J128,0)</f>
        <v>0</v>
      </c>
      <c r="P98" s="161">
        <f t="shared" si="44"/>
        <v>0</v>
      </c>
      <c r="Q98" s="188">
        <f>IFERROR(('Ανάπτυξη δικτύου'!Y66+'Ανάπτυξη δικτύου'!Y33)/'Παραδοχές διείσδυσης - κάλυψης'!K128,0)</f>
        <v>0</v>
      </c>
      <c r="R98" s="161">
        <f t="shared" si="45"/>
        <v>0</v>
      </c>
      <c r="S98" s="188">
        <f>IFERROR(('Ανάπτυξη δικτύου'!AB66+'Ανάπτυξη δικτύου'!AB33)/'Παραδοχές διείσδυσης - κάλυψης'!L128,0)</f>
        <v>0</v>
      </c>
      <c r="T98" s="161">
        <f t="shared" si="46"/>
        <v>0</v>
      </c>
      <c r="U98" s="188">
        <f>IFERROR(('Ανάπτυξη δικτύου'!AE66+'Ανάπτυξη δικτύου'!AE33)/'Παραδοχές διείσδυσης - κάλυψης'!M128,0)</f>
        <v>0</v>
      </c>
      <c r="V98" s="161">
        <f t="shared" si="47"/>
        <v>0</v>
      </c>
      <c r="W98" s="188">
        <f>IFERROR(('Ανάπτυξη δικτύου'!AH66+'Ανάπτυξη δικτύου'!AH33)/'Παραδοχές διείσδυσης - κάλυψης'!N128,0)</f>
        <v>0</v>
      </c>
      <c r="X98" s="161">
        <f t="shared" si="48"/>
        <v>0</v>
      </c>
      <c r="Y98" s="189">
        <f t="shared" si="49"/>
        <v>0</v>
      </c>
    </row>
    <row r="99" spans="2:33" outlineLevel="1" x14ac:dyDescent="0.35">
      <c r="B99" s="238" t="s">
        <v>95</v>
      </c>
      <c r="C99" s="62" t="s">
        <v>195</v>
      </c>
      <c r="D99" s="187">
        <f>IFERROR(('Ανάπτυξη δικτύου'!E67+'Ανάπτυξη δικτύου'!E34)/'Παραδοχές διείσδυσης - κάλυψης'!D129,0)</f>
        <v>0</v>
      </c>
      <c r="E99" s="188">
        <f>IFERROR(('Ανάπτυξη δικτύου'!G67+'Ανάπτυξη δικτύου'!G34)/'Παραδοχές διείσδυσης - κάλυψης'!E129,0)</f>
        <v>0</v>
      </c>
      <c r="F99" s="161">
        <f t="shared" si="39"/>
        <v>0</v>
      </c>
      <c r="G99" s="188">
        <f>IFERROR(('Ανάπτυξη δικτύου'!J67+'Ανάπτυξη δικτύου'!J34)/'Παραδοχές διείσδυσης - κάλυψης'!F129,0)</f>
        <v>0</v>
      </c>
      <c r="H99" s="161">
        <f t="shared" si="40"/>
        <v>0</v>
      </c>
      <c r="I99" s="188">
        <f>IFERROR(('Ανάπτυξη δικτύου'!M67+'Ανάπτυξη δικτύου'!M34)/'Παραδοχές διείσδυσης - κάλυψης'!G129,0)</f>
        <v>0</v>
      </c>
      <c r="J99" s="161">
        <f t="shared" si="41"/>
        <v>0</v>
      </c>
      <c r="K99" s="188">
        <f>IFERROR(('Ανάπτυξη δικτύου'!P67+'Ανάπτυξη δικτύου'!P34)/'Παραδοχές διείσδυσης - κάλυψης'!I129,0)</f>
        <v>0</v>
      </c>
      <c r="L99" s="161">
        <f t="shared" si="42"/>
        <v>0</v>
      </c>
      <c r="M99" s="189">
        <f t="shared" si="43"/>
        <v>0</v>
      </c>
      <c r="O99" s="188">
        <f>IFERROR(('Ανάπτυξη δικτύου'!V67+'Ανάπτυξη δικτύου'!V34)/'Παραδοχές διείσδυσης - κάλυψης'!J129,0)</f>
        <v>0</v>
      </c>
      <c r="P99" s="161">
        <f t="shared" si="44"/>
        <v>0</v>
      </c>
      <c r="Q99" s="188">
        <f>IFERROR(('Ανάπτυξη δικτύου'!Y67+'Ανάπτυξη δικτύου'!Y34)/'Παραδοχές διείσδυσης - κάλυψης'!K129,0)</f>
        <v>0</v>
      </c>
      <c r="R99" s="161">
        <f t="shared" si="45"/>
        <v>0</v>
      </c>
      <c r="S99" s="188">
        <f>IFERROR(('Ανάπτυξη δικτύου'!AB67+'Ανάπτυξη δικτύου'!AB34)/'Παραδοχές διείσδυσης - κάλυψης'!L129,0)</f>
        <v>0</v>
      </c>
      <c r="T99" s="161">
        <f t="shared" si="46"/>
        <v>0</v>
      </c>
      <c r="U99" s="188">
        <f>IFERROR(('Ανάπτυξη δικτύου'!AE67+'Ανάπτυξη δικτύου'!AE34)/'Παραδοχές διείσδυσης - κάλυψης'!M129,0)</f>
        <v>0</v>
      </c>
      <c r="V99" s="161">
        <f t="shared" si="47"/>
        <v>0</v>
      </c>
      <c r="W99" s="188">
        <f>IFERROR(('Ανάπτυξη δικτύου'!AH67+'Ανάπτυξη δικτύου'!AH34)/'Παραδοχές διείσδυσης - κάλυψης'!N129,0)</f>
        <v>0</v>
      </c>
      <c r="X99" s="161">
        <f t="shared" si="48"/>
        <v>0</v>
      </c>
      <c r="Y99" s="189">
        <f t="shared" si="49"/>
        <v>0</v>
      </c>
    </row>
    <row r="100" spans="2:33" outlineLevel="1" x14ac:dyDescent="0.35">
      <c r="B100" s="237" t="s">
        <v>96</v>
      </c>
      <c r="C100" s="62" t="s">
        <v>195</v>
      </c>
      <c r="D100" s="187">
        <f>IFERROR(('Ανάπτυξη δικτύου'!E68+'Ανάπτυξη δικτύου'!E35)/'Παραδοχές διείσδυσης - κάλυψης'!D130,0)</f>
        <v>0</v>
      </c>
      <c r="E100" s="188">
        <f>IFERROR(('Ανάπτυξη δικτύου'!G68+'Ανάπτυξη δικτύου'!G35)/'Παραδοχές διείσδυσης - κάλυψης'!E130,0)</f>
        <v>0</v>
      </c>
      <c r="F100" s="161">
        <f t="shared" si="39"/>
        <v>0</v>
      </c>
      <c r="G100" s="188">
        <f>IFERROR(('Ανάπτυξη δικτύου'!J68+'Ανάπτυξη δικτύου'!J35)/'Παραδοχές διείσδυσης - κάλυψης'!F130,0)</f>
        <v>0</v>
      </c>
      <c r="H100" s="161">
        <f t="shared" si="40"/>
        <v>0</v>
      </c>
      <c r="I100" s="188">
        <f>IFERROR(('Ανάπτυξη δικτύου'!M68+'Ανάπτυξη δικτύου'!M35)/'Παραδοχές διείσδυσης - κάλυψης'!G130,0)</f>
        <v>0</v>
      </c>
      <c r="J100" s="161">
        <f t="shared" si="41"/>
        <v>0</v>
      </c>
      <c r="K100" s="188">
        <f>IFERROR(('Ανάπτυξη δικτύου'!P68+'Ανάπτυξη δικτύου'!P35)/'Παραδοχές διείσδυσης - κάλυψης'!I130,0)</f>
        <v>0</v>
      </c>
      <c r="L100" s="161">
        <f t="shared" si="42"/>
        <v>0</v>
      </c>
      <c r="M100" s="189">
        <f t="shared" si="43"/>
        <v>0</v>
      </c>
      <c r="O100" s="188">
        <f>IFERROR(('Ανάπτυξη δικτύου'!V68+'Ανάπτυξη δικτύου'!V35)/'Παραδοχές διείσδυσης - κάλυψης'!J130,0)</f>
        <v>0</v>
      </c>
      <c r="P100" s="161">
        <f t="shared" si="44"/>
        <v>0</v>
      </c>
      <c r="Q100" s="188">
        <f>IFERROR(('Ανάπτυξη δικτύου'!Y68+'Ανάπτυξη δικτύου'!Y35)/'Παραδοχές διείσδυσης - κάλυψης'!K130,0)</f>
        <v>0</v>
      </c>
      <c r="R100" s="161">
        <f t="shared" si="45"/>
        <v>0</v>
      </c>
      <c r="S100" s="188">
        <f>IFERROR(('Ανάπτυξη δικτύου'!AB68+'Ανάπτυξη δικτύου'!AB35)/'Παραδοχές διείσδυσης - κάλυψης'!L130,0)</f>
        <v>0</v>
      </c>
      <c r="T100" s="161">
        <f t="shared" si="46"/>
        <v>0</v>
      </c>
      <c r="U100" s="188">
        <f>IFERROR(('Ανάπτυξη δικτύου'!AE68+'Ανάπτυξη δικτύου'!AE35)/'Παραδοχές διείσδυσης - κάλυψης'!M130,0)</f>
        <v>0</v>
      </c>
      <c r="V100" s="161">
        <f t="shared" si="47"/>
        <v>0</v>
      </c>
      <c r="W100" s="188">
        <f>IFERROR(('Ανάπτυξη δικτύου'!AH68+'Ανάπτυξη δικτύου'!AH35)/'Παραδοχές διείσδυσης - κάλυψης'!N130,0)</f>
        <v>0</v>
      </c>
      <c r="X100" s="161">
        <f t="shared" si="48"/>
        <v>0</v>
      </c>
      <c r="Y100" s="189">
        <f t="shared" si="49"/>
        <v>0</v>
      </c>
    </row>
    <row r="101" spans="2:33" outlineLevel="1" x14ac:dyDescent="0.35">
      <c r="B101" s="238" t="s">
        <v>97</v>
      </c>
      <c r="C101" s="62" t="s">
        <v>195</v>
      </c>
      <c r="D101" s="187">
        <f>IFERROR(('Ανάπτυξη δικτύου'!E69+'Ανάπτυξη δικτύου'!E36)/'Παραδοχές διείσδυσης - κάλυψης'!D131,0)</f>
        <v>0</v>
      </c>
      <c r="E101" s="188">
        <f>IFERROR(('Ανάπτυξη δικτύου'!G69+'Ανάπτυξη δικτύου'!G36)/'Παραδοχές διείσδυσης - κάλυψης'!E131,0)</f>
        <v>0</v>
      </c>
      <c r="F101" s="161">
        <f t="shared" si="39"/>
        <v>0</v>
      </c>
      <c r="G101" s="188">
        <f>IFERROR(('Ανάπτυξη δικτύου'!J69+'Ανάπτυξη δικτύου'!J36)/'Παραδοχές διείσδυσης - κάλυψης'!F131,0)</f>
        <v>0</v>
      </c>
      <c r="H101" s="161">
        <f t="shared" si="40"/>
        <v>0</v>
      </c>
      <c r="I101" s="188">
        <f>IFERROR(('Ανάπτυξη δικτύου'!M69+'Ανάπτυξη δικτύου'!M36)/'Παραδοχές διείσδυσης - κάλυψης'!G131,0)</f>
        <v>0.29233009708737862</v>
      </c>
      <c r="J101" s="161">
        <f t="shared" si="41"/>
        <v>0</v>
      </c>
      <c r="K101" s="188">
        <f>IFERROR(('Ανάπτυξη δικτύου'!P69+'Ανάπτυξη δικτύου'!P36)/'Παραδοχές διείσδυσης - κάλυψης'!I131,0)</f>
        <v>0.45932038834951455</v>
      </c>
      <c r="L101" s="161">
        <f t="shared" si="42"/>
        <v>0.57123879109930265</v>
      </c>
      <c r="M101" s="189">
        <f t="shared" si="43"/>
        <v>0</v>
      </c>
      <c r="O101" s="188">
        <f>IFERROR(('Ανάπτυξη δικτύου'!V69+'Ανάπτυξη δικτύου'!V36)/'Παραδοχές διείσδυσης - κάλυψης'!J131,0)</f>
        <v>0.56077669902912619</v>
      </c>
      <c r="P101" s="161">
        <f t="shared" si="44"/>
        <v>0.22088353413654616</v>
      </c>
      <c r="Q101" s="188">
        <f>IFERROR(('Ανάπτυξη δικτύου'!Y69+'Ανάπτυξη δικτύου'!Y36)/'Παραδοχές διείσδυσης - κάλυψης'!K131,0)</f>
        <v>0.56077669902912619</v>
      </c>
      <c r="R101" s="161">
        <f t="shared" si="45"/>
        <v>0</v>
      </c>
      <c r="S101" s="188">
        <f>IFERROR(('Ανάπτυξη δικτύου'!AB69+'Ανάπτυξη δικτύου'!AB36)/'Παραδοχές διείσδυσης - κάλυψης'!L131,0)</f>
        <v>0.56077669902912619</v>
      </c>
      <c r="T101" s="161">
        <f t="shared" si="46"/>
        <v>0</v>
      </c>
      <c r="U101" s="188">
        <f>IFERROR(('Ανάπτυξη δικτύου'!AE69+'Ανάπτυξη δικτύου'!AE36)/'Παραδοχές διείσδυσης - κάλυψης'!M131,0)</f>
        <v>0.56077669902912619</v>
      </c>
      <c r="V101" s="161">
        <f t="shared" si="47"/>
        <v>0</v>
      </c>
      <c r="W101" s="188">
        <f>IFERROR(('Ανάπτυξη δικτύου'!AH69+'Ανάπτυξη δικτύου'!AH36)/'Παραδοχές διείσδυσης - κάλυψης'!N131,0)</f>
        <v>0.56077669902912619</v>
      </c>
      <c r="X101" s="161">
        <f t="shared" si="48"/>
        <v>0</v>
      </c>
      <c r="Y101" s="189">
        <f t="shared" si="49"/>
        <v>0</v>
      </c>
    </row>
    <row r="102" spans="2:33" outlineLevel="1" x14ac:dyDescent="0.35">
      <c r="B102" s="237" t="s">
        <v>98</v>
      </c>
      <c r="C102" s="62" t="s">
        <v>195</v>
      </c>
      <c r="D102" s="187">
        <f>IFERROR(('Ανάπτυξη δικτύου'!E70+'Ανάπτυξη δικτύου'!E37)/'Παραδοχές διείσδυσης - κάλυψης'!D132,0)</f>
        <v>0</v>
      </c>
      <c r="E102" s="188">
        <f>IFERROR(('Ανάπτυξη δικτύου'!G70+'Ανάπτυξη δικτύου'!G37)/'Παραδοχές διείσδυσης - κάλυψης'!E132,0)</f>
        <v>0</v>
      </c>
      <c r="F102" s="161">
        <f t="shared" si="39"/>
        <v>0</v>
      </c>
      <c r="G102" s="188">
        <f>IFERROR(('Ανάπτυξη δικτύου'!J70+'Ανάπτυξη δικτύου'!J37)/'Παραδοχές διείσδυσης - κάλυψης'!F132,0)</f>
        <v>0</v>
      </c>
      <c r="H102" s="161">
        <f t="shared" si="40"/>
        <v>0</v>
      </c>
      <c r="I102" s="188">
        <f>IFERROR(('Ανάπτυξη δικτύου'!M70+'Ανάπτυξη δικτύου'!M37)/'Παραδοχές διείσδυσης - κάλυψης'!G132,0)</f>
        <v>0</v>
      </c>
      <c r="J102" s="161">
        <f t="shared" si="41"/>
        <v>0</v>
      </c>
      <c r="K102" s="188">
        <f>IFERROR(('Ανάπτυξη δικτύου'!P70+'Ανάπτυξη δικτύου'!P37)/'Παραδοχές διείσδυσης - κάλυψης'!I132,0)</f>
        <v>0</v>
      </c>
      <c r="L102" s="161">
        <f t="shared" si="42"/>
        <v>0</v>
      </c>
      <c r="M102" s="189">
        <f t="shared" si="43"/>
        <v>0</v>
      </c>
      <c r="O102" s="188">
        <f>IFERROR(('Ανάπτυξη δικτύου'!V70+'Ανάπτυξη δικτύου'!V37)/'Παραδοχές διείσδυσης - κάλυψης'!J132,0)</f>
        <v>0</v>
      </c>
      <c r="P102" s="161">
        <f t="shared" si="44"/>
        <v>0</v>
      </c>
      <c r="Q102" s="188">
        <f>IFERROR(('Ανάπτυξη δικτύου'!Y70+'Ανάπτυξη δικτύου'!Y37)/'Παραδοχές διείσδυσης - κάλυψης'!K132,0)</f>
        <v>0</v>
      </c>
      <c r="R102" s="161">
        <f t="shared" si="45"/>
        <v>0</v>
      </c>
      <c r="S102" s="188">
        <f>IFERROR(('Ανάπτυξη δικτύου'!AB70+'Ανάπτυξη δικτύου'!AB37)/'Παραδοχές διείσδυσης - κάλυψης'!L132,0)</f>
        <v>0</v>
      </c>
      <c r="T102" s="161">
        <f t="shared" si="46"/>
        <v>0</v>
      </c>
      <c r="U102" s="188">
        <f>IFERROR(('Ανάπτυξη δικτύου'!AE70+'Ανάπτυξη δικτύου'!AE37)/'Παραδοχές διείσδυσης - κάλυψης'!M132,0)</f>
        <v>0</v>
      </c>
      <c r="V102" s="161">
        <f t="shared" si="47"/>
        <v>0</v>
      </c>
      <c r="W102" s="188">
        <f>IFERROR(('Ανάπτυξη δικτύου'!AH70+'Ανάπτυξη δικτύου'!AH37)/'Παραδοχές διείσδυσης - κάλυψης'!N132,0)</f>
        <v>0</v>
      </c>
      <c r="X102" s="161">
        <f t="shared" si="48"/>
        <v>0</v>
      </c>
      <c r="Y102" s="189">
        <f t="shared" si="49"/>
        <v>0</v>
      </c>
    </row>
    <row r="103" spans="2:33" outlineLevel="1" x14ac:dyDescent="0.35">
      <c r="B103" s="238" t="s">
        <v>99</v>
      </c>
      <c r="C103" s="62" t="s">
        <v>195</v>
      </c>
      <c r="D103" s="187">
        <f>IFERROR(('Ανάπτυξη δικτύου'!E71+'Ανάπτυξη δικτύου'!E38)/'Παραδοχές διείσδυσης - κάλυψης'!D133,0)</f>
        <v>0</v>
      </c>
      <c r="E103" s="188">
        <f>IFERROR(('Ανάπτυξη δικτύου'!G71+'Ανάπτυξη δικτύου'!G38)/'Παραδοχές διείσδυσης - κάλυψης'!E133,0)</f>
        <v>0</v>
      </c>
      <c r="F103" s="161">
        <f t="shared" si="39"/>
        <v>0</v>
      </c>
      <c r="G103" s="188">
        <f>IFERROR(('Ανάπτυξη δικτύου'!J71+'Ανάπτυξη δικτύου'!J38)/'Παραδοχές διείσδυσης - κάλυψης'!F133,0)</f>
        <v>0</v>
      </c>
      <c r="H103" s="161">
        <f t="shared" si="40"/>
        <v>0</v>
      </c>
      <c r="I103" s="188">
        <f>IFERROR(('Ανάπτυξη δικτύου'!M71+'Ανάπτυξη δικτύου'!M38)/'Παραδοχές διείσδυσης - κάλυψης'!G133,0)</f>
        <v>7.2526315789473689E-2</v>
      </c>
      <c r="J103" s="161">
        <f t="shared" si="41"/>
        <v>0</v>
      </c>
      <c r="K103" s="188">
        <f>IFERROR(('Ανάπτυξη δικτύου'!P71+'Ανάπτυξη δικτύου'!P38)/'Παραδοχές διείσδυσης - κάλυψης'!I133,0)</f>
        <v>0.12923157894736842</v>
      </c>
      <c r="L103" s="161">
        <f t="shared" si="42"/>
        <v>0.78185776487663272</v>
      </c>
      <c r="M103" s="189">
        <f t="shared" si="43"/>
        <v>0</v>
      </c>
      <c r="O103" s="188">
        <f>IFERROR(('Ανάπτυξη δικτύου'!V71+'Ανάπτυξη δικτύου'!V38)/'Παραδοχές διείσδυσης - κάλυψης'!J133,0)</f>
        <v>0.33605000000000002</v>
      </c>
      <c r="P103" s="161">
        <f t="shared" si="44"/>
        <v>1.6003706117129592</v>
      </c>
      <c r="Q103" s="188">
        <f>IFERROR(('Ανάπτυξη δικτύου'!Y71+'Ανάπτυξη δικτύου'!Y38)/'Παραδοχές διείσδυσης - κάλυψης'!K133,0)</f>
        <v>0.37289210526315791</v>
      </c>
      <c r="R103" s="161">
        <f t="shared" si="45"/>
        <v>0.10963280840100549</v>
      </c>
      <c r="S103" s="188">
        <f>IFERROR(('Ανάπτυξη δικτύου'!AB71+'Ανάπτυξη δικτύου'!AB38)/'Παραδοχές διείσδυσης - κάλυψης'!L133,0)</f>
        <v>0.37289210526315791</v>
      </c>
      <c r="T103" s="161">
        <f t="shared" si="46"/>
        <v>0</v>
      </c>
      <c r="U103" s="188">
        <f>IFERROR(('Ανάπτυξη δικτύου'!AE71+'Ανάπτυξη δικτύου'!AE38)/'Παραδοχές διείσδυσης - κάλυψης'!M133,0)</f>
        <v>0.37289210526315791</v>
      </c>
      <c r="V103" s="161">
        <f t="shared" si="47"/>
        <v>0</v>
      </c>
      <c r="W103" s="188">
        <f>IFERROR(('Ανάπτυξη δικτύου'!AH71+'Ανάπτυξη δικτύου'!AH38)/'Παραδοχές διείσδυσης - κάλυψης'!N133,0)</f>
        <v>0.37289210526315791</v>
      </c>
      <c r="X103" s="161">
        <f t="shared" si="48"/>
        <v>0</v>
      </c>
      <c r="Y103" s="189">
        <f t="shared" si="49"/>
        <v>2.6348429847412813E-2</v>
      </c>
    </row>
    <row r="104" spans="2:33" ht="15" customHeight="1" outlineLevel="1" x14ac:dyDescent="0.35">
      <c r="B104" s="49" t="s">
        <v>139</v>
      </c>
      <c r="C104" s="46" t="s">
        <v>195</v>
      </c>
      <c r="D104" s="187">
        <f>IFERROR(('Ανάπτυξη δικτύου'!E72+'Ανάπτυξη δικτύου'!E39)/'Παραδοχές διείσδυσης - κάλυψης'!D134,0)</f>
        <v>0.15643404255319149</v>
      </c>
      <c r="E104" s="188">
        <f>IFERROR(('Ανάπτυξη δικτύου'!G72+'Ανάπτυξη δικτύου'!G39)/'Παραδοχές διείσδυσης - κάλυψης'!E134,0)</f>
        <v>0.15644893617021277</v>
      </c>
      <c r="F104" s="161">
        <f t="shared" ref="F104" si="50">IFERROR((E104-D104)/D104,0)</f>
        <v>9.5207007235774912E-5</v>
      </c>
      <c r="G104" s="188">
        <f>IFERROR(('Ανάπτυξη δικτύου'!J72+'Ανάπτυξη δικτύου'!J39)/'Παραδοχές διείσδυσης - κάλυψης'!F134,0)</f>
        <v>0.17457021276595744</v>
      </c>
      <c r="H104" s="161">
        <f t="shared" ref="H104" si="51">IFERROR((G104-E104)/E104,0)</f>
        <v>0.11582869810012095</v>
      </c>
      <c r="I104" s="188">
        <f>IFERROR(('Ανάπτυξη δικτύου'!M72+'Ανάπτυξη δικτύου'!M39)/'Παραδοχές διείσδυσης - κάλυψης'!G134,0)</f>
        <v>0.28061276595744683</v>
      </c>
      <c r="J104" s="161">
        <f t="shared" ref="J104" si="52">IFERROR((I104-G104)/G104,0)</f>
        <v>0.60744929797191904</v>
      </c>
      <c r="K104" s="188">
        <f>IFERROR(('Ανάπτυξη δικτύου'!P72+'Ανάπτυξη δικτύου'!P39)/'Παραδοχές διείσδυσης - κάλυψης'!I134,0)</f>
        <v>0.36231063829787236</v>
      </c>
      <c r="L104" s="161">
        <f t="shared" ref="L104" si="53">IFERROR((K104-I104)/I104,0)</f>
        <v>0.29114096809414042</v>
      </c>
      <c r="M104" s="189">
        <f>IFERROR((K104/D104)^(1/4)-1,0)</f>
        <v>0.2336371928548624</v>
      </c>
      <c r="O104" s="188">
        <f>IFERROR(('Ανάπτυξη δικτύου'!V72+'Ανάπτυξη δικτύου'!V39)/'Παραδοχές διείσδυσης - κάλυψης'!J134,0)</f>
        <v>0.59515159574468091</v>
      </c>
      <c r="P104" s="161">
        <f t="shared" ref="P104" si="54">IFERROR((O104-K104)/K104,0)</f>
        <v>0.64265559118189408</v>
      </c>
      <c r="Q104" s="188">
        <f>IFERROR(('Ανάπτυξη δικτύου'!Y72+'Ανάπτυξη δικτύου'!Y39)/'Παραδοχές διείσδυσης - κάλυψης'!K134,0)</f>
        <v>0.68285372340425532</v>
      </c>
      <c r="R104" s="161">
        <f t="shared" ref="R104" si="55">IFERROR((Q104-O104)/O104,0)</f>
        <v>0.14736098884156984</v>
      </c>
      <c r="S104" s="188">
        <f>IFERROR(('Ανάπτυξη δικτύου'!AB72+'Ανάπτυξη δικτύου'!AB39)/'Παραδοχές διείσδυσης - κάλυψης'!L134,0)</f>
        <v>0.70125797872340423</v>
      </c>
      <c r="T104" s="161">
        <f t="shared" ref="T104" si="56">IFERROR((S104-Q104)/Q104,0)</f>
        <v>2.6951973297293468E-2</v>
      </c>
      <c r="U104" s="188">
        <f>IFERROR(('Ανάπτυξη δικτύου'!AE72+'Ανάπτυξη δικτύου'!AE39)/'Παραδοχές διείσδυσης - κάλυψης'!M134,0)</f>
        <v>0.70657712765957448</v>
      </c>
      <c r="V104" s="161">
        <f t="shared" ref="V104" si="57">IFERROR((U104-S104)/S104,0)</f>
        <v>7.5851528218665292E-3</v>
      </c>
      <c r="W104" s="188">
        <f>IFERROR(('Ανάπτυξη δικτύου'!AH72+'Ανάπτυξη δικτύου'!AH39)/'Παραδοχές διείσδυσης - κάλυψης'!N134,0)</f>
        <v>0.71561968085106387</v>
      </c>
      <c r="X104" s="161">
        <f t="shared" ref="X104" si="58">IFERROR((W104-U104)/U104,0)</f>
        <v>1.2797687382609486E-2</v>
      </c>
      <c r="Y104" s="189">
        <f t="shared" ref="Y104" si="59">IFERROR((W104/O104)^(1/4)-1,0)</f>
        <v>4.7161504465513371E-2</v>
      </c>
    </row>
    <row r="105" spans="2:33" ht="15" customHeight="1" x14ac:dyDescent="0.35"/>
    <row r="106" spans="2:33" ht="15.5" x14ac:dyDescent="0.35">
      <c r="B106" s="306" t="s">
        <v>196</v>
      </c>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row>
    <row r="107" spans="2:33" ht="5.5" customHeight="1" outlineLevel="1" x14ac:dyDescent="0.35">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row>
    <row r="108" spans="2:33" ht="14.25" customHeight="1" outlineLevel="1" x14ac:dyDescent="0.35">
      <c r="B108" s="372"/>
      <c r="C108" s="339" t="s">
        <v>105</v>
      </c>
      <c r="D108" s="317" t="s">
        <v>131</v>
      </c>
      <c r="E108" s="318"/>
      <c r="F108" s="318"/>
      <c r="G108" s="318"/>
      <c r="H108" s="318"/>
      <c r="I108" s="318"/>
      <c r="J108" s="318"/>
      <c r="K108" s="318"/>
      <c r="L108" s="319"/>
      <c r="M108" s="379" t="str">
        <f>"Ετήσιος ρυθμός ανάπτυξης (CAGR) "&amp;($C$3-5)&amp;" - "&amp;(($C$3-1))</f>
        <v>Ετήσιος ρυθμός ανάπτυξης (CAGR) 2019 - 2023</v>
      </c>
      <c r="N108" s="102"/>
      <c r="O108" s="376" t="s">
        <v>132</v>
      </c>
      <c r="P108" s="377"/>
      <c r="Q108" s="377"/>
      <c r="R108" s="377"/>
      <c r="S108" s="377"/>
      <c r="T108" s="377"/>
      <c r="U108" s="377"/>
      <c r="V108" s="377"/>
      <c r="W108" s="377"/>
      <c r="X108" s="378"/>
      <c r="Y108" s="379" t="str">
        <f>"Ετήσιος ρυθμός ανάπτυξης (CAGR) "&amp;$C$3&amp;" - "&amp;$E$3</f>
        <v>Ετήσιος ρυθμός ανάπτυξης (CAGR) 2024 - 2028</v>
      </c>
    </row>
    <row r="109" spans="2:33" ht="15.75" customHeight="1" outlineLevel="1" x14ac:dyDescent="0.35">
      <c r="B109" s="373"/>
      <c r="C109" s="340"/>
      <c r="D109" s="66">
        <f>$C$3-5</f>
        <v>2019</v>
      </c>
      <c r="E109" s="317">
        <f>$C$3-4</f>
        <v>2020</v>
      </c>
      <c r="F109" s="319"/>
      <c r="G109" s="317">
        <f>$C$3-3</f>
        <v>2021</v>
      </c>
      <c r="H109" s="319"/>
      <c r="I109" s="317">
        <f>$C$3+-2</f>
        <v>2022</v>
      </c>
      <c r="J109" s="319"/>
      <c r="K109" s="317">
        <f>$C$3-1</f>
        <v>2023</v>
      </c>
      <c r="L109" s="319"/>
      <c r="M109" s="380"/>
      <c r="N109" s="102"/>
      <c r="O109" s="317">
        <f>$C$3</f>
        <v>2024</v>
      </c>
      <c r="P109" s="319"/>
      <c r="Q109" s="317">
        <f>$C$3+1</f>
        <v>2025</v>
      </c>
      <c r="R109" s="319"/>
      <c r="S109" s="317">
        <f>$C$3+2</f>
        <v>2026</v>
      </c>
      <c r="T109" s="319"/>
      <c r="U109" s="317">
        <f>$C$3+3</f>
        <v>2027</v>
      </c>
      <c r="V109" s="319"/>
      <c r="W109" s="317">
        <f>$C$3+4</f>
        <v>2028</v>
      </c>
      <c r="X109" s="319"/>
      <c r="Y109" s="380"/>
    </row>
    <row r="110" spans="2:33" ht="15" customHeight="1" outlineLevel="1" x14ac:dyDescent="0.35">
      <c r="B110" s="374"/>
      <c r="C110" s="341"/>
      <c r="D110" s="66" t="s">
        <v>194</v>
      </c>
      <c r="E110" s="66" t="s">
        <v>194</v>
      </c>
      <c r="F110" s="65" t="s">
        <v>135</v>
      </c>
      <c r="G110" s="66" t="s">
        <v>194</v>
      </c>
      <c r="H110" s="65" t="s">
        <v>135</v>
      </c>
      <c r="I110" s="66" t="s">
        <v>194</v>
      </c>
      <c r="J110" s="65" t="s">
        <v>135</v>
      </c>
      <c r="K110" s="66" t="s">
        <v>194</v>
      </c>
      <c r="L110" s="65" t="s">
        <v>135</v>
      </c>
      <c r="M110" s="381"/>
      <c r="O110" s="66" t="s">
        <v>194</v>
      </c>
      <c r="P110" s="65" t="s">
        <v>135</v>
      </c>
      <c r="Q110" s="66" t="s">
        <v>194</v>
      </c>
      <c r="R110" s="65" t="s">
        <v>135</v>
      </c>
      <c r="S110" s="66" t="s">
        <v>194</v>
      </c>
      <c r="T110" s="65" t="s">
        <v>135</v>
      </c>
      <c r="U110" s="66" t="s">
        <v>194</v>
      </c>
      <c r="V110" s="65" t="s">
        <v>135</v>
      </c>
      <c r="W110" s="66" t="s">
        <v>194</v>
      </c>
      <c r="X110" s="65" t="s">
        <v>135</v>
      </c>
      <c r="Y110" s="381"/>
    </row>
    <row r="111" spans="2:33" ht="15.75" customHeight="1" outlineLevel="1" x14ac:dyDescent="0.35">
      <c r="B111" s="237" t="s">
        <v>75</v>
      </c>
      <c r="C111" s="62" t="s">
        <v>195</v>
      </c>
      <c r="D111" s="187">
        <f>IFERROR(Συνδέσεις!E14/'Παραδοχές διείσδυσης - κάλυψης'!D47,0)</f>
        <v>0</v>
      </c>
      <c r="E111" s="188">
        <f>IFERROR(Συνδέσεις!G14/'Παραδοχές διείσδυσης - κάλυψης'!E47,0)</f>
        <v>0</v>
      </c>
      <c r="F111" s="161">
        <f>IFERROR((E111-D111)/D111,0)</f>
        <v>0</v>
      </c>
      <c r="G111" s="188">
        <f>IFERROR(Συνδέσεις!J14/'Παραδοχές διείσδυσης - κάλυψης'!F47,0)</f>
        <v>0</v>
      </c>
      <c r="H111" s="161">
        <f>IFERROR((G111-E111)/E111,0)</f>
        <v>0</v>
      </c>
      <c r="I111" s="188">
        <f>IFERROR(Συνδέσεις!M14/'Παραδοχές διείσδυσης - κάλυψης'!G47,0)</f>
        <v>0</v>
      </c>
      <c r="J111" s="161">
        <f>IFERROR((I111-G111)/G111,0)</f>
        <v>0</v>
      </c>
      <c r="K111" s="188">
        <f>IFERROR(Συνδέσεις!P14/'Παραδοχές διείσδυσης - κάλυψης'!I47,0)</f>
        <v>0</v>
      </c>
      <c r="L111" s="161">
        <f>IFERROR((K111-I111)/I111,0)</f>
        <v>0</v>
      </c>
      <c r="M111" s="189">
        <f t="shared" ref="M111" si="60">IFERROR((K111/D111)^(1/4)-1,0)</f>
        <v>0</v>
      </c>
      <c r="O111" s="188">
        <f>IFERROR(Συνδέσεις!X14/'Παραδοχές διείσδυσης - κάλυψης'!J47,0)</f>
        <v>0</v>
      </c>
      <c r="P111" s="161">
        <f>IFERROR((O111-K111)/K111,0)</f>
        <v>0</v>
      </c>
      <c r="Q111" s="188">
        <f>IFERROR(Συνδέσεις!AC14/'Παραδοχές διείσδυσης - κάλυψης'!K47,0)</f>
        <v>0</v>
      </c>
      <c r="R111" s="161">
        <f>IFERROR((Q111-O111)/O111,0)</f>
        <v>0</v>
      </c>
      <c r="S111" s="188">
        <f>IFERROR(Συνδέσεις!AH14/'Παραδοχές διείσδυσης - κάλυψης'!L47,0)</f>
        <v>0</v>
      </c>
      <c r="T111" s="161">
        <f>IFERROR((S111-Q111)/Q111,0)</f>
        <v>0</v>
      </c>
      <c r="U111" s="188">
        <f>IFERROR(Συνδέσεις!AM14/'Παραδοχές διείσδυσης - κάλυψης'!M47,0)</f>
        <v>0</v>
      </c>
      <c r="V111" s="161">
        <f>IFERROR((U111-S111)/S111,0)</f>
        <v>0</v>
      </c>
      <c r="W111" s="188">
        <f>IFERROR(Συνδέσεις!AR14/'Παραδοχές διείσδυσης - κάλυψης'!N47,0)</f>
        <v>0</v>
      </c>
      <c r="X111" s="161">
        <f>IFERROR((W111-U111)/U111,0)</f>
        <v>0</v>
      </c>
      <c r="Y111" s="189">
        <f>IFERROR((W111/O111)^(1/4)-1,0)</f>
        <v>0</v>
      </c>
    </row>
    <row r="112" spans="2:33" ht="15.75" customHeight="1" outlineLevel="1" x14ac:dyDescent="0.35">
      <c r="B112" s="238" t="s">
        <v>76</v>
      </c>
      <c r="C112" s="62" t="s">
        <v>195</v>
      </c>
      <c r="D112" s="187">
        <f>IFERROR(Συνδέσεις!E15/'Παραδοχές διείσδυσης - κάλυψης'!D48,0)</f>
        <v>0</v>
      </c>
      <c r="E112" s="188">
        <f>IFERROR(Συνδέσεις!G15/'Παραδοχές διείσδυσης - κάλυψης'!E48,0)</f>
        <v>0</v>
      </c>
      <c r="F112" s="161">
        <f t="shared" ref="F112:F135" si="61">IFERROR((E112-D112)/D112,0)</f>
        <v>0</v>
      </c>
      <c r="G112" s="188">
        <f>IFERROR(Συνδέσεις!J15/'Παραδοχές διείσδυσης - κάλυψης'!F48,0)</f>
        <v>0</v>
      </c>
      <c r="H112" s="161">
        <f t="shared" ref="H112:H135" si="62">IFERROR((G112-E112)/E112,0)</f>
        <v>0</v>
      </c>
      <c r="I112" s="188">
        <f>IFERROR(Συνδέσεις!M15/'Παραδοχές διείσδυσης - κάλυψης'!G48,0)</f>
        <v>0</v>
      </c>
      <c r="J112" s="161">
        <f t="shared" ref="J112:J135" si="63">IFERROR((I112-G112)/G112,0)</f>
        <v>0</v>
      </c>
      <c r="K112" s="188">
        <f>IFERROR(Συνδέσεις!P15/'Παραδοχές διείσδυσης - κάλυψης'!I48,0)</f>
        <v>0</v>
      </c>
      <c r="L112" s="161">
        <f t="shared" ref="L112:L135" si="64">IFERROR((K112-I112)/I112,0)</f>
        <v>0</v>
      </c>
      <c r="M112" s="189">
        <f t="shared" ref="M112:M135" si="65">IFERROR((K112/D112)^(1/4)-1,0)</f>
        <v>0</v>
      </c>
      <c r="O112" s="188">
        <f>IFERROR(Συνδέσεις!X15/'Παραδοχές διείσδυσης - κάλυψης'!J48,0)</f>
        <v>0</v>
      </c>
      <c r="P112" s="161">
        <f t="shared" ref="P112:P135" si="66">IFERROR((O112-K112)/K112,0)</f>
        <v>0</v>
      </c>
      <c r="Q112" s="188">
        <f>IFERROR(Συνδέσεις!AC15/'Παραδοχές διείσδυσης - κάλυψης'!K48,0)</f>
        <v>0</v>
      </c>
      <c r="R112" s="161">
        <f t="shared" ref="R112:R135" si="67">IFERROR((Q112-O112)/O112,0)</f>
        <v>0</v>
      </c>
      <c r="S112" s="188">
        <f>IFERROR(Συνδέσεις!AH15/'Παραδοχές διείσδυσης - κάλυψης'!L48,0)</f>
        <v>0</v>
      </c>
      <c r="T112" s="161">
        <f t="shared" ref="T112:T135" si="68">IFERROR((S112-Q112)/Q112,0)</f>
        <v>0</v>
      </c>
      <c r="U112" s="188">
        <f>IFERROR(Συνδέσεις!AM15/'Παραδοχές διείσδυσης - κάλυψης'!M48,0)</f>
        <v>0</v>
      </c>
      <c r="V112" s="161">
        <f t="shared" ref="V112:V135" si="69">IFERROR((U112-S112)/S112,0)</f>
        <v>0</v>
      </c>
      <c r="W112" s="188">
        <f>IFERROR(Συνδέσεις!AR15/'Παραδοχές διείσδυσης - κάλυψης'!N48,0)</f>
        <v>0</v>
      </c>
      <c r="X112" s="161">
        <f t="shared" ref="X112:X135" si="70">IFERROR((W112-U112)/U112,0)</f>
        <v>0</v>
      </c>
      <c r="Y112" s="189">
        <f t="shared" ref="Y112:Y135" si="71">IFERROR((W112/O112)^(1/4)-1,0)</f>
        <v>0</v>
      </c>
    </row>
    <row r="113" spans="2:25" ht="15.75" customHeight="1" outlineLevel="1" x14ac:dyDescent="0.35">
      <c r="B113" s="237" t="s">
        <v>77</v>
      </c>
      <c r="C113" s="62" t="s">
        <v>195</v>
      </c>
      <c r="D113" s="187">
        <f>IFERROR(Συνδέσεις!E16/'Παραδοχές διείσδυσης - κάλυψης'!D49,0)</f>
        <v>0</v>
      </c>
      <c r="E113" s="188">
        <f>IFERROR(Συνδέσεις!G16/'Παραδοχές διείσδυσης - κάλυψης'!E49,0)</f>
        <v>0</v>
      </c>
      <c r="F113" s="161">
        <f t="shared" si="61"/>
        <v>0</v>
      </c>
      <c r="G113" s="188">
        <f>IFERROR(Συνδέσεις!J16/'Παραδοχές διείσδυσης - κάλυψης'!F49,0)</f>
        <v>0</v>
      </c>
      <c r="H113" s="161">
        <f t="shared" si="62"/>
        <v>0</v>
      </c>
      <c r="I113" s="188">
        <f>IFERROR(Συνδέσεις!M16/'Παραδοχές διείσδυσης - κάλυψης'!G49,0)</f>
        <v>0</v>
      </c>
      <c r="J113" s="161">
        <f t="shared" si="63"/>
        <v>0</v>
      </c>
      <c r="K113" s="188">
        <f>IFERROR(Συνδέσεις!P16/'Παραδοχές διείσδυσης - κάλυψης'!I49,0)</f>
        <v>0</v>
      </c>
      <c r="L113" s="161">
        <f t="shared" si="64"/>
        <v>0</v>
      </c>
      <c r="M113" s="189">
        <f t="shared" si="65"/>
        <v>0</v>
      </c>
      <c r="O113" s="188">
        <f>IFERROR(Συνδέσεις!X16/'Παραδοχές διείσδυσης - κάλυψης'!J49,0)</f>
        <v>0</v>
      </c>
      <c r="P113" s="161">
        <f t="shared" si="66"/>
        <v>0</v>
      </c>
      <c r="Q113" s="188">
        <f>IFERROR(Συνδέσεις!AC16/'Παραδοχές διείσδυσης - κάλυψης'!K49,0)</f>
        <v>0</v>
      </c>
      <c r="R113" s="161">
        <f t="shared" si="67"/>
        <v>0</v>
      </c>
      <c r="S113" s="188">
        <f>IFERROR(Συνδέσεις!AH16/'Παραδοχές διείσδυσης - κάλυψης'!L49,0)</f>
        <v>0</v>
      </c>
      <c r="T113" s="161">
        <f t="shared" si="68"/>
        <v>0</v>
      </c>
      <c r="U113" s="188">
        <f>IFERROR(Συνδέσεις!AM16/'Παραδοχές διείσδυσης - κάλυψης'!M49,0)</f>
        <v>0</v>
      </c>
      <c r="V113" s="161">
        <f t="shared" si="69"/>
        <v>0</v>
      </c>
      <c r="W113" s="188">
        <f>IFERROR(Συνδέσεις!AR16/'Παραδοχές διείσδυσης - κάλυψης'!N49,0)</f>
        <v>0</v>
      </c>
      <c r="X113" s="161">
        <f t="shared" si="70"/>
        <v>0</v>
      </c>
      <c r="Y113" s="189">
        <f t="shared" si="71"/>
        <v>0</v>
      </c>
    </row>
    <row r="114" spans="2:25" ht="15.75" customHeight="1" outlineLevel="1" x14ac:dyDescent="0.35">
      <c r="B114" s="238" t="s">
        <v>78</v>
      </c>
      <c r="C114" s="62" t="s">
        <v>195</v>
      </c>
      <c r="D114" s="187">
        <f>IFERROR(Συνδέσεις!E17/'Παραδοχές διείσδυσης - κάλυψης'!D50,0)</f>
        <v>4.5351473922902496E-3</v>
      </c>
      <c r="E114" s="188">
        <f>IFERROR(Συνδέσεις!G17/'Παραδοχές διείσδυσης - κάλυψης'!E50,0)</f>
        <v>5.2910052910052907E-3</v>
      </c>
      <c r="F114" s="161">
        <f t="shared" si="61"/>
        <v>0.16666666666666657</v>
      </c>
      <c r="G114" s="188">
        <f>IFERROR(Συνδέσεις!J17/'Παραδοχές διείσδυσης - κάλυψης'!F50,0)</f>
        <v>5.2910052910052907E-3</v>
      </c>
      <c r="H114" s="161">
        <f t="shared" si="62"/>
        <v>0</v>
      </c>
      <c r="I114" s="188">
        <f>IFERROR(Συνδέσεις!M17/'Παραδοχές διείσδυσης - κάλυψης'!G50,0)</f>
        <v>2.3376623376623377E-2</v>
      </c>
      <c r="J114" s="161">
        <f t="shared" si="63"/>
        <v>3.4181818181818184</v>
      </c>
      <c r="K114" s="188">
        <f>IFERROR(Συνδέσεις!P17/'Παραδοχές διείσδυσης - κάλυψης'!I50,0)</f>
        <v>2.8154010044133312E-2</v>
      </c>
      <c r="L114" s="161">
        <f t="shared" si="64"/>
        <v>0.20436598522125829</v>
      </c>
      <c r="M114" s="189">
        <f t="shared" si="65"/>
        <v>0.57847320400753488</v>
      </c>
      <c r="O114" s="188">
        <f>IFERROR(Συνδέσεις!X17/'Παραδοχές διείσδυσης - κάλυψης'!J50,0)</f>
        <v>4.4564657393096341E-2</v>
      </c>
      <c r="P114" s="161">
        <f t="shared" si="66"/>
        <v>0.58288845259478961</v>
      </c>
      <c r="Q114" s="188">
        <f>IFERROR(Συνδέσεις!AC17/'Παραδοχές διείσδυσης - κάλυψης'!K50,0)</f>
        <v>6.4016040688575901E-2</v>
      </c>
      <c r="R114" s="161">
        <f t="shared" si="67"/>
        <v>0.43647554886157025</v>
      </c>
      <c r="S114" s="188">
        <f>IFERROR(Συνδέσεις!AH17/'Παραδοχές διείσδυσης - κάλυψης'!L50,0)</f>
        <v>9.1290709475043821E-2</v>
      </c>
      <c r="T114" s="161">
        <f t="shared" si="68"/>
        <v>0.42605991393865245</v>
      </c>
      <c r="U114" s="188">
        <f>IFERROR(Συνδέσεις!AM17/'Παραδοχές διείσδυσης - κάλυψης'!M50,0)</f>
        <v>0.12132115508810776</v>
      </c>
      <c r="V114" s="161">
        <f t="shared" si="69"/>
        <v>0.32895401718039413</v>
      </c>
      <c r="W114" s="188">
        <f>IFERROR(Συνδέσεις!AR17/'Παραδοχές διείσδυσης - κάλυψης'!N50,0)</f>
        <v>0.15910139311744625</v>
      </c>
      <c r="X114" s="161">
        <f t="shared" si="70"/>
        <v>0.31140684410646385</v>
      </c>
      <c r="Y114" s="189">
        <f t="shared" si="71"/>
        <v>0.37458263305964246</v>
      </c>
    </row>
    <row r="115" spans="2:25" ht="15.75" customHeight="1" outlineLevel="1" x14ac:dyDescent="0.35">
      <c r="B115" s="237" t="s">
        <v>79</v>
      </c>
      <c r="C115" s="62" t="s">
        <v>195</v>
      </c>
      <c r="D115" s="187">
        <f>IFERROR(Συνδέσεις!E18/'Παραδοχές διείσδυσης - κάλυψης'!D51,0)</f>
        <v>0</v>
      </c>
      <c r="E115" s="188">
        <f>IFERROR(Συνδέσεις!G18/'Παραδοχές διείσδυσης - κάλυψης'!E51,0)</f>
        <v>0</v>
      </c>
      <c r="F115" s="161">
        <f t="shared" si="61"/>
        <v>0</v>
      </c>
      <c r="G115" s="188">
        <f>IFERROR(Συνδέσεις!J18/'Παραδοχές διείσδυσης - κάλυψης'!F51,0)</f>
        <v>0</v>
      </c>
      <c r="H115" s="161">
        <f t="shared" si="62"/>
        <v>0</v>
      </c>
      <c r="I115" s="188">
        <f>IFERROR(Συνδέσεις!M18/'Παραδοχές διείσδυσης - κάλυψης'!G51,0)</f>
        <v>0</v>
      </c>
      <c r="J115" s="161">
        <f t="shared" si="63"/>
        <v>0</v>
      </c>
      <c r="K115" s="188">
        <f>IFERROR(Συνδέσεις!P18/'Παραδοχές διείσδυσης - κάλυψης'!I51,0)</f>
        <v>0</v>
      </c>
      <c r="L115" s="161">
        <f t="shared" si="64"/>
        <v>0</v>
      </c>
      <c r="M115" s="189">
        <f t="shared" si="65"/>
        <v>0</v>
      </c>
      <c r="O115" s="188">
        <f>IFERROR(Συνδέσεις!X18/'Παραδοχές διείσδυσης - κάλυψης'!J51,0)</f>
        <v>0</v>
      </c>
      <c r="P115" s="161">
        <f t="shared" si="66"/>
        <v>0</v>
      </c>
      <c r="Q115" s="188">
        <f>IFERROR(Συνδέσεις!AC18/'Παραδοχές διείσδυσης - κάλυψης'!K51,0)</f>
        <v>0</v>
      </c>
      <c r="R115" s="161">
        <f t="shared" si="67"/>
        <v>0</v>
      </c>
      <c r="S115" s="188">
        <f>IFERROR(Συνδέσεις!AH18/'Παραδοχές διείσδυσης - κάλυψης'!L51,0)</f>
        <v>0</v>
      </c>
      <c r="T115" s="161">
        <f t="shared" si="68"/>
        <v>0</v>
      </c>
      <c r="U115" s="188">
        <f>IFERROR(Συνδέσεις!AM18/'Παραδοχές διείσδυσης - κάλυψης'!M51,0)</f>
        <v>0</v>
      </c>
      <c r="V115" s="161">
        <f t="shared" si="69"/>
        <v>0</v>
      </c>
      <c r="W115" s="188">
        <f>IFERROR(Συνδέσεις!AR18/'Παραδοχές διείσδυσης - κάλυψης'!N51,0)</f>
        <v>0</v>
      </c>
      <c r="X115" s="161">
        <f t="shared" si="70"/>
        <v>0</v>
      </c>
      <c r="Y115" s="189">
        <f t="shared" si="71"/>
        <v>0</v>
      </c>
    </row>
    <row r="116" spans="2:25" ht="15.75" customHeight="1" outlineLevel="1" x14ac:dyDescent="0.35">
      <c r="B116" s="238" t="s">
        <v>80</v>
      </c>
      <c r="C116" s="62" t="s">
        <v>195</v>
      </c>
      <c r="D116" s="187">
        <f>IFERROR(Συνδέσεις!E19/'Παραδοχές διείσδυσης - κάλυψης'!D52,0)</f>
        <v>3.2573289902280132E-3</v>
      </c>
      <c r="E116" s="188">
        <f>IFERROR(Συνδέσεις!G19/'Παραδοχές διείσδυσης - κάλυψης'!E52,0)</f>
        <v>3.9087947882736158E-3</v>
      </c>
      <c r="F116" s="161">
        <f t="shared" si="61"/>
        <v>0.2</v>
      </c>
      <c r="G116" s="188">
        <f>IFERROR(Συνδέσεις!J19/'Παραδοχές διείσδυσης - κάλυψης'!F52,0)</f>
        <v>4.560260586319218E-3</v>
      </c>
      <c r="H116" s="161">
        <f t="shared" si="62"/>
        <v>0.16666666666666655</v>
      </c>
      <c r="I116" s="188">
        <f>IFERROR(Συνδέσεις!M19/'Παραδοχές διείσδυσης - κάλυψης'!G52,0)</f>
        <v>0.10007014262333411</v>
      </c>
      <c r="J116" s="161">
        <f t="shared" si="63"/>
        <v>20.943952703831126</v>
      </c>
      <c r="K116" s="188">
        <f>IFERROR(Συνδέσεις!P19/'Παραδοχές διείσδυσης - κάλυψης'!I52,0)</f>
        <v>0.14508580343213728</v>
      </c>
      <c r="L116" s="161">
        <f t="shared" si="64"/>
        <v>0.44984107775525978</v>
      </c>
      <c r="M116" s="189">
        <f t="shared" si="65"/>
        <v>1.5833950531532617</v>
      </c>
      <c r="O116" s="188">
        <f>IFERROR(Συνδέσεις!X19/'Παραδοχές διείσδυσης - κάλυψης'!J52,0)</f>
        <v>6.6413181242078581E-2</v>
      </c>
      <c r="P116" s="161">
        <f t="shared" si="66"/>
        <v>-0.5422489335895444</v>
      </c>
      <c r="Q116" s="188">
        <f>IFERROR(Συνδέσεις!AC19/'Παραδοχές διείσδυσης - κάλυψης'!K52,0)</f>
        <v>7.5228575489127855E-2</v>
      </c>
      <c r="R116" s="161">
        <f t="shared" si="67"/>
        <v>0.13273561184965416</v>
      </c>
      <c r="S116" s="188">
        <f>IFERROR(Συνδέσεις!AH19/'Παραδοχές διείσδυσης - κάλυψης'!L52,0)</f>
        <v>9.5913408438259337E-2</v>
      </c>
      <c r="T116" s="161">
        <f t="shared" si="68"/>
        <v>0.2749597850901867</v>
      </c>
      <c r="U116" s="188">
        <f>IFERROR(Συνδέσεις!AM19/'Παραδοχές διείσδυσης - κάλυψης'!M52,0)</f>
        <v>0.11919593549812238</v>
      </c>
      <c r="V116" s="161">
        <f t="shared" si="69"/>
        <v>0.24274527867342235</v>
      </c>
      <c r="W116" s="188">
        <f>IFERROR(Συνδέσεις!AR19/'Παραδοχές διείσδυσης - κάλυψης'!N52,0)</f>
        <v>0.14976805831676607</v>
      </c>
      <c r="X116" s="161">
        <f t="shared" si="70"/>
        <v>0.25648628613787988</v>
      </c>
      <c r="Y116" s="189">
        <f t="shared" si="71"/>
        <v>0.22543767696829153</v>
      </c>
    </row>
    <row r="117" spans="2:25" ht="15.75" customHeight="1" outlineLevel="1" x14ac:dyDescent="0.35">
      <c r="B117" s="237" t="s">
        <v>81</v>
      </c>
      <c r="C117" s="62" t="s">
        <v>195</v>
      </c>
      <c r="D117" s="187">
        <f>IFERROR(Συνδέσεις!E20/'Παραδοχές διείσδυσης - κάλυψης'!D53,0)</f>
        <v>0</v>
      </c>
      <c r="E117" s="188">
        <f>IFERROR(Συνδέσεις!G20/'Παραδοχές διείσδυσης - κάλυψης'!E53,0)</f>
        <v>0</v>
      </c>
      <c r="F117" s="161">
        <f t="shared" si="61"/>
        <v>0</v>
      </c>
      <c r="G117" s="188">
        <f>IFERROR(Συνδέσεις!J20/'Παραδοχές διείσδυσης - κάλυψης'!F53,0)</f>
        <v>0</v>
      </c>
      <c r="H117" s="161">
        <f t="shared" si="62"/>
        <v>0</v>
      </c>
      <c r="I117" s="188">
        <f>IFERROR(Συνδέσεις!M20/'Παραδοχές διείσδυσης - κάλυψης'!G53,0)</f>
        <v>0</v>
      </c>
      <c r="J117" s="161">
        <f t="shared" si="63"/>
        <v>0</v>
      </c>
      <c r="K117" s="188">
        <f>IFERROR(Συνδέσεις!P20/'Παραδοχές διείσδυσης - κάλυψης'!I53,0)</f>
        <v>0</v>
      </c>
      <c r="L117" s="161">
        <f t="shared" si="64"/>
        <v>0</v>
      </c>
      <c r="M117" s="189">
        <f t="shared" si="65"/>
        <v>0</v>
      </c>
      <c r="O117" s="188">
        <f>IFERROR(Συνδέσεις!X20/'Παραδοχές διείσδυσης - κάλυψης'!J53,0)</f>
        <v>0</v>
      </c>
      <c r="P117" s="161">
        <f t="shared" si="66"/>
        <v>0</v>
      </c>
      <c r="Q117" s="188">
        <f>IFERROR(Συνδέσεις!AC20/'Παραδοχές διείσδυσης - κάλυψης'!K53,0)</f>
        <v>0</v>
      </c>
      <c r="R117" s="161">
        <f t="shared" si="67"/>
        <v>0</v>
      </c>
      <c r="S117" s="188">
        <f>IFERROR(Συνδέσεις!AH20/'Παραδοχές διείσδυσης - κάλυψης'!L53,0)</f>
        <v>0</v>
      </c>
      <c r="T117" s="161">
        <f t="shared" si="68"/>
        <v>0</v>
      </c>
      <c r="U117" s="188">
        <f>IFERROR(Συνδέσεις!AM20/'Παραδοχές διείσδυσης - κάλυψης'!M53,0)</f>
        <v>0</v>
      </c>
      <c r="V117" s="161">
        <f t="shared" si="69"/>
        <v>0</v>
      </c>
      <c r="W117" s="188">
        <f>IFERROR(Συνδέσεις!AR20/'Παραδοχές διείσδυσης - κάλυψης'!N53,0)</f>
        <v>0</v>
      </c>
      <c r="X117" s="161">
        <f t="shared" si="70"/>
        <v>0</v>
      </c>
      <c r="Y117" s="189">
        <f t="shared" si="71"/>
        <v>0</v>
      </c>
    </row>
    <row r="118" spans="2:25" ht="15.75" customHeight="1" outlineLevel="1" x14ac:dyDescent="0.35">
      <c r="B118" s="238" t="s">
        <v>82</v>
      </c>
      <c r="C118" s="62" t="s">
        <v>195</v>
      </c>
      <c r="D118" s="187">
        <f>IFERROR(Συνδέσεις!E21/'Παραδοχές διείσδυσης - κάλυψης'!D54,0)</f>
        <v>4.3811610076670317E-3</v>
      </c>
      <c r="E118" s="188">
        <f>IFERROR(Συνδέσεις!G21/'Παραδοχές διείσδυσης - κάλυψης'!E54,0)</f>
        <v>2.7382256297918948E-3</v>
      </c>
      <c r="F118" s="161">
        <f t="shared" si="61"/>
        <v>-0.375</v>
      </c>
      <c r="G118" s="188">
        <f>IFERROR(Συνδέσεις!J21/'Παραδοχές διείσδυσης - κάλυψης'!F54,0)</f>
        <v>2.7382256297918948E-3</v>
      </c>
      <c r="H118" s="161">
        <f t="shared" si="62"/>
        <v>0</v>
      </c>
      <c r="I118" s="188">
        <f>IFERROR(Συνδέσεις!M21/'Παραδοχές διείσδυσης - κάλυψης'!G54,0)</f>
        <v>2.5519654249845647E-2</v>
      </c>
      <c r="J118" s="161">
        <f t="shared" si="63"/>
        <v>8.3197777320436295</v>
      </c>
      <c r="K118" s="188">
        <f>IFERROR(Συνδέσεις!P21/'Παραδοχές διείσδυσης - κάλυψης'!I54,0)</f>
        <v>3.4527036667142248E-2</v>
      </c>
      <c r="L118" s="161">
        <f t="shared" si="64"/>
        <v>0.35295863843261438</v>
      </c>
      <c r="M118" s="189">
        <f t="shared" si="65"/>
        <v>0.67549263466501586</v>
      </c>
      <c r="O118" s="188">
        <f>IFERROR(Συνδέσεις!X21/'Παραδοχές διείσδυσης - κάλυψης'!J54,0)</f>
        <v>5.2774869109947643E-2</v>
      </c>
      <c r="P118" s="161">
        <f t="shared" si="66"/>
        <v>0.52850850244472314</v>
      </c>
      <c r="Q118" s="188">
        <f>IFERROR(Συνδέσεις!AC21/'Παραδοχές διείσδυσης - κάλυψης'!K54,0)</f>
        <v>7.9030734174401152E-2</v>
      </c>
      <c r="R118" s="161">
        <f t="shared" si="67"/>
        <v>0.49750696699510122</v>
      </c>
      <c r="S118" s="188">
        <f>IFERROR(Συνδέσεις!AH21/'Παραδοχές διείσδυσης - κάλυψης'!L54,0)</f>
        <v>0.10848589161842175</v>
      </c>
      <c r="T118" s="161">
        <f t="shared" si="68"/>
        <v>0.37270509696924231</v>
      </c>
      <c r="U118" s="188">
        <f>IFERROR(Συνδέσεις!AM21/'Παραδοχές διείσδυσης - κάλυψης'!M54,0)</f>
        <v>0.13936264538674178</v>
      </c>
      <c r="V118" s="161">
        <f t="shared" si="69"/>
        <v>0.28461538461538466</v>
      </c>
      <c r="W118" s="188">
        <f>IFERROR(Συνδέσεις!AR21/'Παραδοχές διείσδυσης - κάλυψης'!N54,0)</f>
        <v>0.17608094716528452</v>
      </c>
      <c r="X118" s="161">
        <f t="shared" si="70"/>
        <v>0.26347305389221554</v>
      </c>
      <c r="Y118" s="189">
        <f t="shared" si="71"/>
        <v>0.35151633833610374</v>
      </c>
    </row>
    <row r="119" spans="2:25" ht="15.75" customHeight="1" outlineLevel="1" x14ac:dyDescent="0.35">
      <c r="B119" s="237" t="s">
        <v>83</v>
      </c>
      <c r="C119" s="62" t="s">
        <v>195</v>
      </c>
      <c r="D119" s="187">
        <f>IFERROR(Συνδέσεις!E22/'Παραδοχές διείσδυσης - κάλυψης'!D55,0)</f>
        <v>0</v>
      </c>
      <c r="E119" s="188">
        <f>IFERROR(Συνδέσεις!G22/'Παραδοχές διείσδυσης - κάλυψης'!E55,0)</f>
        <v>0</v>
      </c>
      <c r="F119" s="161">
        <f t="shared" si="61"/>
        <v>0</v>
      </c>
      <c r="G119" s="188">
        <f>IFERROR(Συνδέσεις!J22/'Παραδοχές διείσδυσης - κάλυψης'!F55,0)</f>
        <v>0</v>
      </c>
      <c r="H119" s="161">
        <f t="shared" si="62"/>
        <v>0</v>
      </c>
      <c r="I119" s="188">
        <f>IFERROR(Συνδέσεις!M22/'Παραδοχές διείσδυσης - κάλυψης'!G55,0)</f>
        <v>0</v>
      </c>
      <c r="J119" s="161">
        <f t="shared" si="63"/>
        <v>0</v>
      </c>
      <c r="K119" s="188">
        <f>IFERROR(Συνδέσεις!P22/'Παραδοχές διείσδυσης - κάλυψης'!I55,0)</f>
        <v>0</v>
      </c>
      <c r="L119" s="161">
        <f t="shared" si="64"/>
        <v>0</v>
      </c>
      <c r="M119" s="189">
        <f t="shared" si="65"/>
        <v>0</v>
      </c>
      <c r="O119" s="188">
        <f>IFERROR(Συνδέσεις!X22/'Παραδοχές διείσδυσης - κάλυψης'!J55,0)</f>
        <v>0</v>
      </c>
      <c r="P119" s="161">
        <f t="shared" si="66"/>
        <v>0</v>
      </c>
      <c r="Q119" s="188">
        <f>IFERROR(Συνδέσεις!AC22/'Παραδοχές διείσδυσης - κάλυψης'!K55,0)</f>
        <v>0</v>
      </c>
      <c r="R119" s="161">
        <f t="shared" si="67"/>
        <v>0</v>
      </c>
      <c r="S119" s="188">
        <f>IFERROR(Συνδέσεις!AH22/'Παραδοχές διείσδυσης - κάλυψης'!L55,0)</f>
        <v>0</v>
      </c>
      <c r="T119" s="161">
        <f t="shared" si="68"/>
        <v>0</v>
      </c>
      <c r="U119" s="188">
        <f>IFERROR(Συνδέσεις!AM22/'Παραδοχές διείσδυσης - κάλυψης'!M55,0)</f>
        <v>0</v>
      </c>
      <c r="V119" s="161">
        <f t="shared" si="69"/>
        <v>0</v>
      </c>
      <c r="W119" s="188">
        <f>IFERROR(Συνδέσεις!AR22/'Παραδοχές διείσδυσης - κάλυψης'!N55,0)</f>
        <v>0</v>
      </c>
      <c r="X119" s="161">
        <f t="shared" si="70"/>
        <v>0</v>
      </c>
      <c r="Y119" s="189">
        <f t="shared" si="71"/>
        <v>0</v>
      </c>
    </row>
    <row r="120" spans="2:25" ht="15.75" customHeight="1" outlineLevel="1" x14ac:dyDescent="0.35">
      <c r="B120" s="238" t="s">
        <v>84</v>
      </c>
      <c r="C120" s="62" t="s">
        <v>195</v>
      </c>
      <c r="D120" s="187">
        <f>IFERROR(Συνδέσεις!E23/'Παραδοχές διείσδυσης - κάλυψης'!D56,0)</f>
        <v>0</v>
      </c>
      <c r="E120" s="188">
        <f>IFERROR(Συνδέσεις!G23/'Παραδοχές διείσδυσης - κάλυψης'!E56,0)</f>
        <v>0</v>
      </c>
      <c r="F120" s="161">
        <f t="shared" si="61"/>
        <v>0</v>
      </c>
      <c r="G120" s="188">
        <f>IFERROR(Συνδέσεις!J23/'Παραδοχές διείσδυσης - κάλυψης'!F56,0)</f>
        <v>0</v>
      </c>
      <c r="H120" s="161">
        <f t="shared" si="62"/>
        <v>0</v>
      </c>
      <c r="I120" s="188">
        <f>IFERROR(Συνδέσεις!M23/'Παραδοχές διείσδυσης - κάλυψης'!G56,0)</f>
        <v>0</v>
      </c>
      <c r="J120" s="161">
        <f t="shared" si="63"/>
        <v>0</v>
      </c>
      <c r="K120" s="188">
        <f>IFERROR(Συνδέσεις!P23/'Παραδοχές διείσδυσης - κάλυψης'!I56,0)</f>
        <v>0</v>
      </c>
      <c r="L120" s="161">
        <f t="shared" si="64"/>
        <v>0</v>
      </c>
      <c r="M120" s="189">
        <f t="shared" si="65"/>
        <v>0</v>
      </c>
      <c r="O120" s="188">
        <f>IFERROR(Συνδέσεις!X23/'Παραδοχές διείσδυσης - κάλυψης'!J56,0)</f>
        <v>0</v>
      </c>
      <c r="P120" s="161">
        <f t="shared" si="66"/>
        <v>0</v>
      </c>
      <c r="Q120" s="188">
        <f>IFERROR(Συνδέσεις!AC23/'Παραδοχές διείσδυσης - κάλυψης'!K56,0)</f>
        <v>0</v>
      </c>
      <c r="R120" s="161">
        <f t="shared" si="67"/>
        <v>0</v>
      </c>
      <c r="S120" s="188">
        <f>IFERROR(Συνδέσεις!AH23/'Παραδοχές διείσδυσης - κάλυψης'!L56,0)</f>
        <v>0</v>
      </c>
      <c r="T120" s="161">
        <f t="shared" si="68"/>
        <v>0</v>
      </c>
      <c r="U120" s="188">
        <f>IFERROR(Συνδέσεις!AM23/'Παραδοχές διείσδυσης - κάλυψης'!M56,0)</f>
        <v>0</v>
      </c>
      <c r="V120" s="161">
        <f t="shared" si="69"/>
        <v>0</v>
      </c>
      <c r="W120" s="188">
        <f>IFERROR(Συνδέσεις!AR23/'Παραδοχές διείσδυσης - κάλυψης'!N56,0)</f>
        <v>0</v>
      </c>
      <c r="X120" s="161">
        <f t="shared" si="70"/>
        <v>0</v>
      </c>
      <c r="Y120" s="189">
        <f t="shared" si="71"/>
        <v>0</v>
      </c>
    </row>
    <row r="121" spans="2:25" ht="15.75" customHeight="1" outlineLevel="1" x14ac:dyDescent="0.35">
      <c r="B121" s="237" t="s">
        <v>85</v>
      </c>
      <c r="C121" s="62" t="s">
        <v>195</v>
      </c>
      <c r="D121" s="187">
        <f>IFERROR(Συνδέσεις!E24/'Παραδοχές διείσδυσης - κάλυψης'!D57,0)</f>
        <v>0</v>
      </c>
      <c r="E121" s="188">
        <f>IFERROR(Συνδέσεις!G24/'Παραδοχές διείσδυσης - κάλυψης'!E57,0)</f>
        <v>0</v>
      </c>
      <c r="F121" s="161">
        <f t="shared" si="61"/>
        <v>0</v>
      </c>
      <c r="G121" s="188">
        <f>IFERROR(Συνδέσεις!J24/'Παραδοχές διείσδυσης - κάλυψης'!F57,0)</f>
        <v>0</v>
      </c>
      <c r="H121" s="161">
        <f t="shared" si="62"/>
        <v>0</v>
      </c>
      <c r="I121" s="188">
        <f>IFERROR(Συνδέσεις!M24/'Παραδοχές διείσδυσης - κάλυψης'!G57,0)</f>
        <v>0</v>
      </c>
      <c r="J121" s="161">
        <f t="shared" si="63"/>
        <v>0</v>
      </c>
      <c r="K121" s="188">
        <f>IFERROR(Συνδέσεις!P24/'Παραδοχές διείσδυσης - κάλυψης'!I57,0)</f>
        <v>0</v>
      </c>
      <c r="L121" s="161">
        <f t="shared" si="64"/>
        <v>0</v>
      </c>
      <c r="M121" s="189">
        <f t="shared" si="65"/>
        <v>0</v>
      </c>
      <c r="O121" s="188">
        <f>IFERROR(Συνδέσεις!X24/'Παραδοχές διείσδυσης - κάλυψης'!J57,0)</f>
        <v>0</v>
      </c>
      <c r="P121" s="161">
        <f t="shared" si="66"/>
        <v>0</v>
      </c>
      <c r="Q121" s="188">
        <f>IFERROR(Συνδέσεις!AC24/'Παραδοχές διείσδυσης - κάλυψης'!K57,0)</f>
        <v>0</v>
      </c>
      <c r="R121" s="161">
        <f t="shared" si="67"/>
        <v>0</v>
      </c>
      <c r="S121" s="188">
        <f>IFERROR(Συνδέσεις!AH24/'Παραδοχές διείσδυσης - κάλυψης'!L57,0)</f>
        <v>0</v>
      </c>
      <c r="T121" s="161">
        <f t="shared" si="68"/>
        <v>0</v>
      </c>
      <c r="U121" s="188">
        <f>IFERROR(Συνδέσεις!AM24/'Παραδοχές διείσδυσης - κάλυψης'!M57,0)</f>
        <v>0</v>
      </c>
      <c r="V121" s="161">
        <f t="shared" si="69"/>
        <v>0</v>
      </c>
      <c r="W121" s="188">
        <f>IFERROR(Συνδέσεις!AR24/'Παραδοχές διείσδυσης - κάλυψης'!N57,0)</f>
        <v>0</v>
      </c>
      <c r="X121" s="161">
        <f t="shared" si="70"/>
        <v>0</v>
      </c>
      <c r="Y121" s="189">
        <f t="shared" si="71"/>
        <v>0</v>
      </c>
    </row>
    <row r="122" spans="2:25" ht="15.75" customHeight="1" outlineLevel="1" x14ac:dyDescent="0.35">
      <c r="B122" s="238" t="s">
        <v>86</v>
      </c>
      <c r="C122" s="62" t="s">
        <v>195</v>
      </c>
      <c r="D122" s="187">
        <f>IFERROR(Συνδέσεις!E25/'Παραδοχές διείσδυσης - κάλυψης'!D58,0)</f>
        <v>0</v>
      </c>
      <c r="E122" s="188">
        <f>IFERROR(Συνδέσεις!G25/'Παραδοχές διείσδυσης - κάλυψης'!E58,0)</f>
        <v>0</v>
      </c>
      <c r="F122" s="161">
        <f t="shared" si="61"/>
        <v>0</v>
      </c>
      <c r="G122" s="188">
        <f>IFERROR(Συνδέσεις!J25/'Παραδοχές διείσδυσης - κάλυψης'!F58,0)</f>
        <v>0</v>
      </c>
      <c r="H122" s="161">
        <f t="shared" si="62"/>
        <v>0</v>
      </c>
      <c r="I122" s="188">
        <f>IFERROR(Συνδέσεις!M25/'Παραδοχές διείσδυσης - κάλυψης'!G58,0)</f>
        <v>0</v>
      </c>
      <c r="J122" s="161">
        <f t="shared" si="63"/>
        <v>0</v>
      </c>
      <c r="K122" s="188">
        <f>IFERROR(Συνδέσεις!P25/'Παραδοχές διείσδυσης - κάλυψης'!I58,0)</f>
        <v>0</v>
      </c>
      <c r="L122" s="161">
        <f t="shared" si="64"/>
        <v>0</v>
      </c>
      <c r="M122" s="189">
        <f t="shared" si="65"/>
        <v>0</v>
      </c>
      <c r="O122" s="188">
        <f>IFERROR(Συνδέσεις!X25/'Παραδοχές διείσδυσης - κάλυψης'!J58,0)</f>
        <v>0</v>
      </c>
      <c r="P122" s="161">
        <f t="shared" si="66"/>
        <v>0</v>
      </c>
      <c r="Q122" s="188">
        <f>IFERROR(Συνδέσεις!AC25/'Παραδοχές διείσδυσης - κάλυψης'!K58,0)</f>
        <v>0</v>
      </c>
      <c r="R122" s="161">
        <f t="shared" si="67"/>
        <v>0</v>
      </c>
      <c r="S122" s="188">
        <f>IFERROR(Συνδέσεις!AH25/'Παραδοχές διείσδυσης - κάλυψης'!L58,0)</f>
        <v>0</v>
      </c>
      <c r="T122" s="161">
        <f t="shared" si="68"/>
        <v>0</v>
      </c>
      <c r="U122" s="188">
        <f>IFERROR(Συνδέσεις!AM25/'Παραδοχές διείσδυσης - κάλυψης'!M58,0)</f>
        <v>0</v>
      </c>
      <c r="V122" s="161">
        <f t="shared" si="69"/>
        <v>0</v>
      </c>
      <c r="W122" s="188">
        <f>IFERROR(Συνδέσεις!AR25/'Παραδοχές διείσδυσης - κάλυψης'!N58,0)</f>
        <v>0</v>
      </c>
      <c r="X122" s="161">
        <f t="shared" si="70"/>
        <v>0</v>
      </c>
      <c r="Y122" s="189">
        <f t="shared" si="71"/>
        <v>0</v>
      </c>
    </row>
    <row r="123" spans="2:25" ht="15.75" customHeight="1" outlineLevel="1" x14ac:dyDescent="0.35">
      <c r="B123" s="237" t="s">
        <v>87</v>
      </c>
      <c r="C123" s="62" t="s">
        <v>195</v>
      </c>
      <c r="D123" s="187">
        <f>IFERROR(Συνδέσεις!E26/'Παραδοχές διείσδυσης - κάλυψης'!D59,0)</f>
        <v>0</v>
      </c>
      <c r="E123" s="188">
        <f>IFERROR(Συνδέσεις!G26/'Παραδοχές διείσδυσης - κάλυψης'!E59,0)</f>
        <v>0</v>
      </c>
      <c r="F123" s="161">
        <f t="shared" si="61"/>
        <v>0</v>
      </c>
      <c r="G123" s="188">
        <f>IFERROR(Συνδέσεις!J26/'Παραδοχές διείσδυσης - κάλυψης'!F59,0)</f>
        <v>0</v>
      </c>
      <c r="H123" s="161">
        <f t="shared" si="62"/>
        <v>0</v>
      </c>
      <c r="I123" s="188">
        <f>IFERROR(Συνδέσεις!M26/'Παραδοχές διείσδυσης - κάλυψης'!G59,0)</f>
        <v>0</v>
      </c>
      <c r="J123" s="161">
        <f t="shared" si="63"/>
        <v>0</v>
      </c>
      <c r="K123" s="188">
        <f>IFERROR(Συνδέσεις!P26/'Παραδοχές διείσδυσης - κάλυψης'!I59,0)</f>
        <v>0</v>
      </c>
      <c r="L123" s="161">
        <f t="shared" si="64"/>
        <v>0</v>
      </c>
      <c r="M123" s="189">
        <f t="shared" si="65"/>
        <v>0</v>
      </c>
      <c r="O123" s="188">
        <f>IFERROR(Συνδέσεις!X26/'Παραδοχές διείσδυσης - κάλυψης'!J59,0)</f>
        <v>0</v>
      </c>
      <c r="P123" s="161">
        <f t="shared" si="66"/>
        <v>0</v>
      </c>
      <c r="Q123" s="188">
        <f>IFERROR(Συνδέσεις!AC26/'Παραδοχές διείσδυσης - κάλυψης'!K59,0)</f>
        <v>0</v>
      </c>
      <c r="R123" s="161">
        <f t="shared" si="67"/>
        <v>0</v>
      </c>
      <c r="S123" s="188">
        <f>IFERROR(Συνδέσεις!AH26/'Παραδοχές διείσδυσης - κάλυψης'!L59,0)</f>
        <v>0</v>
      </c>
      <c r="T123" s="161">
        <f t="shared" si="68"/>
        <v>0</v>
      </c>
      <c r="U123" s="188">
        <f>IFERROR(Συνδέσεις!AM26/'Παραδοχές διείσδυσης - κάλυψης'!M59,0)</f>
        <v>0</v>
      </c>
      <c r="V123" s="161">
        <f t="shared" si="69"/>
        <v>0</v>
      </c>
      <c r="W123" s="188">
        <f>IFERROR(Συνδέσεις!AR26/'Παραδοχές διείσδυσης - κάλυψης'!N59,0)</f>
        <v>0</v>
      </c>
      <c r="X123" s="161">
        <f t="shared" si="70"/>
        <v>0</v>
      </c>
      <c r="Y123" s="189">
        <f t="shared" si="71"/>
        <v>0</v>
      </c>
    </row>
    <row r="124" spans="2:25" ht="15.75" customHeight="1" outlineLevel="1" x14ac:dyDescent="0.35">
      <c r="B124" s="238" t="s">
        <v>88</v>
      </c>
      <c r="C124" s="62" t="s">
        <v>195</v>
      </c>
      <c r="D124" s="187">
        <f>IFERROR(Συνδέσεις!E27/'Παραδοχές διείσδυσης - κάλυψης'!D60,0)</f>
        <v>3.6809815950920245E-3</v>
      </c>
      <c r="E124" s="188">
        <f>IFERROR(Συνδέσεις!G27/'Παραδοχές διείσδυσης - κάλυψης'!E60,0)</f>
        <v>3.6809815950920245E-3</v>
      </c>
      <c r="F124" s="161">
        <f t="shared" si="61"/>
        <v>0</v>
      </c>
      <c r="G124" s="188">
        <f>IFERROR(Συνδέσεις!J27/'Παραδοχές διείσδυσης - κάλυψης'!F60,0)</f>
        <v>3.6809815950920245E-3</v>
      </c>
      <c r="H124" s="161">
        <f t="shared" si="62"/>
        <v>0</v>
      </c>
      <c r="I124" s="188">
        <f>IFERROR(Συνδέσεις!M27/'Παραδοχές διείσδυσης - κάλυψης'!G60,0)</f>
        <v>2.5127008101057256E-2</v>
      </c>
      <c r="J124" s="161">
        <f t="shared" si="63"/>
        <v>5.8261705341205543</v>
      </c>
      <c r="K124" s="188">
        <f>IFERROR(Συνδέσεις!P27/'Παραδοχές διείσδυσης - κάλυψης'!I60,0)</f>
        <v>4.9699027627720327E-2</v>
      </c>
      <c r="L124" s="161">
        <f t="shared" si="64"/>
        <v>0.97791266782889152</v>
      </c>
      <c r="M124" s="189">
        <f t="shared" si="65"/>
        <v>0.91688501096414421</v>
      </c>
      <c r="O124" s="188">
        <f>IFERROR(Συνδέσεις!X27/'Παραδοχές διείσδυσης - κάλυψης'!J60,0)</f>
        <v>4.0073398839824789E-2</v>
      </c>
      <c r="P124" s="161">
        <f t="shared" si="66"/>
        <v>-0.1936784127850161</v>
      </c>
      <c r="Q124" s="188">
        <f>IFERROR(Συνδέσεις!AC27/'Παραδοχές διείσδυσης - κάλυψης'!K60,0)</f>
        <v>6.0368806016276914E-2</v>
      </c>
      <c r="R124" s="161">
        <f t="shared" si="67"/>
        <v>0.50645584762035778</v>
      </c>
      <c r="S124" s="188">
        <f>IFERROR(Συνδέσεις!AH27/'Παραδοχές διείσδυσης - κάλυψης'!L60,0)</f>
        <v>9.2819614711033269E-2</v>
      </c>
      <c r="T124" s="161">
        <f t="shared" si="68"/>
        <v>0.53754266211604085</v>
      </c>
      <c r="U124" s="188">
        <f>IFERROR(Συνδέσεις!AM27/'Παραδοχές διείσδυσης - κάλυψης'!M60,0)</f>
        <v>0.122025342536314</v>
      </c>
      <c r="V124" s="161">
        <f t="shared" si="69"/>
        <v>0.31465038845726984</v>
      </c>
      <c r="W124" s="188">
        <f>IFERROR(Συνδέσεις!AR27/'Παραδοχές διείσδυσης - κάλυψης'!N60,0)</f>
        <v>0.1674564747089729</v>
      </c>
      <c r="X124" s="161">
        <f t="shared" si="70"/>
        <v>0.37230899113550014</v>
      </c>
      <c r="Y124" s="189">
        <f t="shared" si="71"/>
        <v>0.42975439868759624</v>
      </c>
    </row>
    <row r="125" spans="2:25" ht="15.75" customHeight="1" outlineLevel="1" x14ac:dyDescent="0.35">
      <c r="B125" s="237" t="s">
        <v>89</v>
      </c>
      <c r="C125" s="62" t="s">
        <v>195</v>
      </c>
      <c r="D125" s="187">
        <f>IFERROR(Συνδέσεις!E28/'Παραδοχές διείσδυσης - κάλυψης'!D61,0)</f>
        <v>0</v>
      </c>
      <c r="E125" s="188">
        <f>IFERROR(Συνδέσεις!G28/'Παραδοχές διείσδυσης - κάλυψης'!E61,0)</f>
        <v>0</v>
      </c>
      <c r="F125" s="161">
        <f t="shared" si="61"/>
        <v>0</v>
      </c>
      <c r="G125" s="188">
        <f>IFERROR(Συνδέσεις!J28/'Παραδοχές διείσδυσης - κάλυψης'!F61,0)</f>
        <v>0</v>
      </c>
      <c r="H125" s="161">
        <f t="shared" si="62"/>
        <v>0</v>
      </c>
      <c r="I125" s="188">
        <f>IFERROR(Συνδέσεις!M28/'Παραδοχές διείσδυσης - κάλυψης'!G61,0)</f>
        <v>0</v>
      </c>
      <c r="J125" s="161">
        <f t="shared" si="63"/>
        <v>0</v>
      </c>
      <c r="K125" s="188">
        <f>IFERROR(Συνδέσεις!P28/'Παραδοχές διείσδυσης - κάλυψης'!I61,0)</f>
        <v>0</v>
      </c>
      <c r="L125" s="161">
        <f t="shared" si="64"/>
        <v>0</v>
      </c>
      <c r="M125" s="189">
        <f t="shared" si="65"/>
        <v>0</v>
      </c>
      <c r="O125" s="188">
        <f>IFERROR(Συνδέσεις!X28/'Παραδοχές διείσδυσης - κάλυψης'!J61,0)</f>
        <v>0</v>
      </c>
      <c r="P125" s="161">
        <f t="shared" si="66"/>
        <v>0</v>
      </c>
      <c r="Q125" s="188">
        <f>IFERROR(Συνδέσεις!AC28/'Παραδοχές διείσδυσης - κάλυψης'!K61,0)</f>
        <v>0</v>
      </c>
      <c r="R125" s="161">
        <f t="shared" si="67"/>
        <v>0</v>
      </c>
      <c r="S125" s="188">
        <f>IFERROR(Συνδέσεις!AH28/'Παραδοχές διείσδυσης - κάλυψης'!L61,0)</f>
        <v>0</v>
      </c>
      <c r="T125" s="161">
        <f t="shared" si="68"/>
        <v>0</v>
      </c>
      <c r="U125" s="188">
        <f>IFERROR(Συνδέσεις!AM28/'Παραδοχές διείσδυσης - κάλυψης'!M61,0)</f>
        <v>0</v>
      </c>
      <c r="V125" s="161">
        <f t="shared" si="69"/>
        <v>0</v>
      </c>
      <c r="W125" s="188">
        <f>IFERROR(Συνδέσεις!AR28/'Παραδοχές διείσδυσης - κάλυψης'!N61,0)</f>
        <v>0</v>
      </c>
      <c r="X125" s="161">
        <f t="shared" si="70"/>
        <v>0</v>
      </c>
      <c r="Y125" s="189">
        <f t="shared" si="71"/>
        <v>0</v>
      </c>
    </row>
    <row r="126" spans="2:25" ht="15.75" customHeight="1" outlineLevel="1" x14ac:dyDescent="0.35">
      <c r="B126" s="238" t="s">
        <v>90</v>
      </c>
      <c r="C126" s="62" t="s">
        <v>195</v>
      </c>
      <c r="D126" s="187">
        <f>IFERROR(Συνδέσεις!E29/'Παραδοχές διείσδυσης - κάλυψης'!D62,0)</f>
        <v>0</v>
      </c>
      <c r="E126" s="188">
        <f>IFERROR(Συνδέσεις!G29/'Παραδοχές διείσδυσης - κάλυψης'!E62,0)</f>
        <v>0</v>
      </c>
      <c r="F126" s="161">
        <f t="shared" si="61"/>
        <v>0</v>
      </c>
      <c r="G126" s="188">
        <f>IFERROR(Συνδέσεις!J29/'Παραδοχές διείσδυσης - κάλυψης'!F62,0)</f>
        <v>0</v>
      </c>
      <c r="H126" s="161">
        <f t="shared" si="62"/>
        <v>0</v>
      </c>
      <c r="I126" s="188">
        <f>IFERROR(Συνδέσεις!M29/'Παραδοχές διείσδυσης - κάλυψης'!G62,0)</f>
        <v>0</v>
      </c>
      <c r="J126" s="161">
        <f t="shared" si="63"/>
        <v>0</v>
      </c>
      <c r="K126" s="188">
        <f>IFERROR(Συνδέσεις!P29/'Παραδοχές διείσδυσης - κάλυψης'!I62,0)</f>
        <v>0</v>
      </c>
      <c r="L126" s="161">
        <f t="shared" si="64"/>
        <v>0</v>
      </c>
      <c r="M126" s="189">
        <f t="shared" si="65"/>
        <v>0</v>
      </c>
      <c r="O126" s="188">
        <f>IFERROR(Συνδέσεις!X29/'Παραδοχές διείσδυσης - κάλυψης'!J62,0)</f>
        <v>0</v>
      </c>
      <c r="P126" s="161">
        <f t="shared" si="66"/>
        <v>0</v>
      </c>
      <c r="Q126" s="188">
        <f>IFERROR(Συνδέσεις!AC29/'Παραδοχές διείσδυσης - κάλυψης'!K62,0)</f>
        <v>0</v>
      </c>
      <c r="R126" s="161">
        <f t="shared" si="67"/>
        <v>0</v>
      </c>
      <c r="S126" s="188">
        <f>IFERROR(Συνδέσεις!AH29/'Παραδοχές διείσδυσης - κάλυψης'!L62,0)</f>
        <v>0</v>
      </c>
      <c r="T126" s="161">
        <f t="shared" si="68"/>
        <v>0</v>
      </c>
      <c r="U126" s="188">
        <f>IFERROR(Συνδέσεις!AM29/'Παραδοχές διείσδυσης - κάλυψης'!M62,0)</f>
        <v>0</v>
      </c>
      <c r="V126" s="161">
        <f t="shared" si="69"/>
        <v>0</v>
      </c>
      <c r="W126" s="188">
        <f>IFERROR(Συνδέσεις!AR29/'Παραδοχές διείσδυσης - κάλυψης'!N62,0)</f>
        <v>0</v>
      </c>
      <c r="X126" s="161">
        <f t="shared" si="70"/>
        <v>0</v>
      </c>
      <c r="Y126" s="189">
        <f t="shared" si="71"/>
        <v>0</v>
      </c>
    </row>
    <row r="127" spans="2:25" ht="15.75" customHeight="1" outlineLevel="1" x14ac:dyDescent="0.35">
      <c r="B127" s="238" t="s">
        <v>91</v>
      </c>
      <c r="C127" s="62" t="s">
        <v>195</v>
      </c>
      <c r="D127" s="187">
        <f>IFERROR(Συνδέσεις!E30/'Παραδοχές διείσδυσης - κάλυψης'!D63,0)</f>
        <v>0</v>
      </c>
      <c r="E127" s="188">
        <f>IFERROR(Συνδέσεις!G30/'Παραδοχές διείσδυσης - κάλυψης'!E63,0)</f>
        <v>0</v>
      </c>
      <c r="F127" s="161">
        <f t="shared" si="61"/>
        <v>0</v>
      </c>
      <c r="G127" s="188">
        <f>IFERROR(Συνδέσεις!J30/'Παραδοχές διείσδυσης - κάλυψης'!F63,0)</f>
        <v>0</v>
      </c>
      <c r="H127" s="161">
        <f t="shared" si="62"/>
        <v>0</v>
      </c>
      <c r="I127" s="188">
        <f>IFERROR(Συνδέσεις!M30/'Παραδοχές διείσδυσης - κάλυψης'!G63,0)</f>
        <v>0</v>
      </c>
      <c r="J127" s="161">
        <f t="shared" si="63"/>
        <v>0</v>
      </c>
      <c r="K127" s="188">
        <f>IFERROR(Συνδέσεις!P30/'Παραδοχές διείσδυσης - κάλυψης'!I63,0)</f>
        <v>0</v>
      </c>
      <c r="L127" s="161">
        <f t="shared" si="64"/>
        <v>0</v>
      </c>
      <c r="M127" s="189">
        <f t="shared" si="65"/>
        <v>0</v>
      </c>
      <c r="O127" s="188">
        <f>IFERROR(Συνδέσεις!X30/'Παραδοχές διείσδυσης - κάλυψης'!J63,0)</f>
        <v>0</v>
      </c>
      <c r="P127" s="161">
        <f t="shared" si="66"/>
        <v>0</v>
      </c>
      <c r="Q127" s="188">
        <f>IFERROR(Συνδέσεις!AC30/'Παραδοχές διείσδυσης - κάλυψης'!K63,0)</f>
        <v>0</v>
      </c>
      <c r="R127" s="161">
        <f t="shared" si="67"/>
        <v>0</v>
      </c>
      <c r="S127" s="188">
        <f>IFERROR(Συνδέσεις!AH30/'Παραδοχές διείσδυσης - κάλυψης'!L63,0)</f>
        <v>0</v>
      </c>
      <c r="T127" s="161">
        <f t="shared" si="68"/>
        <v>0</v>
      </c>
      <c r="U127" s="188">
        <f>IFERROR(Συνδέσεις!AM30/'Παραδοχές διείσδυσης - κάλυψης'!M63,0)</f>
        <v>0</v>
      </c>
      <c r="V127" s="161">
        <f t="shared" si="69"/>
        <v>0</v>
      </c>
      <c r="W127" s="188">
        <f>IFERROR(Συνδέσεις!AR30/'Παραδοχές διείσδυσης - κάλυψης'!N63,0)</f>
        <v>0</v>
      </c>
      <c r="X127" s="161">
        <f t="shared" si="70"/>
        <v>0</v>
      </c>
      <c r="Y127" s="189">
        <f t="shared" si="71"/>
        <v>0</v>
      </c>
    </row>
    <row r="128" spans="2:25" ht="15.75" customHeight="1" outlineLevel="1" x14ac:dyDescent="0.35">
      <c r="B128" s="237" t="s">
        <v>92</v>
      </c>
      <c r="C128" s="62" t="s">
        <v>195</v>
      </c>
      <c r="D128" s="187">
        <f>IFERROR(Συνδέσεις!E31/'Παραδοχές διείσδυσης - κάλυψης'!D64,0)</f>
        <v>0</v>
      </c>
      <c r="E128" s="188">
        <f>IFERROR(Συνδέσεις!G31/'Παραδοχές διείσδυσης - κάλυψης'!E64,0)</f>
        <v>0</v>
      </c>
      <c r="F128" s="161">
        <f t="shared" si="61"/>
        <v>0</v>
      </c>
      <c r="G128" s="188">
        <f>IFERROR(Συνδέσεις!J31/'Παραδοχές διείσδυσης - κάλυψης'!F64,0)</f>
        <v>0</v>
      </c>
      <c r="H128" s="161">
        <f t="shared" si="62"/>
        <v>0</v>
      </c>
      <c r="I128" s="188">
        <f>IFERROR(Συνδέσεις!M31/'Παραδοχές διείσδυσης - κάλυψης'!G64,0)</f>
        <v>0</v>
      </c>
      <c r="J128" s="161">
        <f t="shared" si="63"/>
        <v>0</v>
      </c>
      <c r="K128" s="188">
        <f>IFERROR(Συνδέσεις!P31/'Παραδοχές διείσδυσης - κάλυψης'!I64,0)</f>
        <v>0</v>
      </c>
      <c r="L128" s="161">
        <f t="shared" si="64"/>
        <v>0</v>
      </c>
      <c r="M128" s="189">
        <f t="shared" si="65"/>
        <v>0</v>
      </c>
      <c r="O128" s="188">
        <f>IFERROR(Συνδέσεις!X31/'Παραδοχές διείσδυσης - κάλυψης'!J64,0)</f>
        <v>0</v>
      </c>
      <c r="P128" s="161">
        <f t="shared" si="66"/>
        <v>0</v>
      </c>
      <c r="Q128" s="188">
        <f>IFERROR(Συνδέσεις!AC31/'Παραδοχές διείσδυσης - κάλυψης'!K64,0)</f>
        <v>0</v>
      </c>
      <c r="R128" s="161">
        <f t="shared" si="67"/>
        <v>0</v>
      </c>
      <c r="S128" s="188">
        <f>IFERROR(Συνδέσεις!AH31/'Παραδοχές διείσδυσης - κάλυψης'!L64,0)</f>
        <v>0</v>
      </c>
      <c r="T128" s="161">
        <f t="shared" si="68"/>
        <v>0</v>
      </c>
      <c r="U128" s="188">
        <f>IFERROR(Συνδέσεις!AM31/'Παραδοχές διείσδυσης - κάλυψης'!M64,0)</f>
        <v>0</v>
      </c>
      <c r="V128" s="161">
        <f t="shared" si="69"/>
        <v>0</v>
      </c>
      <c r="W128" s="188">
        <f>IFERROR(Συνδέσεις!AR31/'Παραδοχές διείσδυσης - κάλυψης'!N64,0)</f>
        <v>0</v>
      </c>
      <c r="X128" s="161">
        <f t="shared" si="70"/>
        <v>0</v>
      </c>
      <c r="Y128" s="189">
        <f t="shared" si="71"/>
        <v>0</v>
      </c>
    </row>
    <row r="129" spans="2:33" outlineLevel="1" x14ac:dyDescent="0.35">
      <c r="B129" s="238" t="s">
        <v>93</v>
      </c>
      <c r="C129" s="62" t="s">
        <v>195</v>
      </c>
      <c r="D129" s="187">
        <f>IFERROR(Συνδέσεις!E32/'Παραδοχές διείσδυσης - κάλυψης'!D65,0)</f>
        <v>0</v>
      </c>
      <c r="E129" s="188">
        <f>IFERROR(Συνδέσεις!G32/'Παραδοχές διείσδυσης - κάλυψης'!E65,0)</f>
        <v>0</v>
      </c>
      <c r="F129" s="161">
        <f t="shared" si="61"/>
        <v>0</v>
      </c>
      <c r="G129" s="188">
        <f>IFERROR(Συνδέσεις!J32/'Παραδοχές διείσδυσης - κάλυψης'!F65,0)</f>
        <v>0</v>
      </c>
      <c r="H129" s="161">
        <f t="shared" si="62"/>
        <v>0</v>
      </c>
      <c r="I129" s="188">
        <f>IFERROR(Συνδέσεις!M32/'Παραδοχές διείσδυσης - κάλυψης'!G65,0)</f>
        <v>0</v>
      </c>
      <c r="J129" s="161">
        <f t="shared" si="63"/>
        <v>0</v>
      </c>
      <c r="K129" s="188">
        <f>IFERROR(Συνδέσεις!P32/'Παραδοχές διείσδυσης - κάλυψης'!I65,0)</f>
        <v>0</v>
      </c>
      <c r="L129" s="161">
        <f t="shared" si="64"/>
        <v>0</v>
      </c>
      <c r="M129" s="189">
        <f t="shared" si="65"/>
        <v>0</v>
      </c>
      <c r="O129" s="188">
        <f>IFERROR(Συνδέσεις!X32/'Παραδοχές διείσδυσης - κάλυψης'!J65,0)</f>
        <v>0</v>
      </c>
      <c r="P129" s="161">
        <f t="shared" si="66"/>
        <v>0</v>
      </c>
      <c r="Q129" s="188">
        <f>IFERROR(Συνδέσεις!AC32/'Παραδοχές διείσδυσης - κάλυψης'!K65,0)</f>
        <v>0</v>
      </c>
      <c r="R129" s="161">
        <f t="shared" si="67"/>
        <v>0</v>
      </c>
      <c r="S129" s="188">
        <f>IFERROR(Συνδέσεις!AH32/'Παραδοχές διείσδυσης - κάλυψης'!L65,0)</f>
        <v>0</v>
      </c>
      <c r="T129" s="161">
        <f t="shared" si="68"/>
        <v>0</v>
      </c>
      <c r="U129" s="188">
        <f>IFERROR(Συνδέσεις!AM32/'Παραδοχές διείσδυσης - κάλυψης'!M65,0)</f>
        <v>0</v>
      </c>
      <c r="V129" s="161">
        <f t="shared" si="69"/>
        <v>0</v>
      </c>
      <c r="W129" s="188">
        <f>IFERROR(Συνδέσεις!AR32/'Παραδοχές διείσδυσης - κάλυψης'!N65,0)</f>
        <v>0</v>
      </c>
      <c r="X129" s="161">
        <f t="shared" si="70"/>
        <v>0</v>
      </c>
      <c r="Y129" s="189">
        <f t="shared" si="71"/>
        <v>0</v>
      </c>
    </row>
    <row r="130" spans="2:33" outlineLevel="1" x14ac:dyDescent="0.35">
      <c r="B130" s="237" t="s">
        <v>94</v>
      </c>
      <c r="C130" s="62" t="s">
        <v>195</v>
      </c>
      <c r="D130" s="187">
        <f>IFERROR(Συνδέσεις!E33/'Παραδοχές διείσδυσης - κάλυψης'!D66,0)</f>
        <v>0</v>
      </c>
      <c r="E130" s="188">
        <f>IFERROR(Συνδέσεις!G33/'Παραδοχές διείσδυσης - κάλυψης'!E66,0)</f>
        <v>0</v>
      </c>
      <c r="F130" s="161">
        <f t="shared" si="61"/>
        <v>0</v>
      </c>
      <c r="G130" s="188">
        <f>IFERROR(Συνδέσεις!J33/'Παραδοχές διείσδυσης - κάλυψης'!F66,0)</f>
        <v>0</v>
      </c>
      <c r="H130" s="161">
        <f t="shared" si="62"/>
        <v>0</v>
      </c>
      <c r="I130" s="188">
        <f>IFERROR(Συνδέσεις!M33/'Παραδοχές διείσδυσης - κάλυψης'!G66,0)</f>
        <v>0</v>
      </c>
      <c r="J130" s="161">
        <f t="shared" si="63"/>
        <v>0</v>
      </c>
      <c r="K130" s="188">
        <f>IFERROR(Συνδέσεις!P33/'Παραδοχές διείσδυσης - κάλυψης'!I66,0)</f>
        <v>0</v>
      </c>
      <c r="L130" s="161">
        <f t="shared" si="64"/>
        <v>0</v>
      </c>
      <c r="M130" s="189">
        <f t="shared" si="65"/>
        <v>0</v>
      </c>
      <c r="O130" s="188">
        <f>IFERROR(Συνδέσεις!X33/'Παραδοχές διείσδυσης - κάλυψης'!J66,0)</f>
        <v>0</v>
      </c>
      <c r="P130" s="161">
        <f t="shared" si="66"/>
        <v>0</v>
      </c>
      <c r="Q130" s="188">
        <f>IFERROR(Συνδέσεις!AC33/'Παραδοχές διείσδυσης - κάλυψης'!K66,0)</f>
        <v>0</v>
      </c>
      <c r="R130" s="161">
        <f t="shared" si="67"/>
        <v>0</v>
      </c>
      <c r="S130" s="188">
        <f>IFERROR(Συνδέσεις!AH33/'Παραδοχές διείσδυσης - κάλυψης'!L66,0)</f>
        <v>0</v>
      </c>
      <c r="T130" s="161">
        <f t="shared" si="68"/>
        <v>0</v>
      </c>
      <c r="U130" s="188">
        <f>IFERROR(Συνδέσεις!AM33/'Παραδοχές διείσδυσης - κάλυψης'!M66,0)</f>
        <v>0</v>
      </c>
      <c r="V130" s="161">
        <f t="shared" si="69"/>
        <v>0</v>
      </c>
      <c r="W130" s="188">
        <f>IFERROR(Συνδέσεις!AR33/'Παραδοχές διείσδυσης - κάλυψης'!N66,0)</f>
        <v>0</v>
      </c>
      <c r="X130" s="161">
        <f t="shared" si="70"/>
        <v>0</v>
      </c>
      <c r="Y130" s="189">
        <f t="shared" si="71"/>
        <v>0</v>
      </c>
    </row>
    <row r="131" spans="2:33" outlineLevel="1" x14ac:dyDescent="0.35">
      <c r="B131" s="238" t="s">
        <v>95</v>
      </c>
      <c r="C131" s="62" t="s">
        <v>195</v>
      </c>
      <c r="D131" s="187">
        <f>IFERROR(Συνδέσεις!E34/'Παραδοχές διείσδυσης - κάλυψης'!D67,0)</f>
        <v>0</v>
      </c>
      <c r="E131" s="188">
        <f>IFERROR(Συνδέσεις!G34/'Παραδοχές διείσδυσης - κάλυψης'!E67,0)</f>
        <v>0</v>
      </c>
      <c r="F131" s="161">
        <f t="shared" si="61"/>
        <v>0</v>
      </c>
      <c r="G131" s="188">
        <f>IFERROR(Συνδέσεις!J34/'Παραδοχές διείσδυσης - κάλυψης'!F67,0)</f>
        <v>0</v>
      </c>
      <c r="H131" s="161">
        <f t="shared" si="62"/>
        <v>0</v>
      </c>
      <c r="I131" s="188">
        <f>IFERROR(Συνδέσεις!M34/'Παραδοχές διείσδυσης - κάλυψης'!G67,0)</f>
        <v>0</v>
      </c>
      <c r="J131" s="161">
        <f t="shared" si="63"/>
        <v>0</v>
      </c>
      <c r="K131" s="188">
        <f>IFERROR(Συνδέσεις!P34/'Παραδοχές διείσδυσης - κάλυψης'!I67,0)</f>
        <v>0</v>
      </c>
      <c r="L131" s="161">
        <f t="shared" si="64"/>
        <v>0</v>
      </c>
      <c r="M131" s="189">
        <f t="shared" si="65"/>
        <v>0</v>
      </c>
      <c r="O131" s="188">
        <f>IFERROR(Συνδέσεις!X34/'Παραδοχές διείσδυσης - κάλυψης'!J67,0)</f>
        <v>0</v>
      </c>
      <c r="P131" s="161">
        <f t="shared" si="66"/>
        <v>0</v>
      </c>
      <c r="Q131" s="188">
        <f>IFERROR(Συνδέσεις!AC34/'Παραδοχές διείσδυσης - κάλυψης'!K67,0)</f>
        <v>0</v>
      </c>
      <c r="R131" s="161">
        <f t="shared" si="67"/>
        <v>0</v>
      </c>
      <c r="S131" s="188">
        <f>IFERROR(Συνδέσεις!AH34/'Παραδοχές διείσδυσης - κάλυψης'!L67,0)</f>
        <v>0</v>
      </c>
      <c r="T131" s="161">
        <f t="shared" si="68"/>
        <v>0</v>
      </c>
      <c r="U131" s="188">
        <f>IFERROR(Συνδέσεις!AM34/'Παραδοχές διείσδυσης - κάλυψης'!M67,0)</f>
        <v>0</v>
      </c>
      <c r="V131" s="161">
        <f t="shared" si="69"/>
        <v>0</v>
      </c>
      <c r="W131" s="188">
        <f>IFERROR(Συνδέσεις!AR34/'Παραδοχές διείσδυσης - κάλυψης'!N67,0)</f>
        <v>0</v>
      </c>
      <c r="X131" s="161">
        <f t="shared" si="70"/>
        <v>0</v>
      </c>
      <c r="Y131" s="189">
        <f t="shared" si="71"/>
        <v>0</v>
      </c>
    </row>
    <row r="132" spans="2:33" outlineLevel="1" x14ac:dyDescent="0.35">
      <c r="B132" s="237" t="s">
        <v>96</v>
      </c>
      <c r="C132" s="62" t="s">
        <v>195</v>
      </c>
      <c r="D132" s="187">
        <f>IFERROR(Συνδέσεις!E35/'Παραδοχές διείσδυσης - κάλυψης'!D68,0)</f>
        <v>0</v>
      </c>
      <c r="E132" s="188">
        <f>IFERROR(Συνδέσεις!G35/'Παραδοχές διείσδυσης - κάλυψης'!E68,0)</f>
        <v>0</v>
      </c>
      <c r="F132" s="161">
        <f t="shared" si="61"/>
        <v>0</v>
      </c>
      <c r="G132" s="188">
        <f>IFERROR(Συνδέσεις!J35/'Παραδοχές διείσδυσης - κάλυψης'!F68,0)</f>
        <v>0</v>
      </c>
      <c r="H132" s="161">
        <f t="shared" si="62"/>
        <v>0</v>
      </c>
      <c r="I132" s="188">
        <f>IFERROR(Συνδέσεις!M35/'Παραδοχές διείσδυσης - κάλυψης'!G68,0)</f>
        <v>0</v>
      </c>
      <c r="J132" s="161">
        <f t="shared" si="63"/>
        <v>0</v>
      </c>
      <c r="K132" s="188">
        <f>IFERROR(Συνδέσεις!P35/'Παραδοχές διείσδυσης - κάλυψης'!I68,0)</f>
        <v>0</v>
      </c>
      <c r="L132" s="161">
        <f t="shared" si="64"/>
        <v>0</v>
      </c>
      <c r="M132" s="189">
        <f t="shared" si="65"/>
        <v>0</v>
      </c>
      <c r="O132" s="188">
        <f>IFERROR(Συνδέσεις!X35/'Παραδοχές διείσδυσης - κάλυψης'!J68,0)</f>
        <v>0</v>
      </c>
      <c r="P132" s="161">
        <f t="shared" si="66"/>
        <v>0</v>
      </c>
      <c r="Q132" s="188">
        <f>IFERROR(Συνδέσεις!AC35/'Παραδοχές διείσδυσης - κάλυψης'!K68,0)</f>
        <v>0</v>
      </c>
      <c r="R132" s="161">
        <f t="shared" si="67"/>
        <v>0</v>
      </c>
      <c r="S132" s="188">
        <f>IFERROR(Συνδέσεις!AH35/'Παραδοχές διείσδυσης - κάλυψης'!L68,0)</f>
        <v>0</v>
      </c>
      <c r="T132" s="161">
        <f t="shared" si="68"/>
        <v>0</v>
      </c>
      <c r="U132" s="188">
        <f>IFERROR(Συνδέσεις!AM35/'Παραδοχές διείσδυσης - κάλυψης'!M68,0)</f>
        <v>0</v>
      </c>
      <c r="V132" s="161">
        <f t="shared" si="69"/>
        <v>0</v>
      </c>
      <c r="W132" s="188">
        <f>IFERROR(Συνδέσεις!AR35/'Παραδοχές διείσδυσης - κάλυψης'!N68,0)</f>
        <v>0</v>
      </c>
      <c r="X132" s="161">
        <f t="shared" si="70"/>
        <v>0</v>
      </c>
      <c r="Y132" s="189">
        <f t="shared" si="71"/>
        <v>0</v>
      </c>
    </row>
    <row r="133" spans="2:33" outlineLevel="1" x14ac:dyDescent="0.35">
      <c r="B133" s="238" t="s">
        <v>97</v>
      </c>
      <c r="C133" s="62" t="s">
        <v>195</v>
      </c>
      <c r="D133" s="187">
        <f>IFERROR(Συνδέσεις!E36/'Παραδοχές διείσδυσης - κάλυψης'!D69,0)</f>
        <v>0</v>
      </c>
      <c r="E133" s="188">
        <f>IFERROR(Συνδέσεις!G36/'Παραδοχές διείσδυσης - κάλυψης'!E69,0)</f>
        <v>0</v>
      </c>
      <c r="F133" s="161">
        <f t="shared" si="61"/>
        <v>0</v>
      </c>
      <c r="G133" s="188">
        <f>IFERROR(Συνδέσεις!J36/'Παραδοχές διείσδυσης - κάλυψης'!F69,0)</f>
        <v>0</v>
      </c>
      <c r="H133" s="161">
        <f t="shared" si="62"/>
        <v>0</v>
      </c>
      <c r="I133" s="188">
        <f>IFERROR(Συνδέσεις!M36/'Παραδοχές διείσδυσης - κάλυψης'!G69,0)</f>
        <v>1.4777285201604391E-2</v>
      </c>
      <c r="J133" s="161">
        <f t="shared" si="63"/>
        <v>0</v>
      </c>
      <c r="K133" s="188">
        <f>IFERROR(Συνδέσεις!P36/'Παραδοχές διείσδυσης - κάλυψης'!I69,0)</f>
        <v>0</v>
      </c>
      <c r="L133" s="161">
        <f t="shared" si="64"/>
        <v>-1</v>
      </c>
      <c r="M133" s="189">
        <f t="shared" si="65"/>
        <v>0</v>
      </c>
      <c r="O133" s="188">
        <f>IFERROR(Συνδέσεις!X36/'Παραδοχές διείσδυσης - κάλυψης'!J69,0)</f>
        <v>0.22289521502119927</v>
      </c>
      <c r="P133" s="161">
        <f t="shared" si="66"/>
        <v>0</v>
      </c>
      <c r="Q133" s="188">
        <f>IFERROR(Συνδέσεις!AC36/'Παραδοχές διείσδυσης - κάλυψης'!K69,0)</f>
        <v>0.43973349485160507</v>
      </c>
      <c r="R133" s="161">
        <f t="shared" si="67"/>
        <v>0.97282608695652162</v>
      </c>
      <c r="S133" s="188">
        <f>IFERROR(Συνδέσεις!AH36/'Παραδοχές διείσδυσης - κάλυψης'!L69,0)</f>
        <v>0.61841308298001207</v>
      </c>
      <c r="T133" s="161">
        <f t="shared" si="68"/>
        <v>0.40633608815426997</v>
      </c>
      <c r="U133" s="188">
        <f>IFERROR(Συνδέσεις!AM36/'Παραδοχές διείσδυσης - κάλυψης'!M69,0)</f>
        <v>0.76075105996365844</v>
      </c>
      <c r="V133" s="161">
        <f t="shared" si="69"/>
        <v>0.2301665034280119</v>
      </c>
      <c r="W133" s="188">
        <f>IFERROR(Συνδέσεις!AR36/'Παραδοχές διείσδυσης - κάλυψης'!N69,0)</f>
        <v>0.98788612961841304</v>
      </c>
      <c r="X133" s="161">
        <f t="shared" si="70"/>
        <v>0.29856687898089157</v>
      </c>
      <c r="Y133" s="189">
        <f t="shared" si="71"/>
        <v>0.45094695561771592</v>
      </c>
    </row>
    <row r="134" spans="2:33" outlineLevel="1" x14ac:dyDescent="0.35">
      <c r="B134" s="237" t="s">
        <v>98</v>
      </c>
      <c r="C134" s="62" t="s">
        <v>195</v>
      </c>
      <c r="D134" s="187">
        <f>IFERROR(Συνδέσεις!E37/'Παραδοχές διείσδυσης - κάλυψης'!D70,0)</f>
        <v>0</v>
      </c>
      <c r="E134" s="188">
        <f>IFERROR(Συνδέσεις!G37/'Παραδοχές διείσδυσης - κάλυψης'!E70,0)</f>
        <v>0</v>
      </c>
      <c r="F134" s="161">
        <f t="shared" si="61"/>
        <v>0</v>
      </c>
      <c r="G134" s="188">
        <f>IFERROR(Συνδέσεις!J37/'Παραδοχές διείσδυσης - κάλυψης'!F70,0)</f>
        <v>0</v>
      </c>
      <c r="H134" s="161">
        <f t="shared" si="62"/>
        <v>0</v>
      </c>
      <c r="I134" s="188">
        <f>IFERROR(Συνδέσεις!M37/'Παραδοχές διείσδυσης - κάλυψης'!G70,0)</f>
        <v>0</v>
      </c>
      <c r="J134" s="161">
        <f t="shared" si="63"/>
        <v>0</v>
      </c>
      <c r="K134" s="188">
        <f>IFERROR(Συνδέσεις!P37/'Παραδοχές διείσδυσης - κάλυψης'!I70,0)</f>
        <v>0</v>
      </c>
      <c r="L134" s="161">
        <f t="shared" si="64"/>
        <v>0</v>
      </c>
      <c r="M134" s="189">
        <f t="shared" si="65"/>
        <v>0</v>
      </c>
      <c r="O134" s="188">
        <f>IFERROR(Συνδέσεις!X37/'Παραδοχές διείσδυσης - κάλυψης'!J70,0)</f>
        <v>0</v>
      </c>
      <c r="P134" s="161">
        <f t="shared" si="66"/>
        <v>0</v>
      </c>
      <c r="Q134" s="188">
        <f>IFERROR(Συνδέσεις!AC37/'Παραδοχές διείσδυσης - κάλυψης'!K70,0)</f>
        <v>0</v>
      </c>
      <c r="R134" s="161">
        <f t="shared" si="67"/>
        <v>0</v>
      </c>
      <c r="S134" s="188">
        <f>IFERROR(Συνδέσεις!AH37/'Παραδοχές διείσδυσης - κάλυψης'!L70,0)</f>
        <v>0</v>
      </c>
      <c r="T134" s="161">
        <f t="shared" si="68"/>
        <v>0</v>
      </c>
      <c r="U134" s="188">
        <f>IFERROR(Συνδέσεις!AM37/'Παραδοχές διείσδυσης - κάλυψης'!M70,0)</f>
        <v>0</v>
      </c>
      <c r="V134" s="161">
        <f t="shared" si="69"/>
        <v>0</v>
      </c>
      <c r="W134" s="188">
        <f>IFERROR(Συνδέσεις!AR37/'Παραδοχές διείσδυσης - κάλυψης'!N70,0)</f>
        <v>0</v>
      </c>
      <c r="X134" s="161">
        <f t="shared" si="70"/>
        <v>0</v>
      </c>
      <c r="Y134" s="189">
        <f t="shared" si="71"/>
        <v>0</v>
      </c>
    </row>
    <row r="135" spans="2:33" outlineLevel="1" x14ac:dyDescent="0.35">
      <c r="B135" s="238" t="s">
        <v>99</v>
      </c>
      <c r="C135" s="62" t="s">
        <v>195</v>
      </c>
      <c r="D135" s="187">
        <f>IFERROR(Συνδέσεις!E38/'Παραδοχές διείσδυσης - κάλυψης'!D71,0)</f>
        <v>0</v>
      </c>
      <c r="E135" s="188">
        <f>IFERROR(Συνδέσεις!G38/'Παραδοχές διείσδυσης - κάλυψης'!E71,0)</f>
        <v>0</v>
      </c>
      <c r="F135" s="161">
        <f t="shared" si="61"/>
        <v>0</v>
      </c>
      <c r="G135" s="188">
        <f>IFERROR(Συνδέσεις!J38/'Παραδοχές διείσδυσης - κάλυψης'!F71,0)</f>
        <v>0</v>
      </c>
      <c r="H135" s="161">
        <f t="shared" si="62"/>
        <v>0</v>
      </c>
      <c r="I135" s="188">
        <f>IFERROR(Συνδέσεις!M38/'Παραδοχές διείσδυσης - κάλυψης'!G71,0)</f>
        <v>9.5147478591817321E-4</v>
      </c>
      <c r="J135" s="161">
        <f t="shared" si="63"/>
        <v>0</v>
      </c>
      <c r="K135" s="188">
        <f>IFERROR(Συνδέσεις!P38/'Παραδοχές διείσδυσης - κάλυψης'!I71,0)</f>
        <v>8.6058519793459555E-4</v>
      </c>
      <c r="L135" s="161">
        <f t="shared" si="64"/>
        <v>-9.5524956970740107E-2</v>
      </c>
      <c r="M135" s="189">
        <f t="shared" si="65"/>
        <v>0</v>
      </c>
      <c r="O135" s="188">
        <f>IFERROR(Συνδέσεις!X38/'Παραδοχές διείσδυσης - κάλυψης'!J71,0)</f>
        <v>1.1159995707693958E-2</v>
      </c>
      <c r="P135" s="161">
        <f t="shared" si="66"/>
        <v>11.967915012340377</v>
      </c>
      <c r="Q135" s="188">
        <f>IFERROR(Συνδέσεις!AC38/'Παραδοχές διείσδυσης - κάλυψης'!K71,0)</f>
        <v>2.5934690014197823E-2</v>
      </c>
      <c r="R135" s="161">
        <f t="shared" si="67"/>
        <v>1.3238978484837454</v>
      </c>
      <c r="S135" s="188">
        <f>IFERROR(Συνδέσεις!AH38/'Παραδοχές διείσδυσης - κάλυψης'!L71,0)</f>
        <v>5.0828206341694271E-2</v>
      </c>
      <c r="T135" s="161">
        <f t="shared" si="68"/>
        <v>0.95985401459854003</v>
      </c>
      <c r="U135" s="188">
        <f>IFERROR(Συνδέσεις!AM38/'Παραδοχές διείσδυσης - κάλυψης'!M71,0)</f>
        <v>6.6540463795551355E-2</v>
      </c>
      <c r="V135" s="161">
        <f t="shared" si="69"/>
        <v>0.30912476722532606</v>
      </c>
      <c r="W135" s="188">
        <f>IFERROR(Συνδέσεις!AR38/'Παραδοχές διείσδυσης - κάλυψης'!N71,0)</f>
        <v>8.717463322290582E-2</v>
      </c>
      <c r="X135" s="161">
        <f t="shared" si="70"/>
        <v>0.31009957325746784</v>
      </c>
      <c r="Y135" s="189">
        <f t="shared" si="71"/>
        <v>0.671789238540073</v>
      </c>
    </row>
    <row r="136" spans="2:33" ht="15" customHeight="1" outlineLevel="1" x14ac:dyDescent="0.35">
      <c r="B136" s="49" t="s">
        <v>139</v>
      </c>
      <c r="C136" s="46" t="s">
        <v>195</v>
      </c>
      <c r="D136" s="187">
        <f>IFERROR(Συνδέσεις!E39/'Παραδοχές διείσδυσης - κάλυψης'!D72,0)</f>
        <v>7.918910357934749E-3</v>
      </c>
      <c r="E136" s="188">
        <f>IFERROR(Συνδέσεις!G39/'Παραδοχές διείσδυσης - κάλυψης'!E72,0)</f>
        <v>6.4935064935064939E-3</v>
      </c>
      <c r="F136" s="161">
        <f t="shared" ref="F136" si="72">IFERROR((E136-D136)/D136,0)</f>
        <v>-0.18000000000000005</v>
      </c>
      <c r="G136" s="188">
        <f>IFERROR(Συνδέσεις!J39/'Παραδοχές διείσδυσης - κάλυψης'!F72,0)</f>
        <v>6.6518847006651885E-3</v>
      </c>
      <c r="H136" s="161">
        <f t="shared" ref="H136" si="73">IFERROR((G136-E136)/E136,0)</f>
        <v>2.4390243902438956E-2</v>
      </c>
      <c r="I136" s="188">
        <f>IFERROR(Συνδέσεις!M39/'Παραδοχές διείσδυσης - κάλυψης'!G72,0)</f>
        <v>3.4703843143102098E-2</v>
      </c>
      <c r="J136" s="161">
        <f t="shared" ref="J136" si="74">IFERROR((I136-G136)/G136,0)</f>
        <v>4.2171444191796823</v>
      </c>
      <c r="K136" s="188">
        <f>IFERROR(Συνδέσεις!P39/'Παραδοχές διείσδυσης - κάλυψης'!I72,0)</f>
        <v>5.3223531205917114E-2</v>
      </c>
      <c r="L136" s="161">
        <f t="shared" ref="L136" si="75">IFERROR((K136-I136)/I136,0)</f>
        <v>0.53364948620960095</v>
      </c>
      <c r="M136" s="189">
        <f>IFERROR((K136/D136)^(1/4)-1,0)</f>
        <v>0.61012489382298662</v>
      </c>
      <c r="O136" s="188">
        <f>IFERROR(Συνδέσεις!X39/'Παραδοχές διείσδυσης - κάλυψης'!J72,0)</f>
        <v>4.9838768929344052E-2</v>
      </c>
      <c r="P136" s="161">
        <f t="shared" ref="P136" si="76">IFERROR((O136-K136)/K136,0)</f>
        <v>-6.3595221885555053E-2</v>
      </c>
      <c r="Q136" s="188">
        <f>IFERROR(Συνδέσεις!AC39/'Παραδοχές διείσδυσης - κάλυψης'!K72,0)</f>
        <v>7.1419170870805002E-2</v>
      </c>
      <c r="R136" s="161">
        <f t="shared" ref="R136" si="77">IFERROR((Q136-O136)/O136,0)</f>
        <v>0.4330043138115085</v>
      </c>
      <c r="S136" s="188">
        <f>IFERROR(Συνδέσεις!AH39/'Παραδοχές διείσδυσης - κάλυψης'!L72,0)</f>
        <v>0.10197022582951344</v>
      </c>
      <c r="T136" s="161">
        <f t="shared" ref="T136" si="78">IFERROR((S136-Q136)/Q136,0)</f>
        <v>0.42777106743474136</v>
      </c>
      <c r="U136" s="188">
        <f>IFERROR(Συνδέσεις!AM39/'Παραδοχές διείσδυσης - κάλυψης'!M72,0)</f>
        <v>0.1319967197947769</v>
      </c>
      <c r="V136" s="161">
        <f t="shared" ref="V136" si="79">IFERROR((U136-S136)/S136,0)</f>
        <v>0.29446334673677682</v>
      </c>
      <c r="W136" s="188">
        <f>IFERROR(Συνδέσεις!AR39/'Παραδοχές διείσδυσης - κάλυψης'!N72,0)</f>
        <v>0.17080196812313386</v>
      </c>
      <c r="X136" s="161">
        <f t="shared" ref="X136" si="80">IFERROR((W136-U136)/U136,0)</f>
        <v>0.29398645957785757</v>
      </c>
      <c r="Y136" s="189">
        <f t="shared" ref="Y136" si="81">IFERROR((W136/O136)^(1/4)-1,0)</f>
        <v>0.36060289631991949</v>
      </c>
    </row>
    <row r="137" spans="2:33" x14ac:dyDescent="0.35">
      <c r="N137" s="53"/>
    </row>
    <row r="138" spans="2:33" ht="15.5" x14ac:dyDescent="0.35">
      <c r="B138" s="306" t="s">
        <v>197</v>
      </c>
      <c r="C138" s="306"/>
      <c r="D138" s="306"/>
      <c r="E138" s="306"/>
      <c r="F138" s="306"/>
      <c r="G138" s="306"/>
      <c r="H138" s="306"/>
      <c r="I138" s="306"/>
      <c r="J138" s="306"/>
      <c r="K138" s="306"/>
      <c r="L138" s="306"/>
      <c r="M138" s="306"/>
      <c r="N138" s="306"/>
      <c r="O138" s="306"/>
      <c r="P138" s="306"/>
      <c r="Q138" s="306"/>
      <c r="R138" s="306"/>
      <c r="S138" s="306"/>
      <c r="T138" s="306"/>
      <c r="U138" s="306"/>
      <c r="V138" s="306"/>
      <c r="W138" s="306"/>
      <c r="X138" s="306"/>
      <c r="Y138" s="306"/>
    </row>
    <row r="139" spans="2:33" ht="5.5" customHeight="1" outlineLevel="1" x14ac:dyDescent="0.35">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row>
    <row r="140" spans="2:33" ht="14.25" customHeight="1" outlineLevel="1" x14ac:dyDescent="0.35">
      <c r="B140" s="372"/>
      <c r="C140" s="339" t="s">
        <v>105</v>
      </c>
      <c r="D140" s="317" t="s">
        <v>131</v>
      </c>
      <c r="E140" s="318"/>
      <c r="F140" s="318"/>
      <c r="G140" s="318"/>
      <c r="H140" s="318"/>
      <c r="I140" s="318"/>
      <c r="J140" s="318"/>
      <c r="K140" s="318"/>
      <c r="L140" s="319"/>
      <c r="M140" s="379" t="str">
        <f>"Ετήσιος ρυθμός ανάπτυξης (CAGR) "&amp;($C$3-5)&amp;" - "&amp;(($C$3-1))</f>
        <v>Ετήσιος ρυθμός ανάπτυξης (CAGR) 2019 - 2023</v>
      </c>
      <c r="N140" s="102"/>
      <c r="O140" s="376" t="s">
        <v>132</v>
      </c>
      <c r="P140" s="377"/>
      <c r="Q140" s="377"/>
      <c r="R140" s="377"/>
      <c r="S140" s="377"/>
      <c r="T140" s="377"/>
      <c r="U140" s="377"/>
      <c r="V140" s="377"/>
      <c r="W140" s="377"/>
      <c r="X140" s="378"/>
      <c r="Y140" s="379" t="str">
        <f>"Ετήσιος ρυθμός ανάπτυξης (CAGR) "&amp;$C$3&amp;" - "&amp;$E$3</f>
        <v>Ετήσιος ρυθμός ανάπτυξης (CAGR) 2024 - 2028</v>
      </c>
    </row>
    <row r="141" spans="2:33" ht="15.75" customHeight="1" outlineLevel="1" x14ac:dyDescent="0.35">
      <c r="B141" s="373"/>
      <c r="C141" s="340"/>
      <c r="D141" s="66">
        <f>$C$3-5</f>
        <v>2019</v>
      </c>
      <c r="E141" s="317">
        <f>$C$3-4</f>
        <v>2020</v>
      </c>
      <c r="F141" s="319"/>
      <c r="G141" s="317">
        <f>$C$3-3</f>
        <v>2021</v>
      </c>
      <c r="H141" s="319"/>
      <c r="I141" s="317">
        <f>$C$3+-2</f>
        <v>2022</v>
      </c>
      <c r="J141" s="319"/>
      <c r="K141" s="317">
        <f>$C$3-1</f>
        <v>2023</v>
      </c>
      <c r="L141" s="319"/>
      <c r="M141" s="380"/>
      <c r="N141" s="102"/>
      <c r="O141" s="317">
        <f>$C$3</f>
        <v>2024</v>
      </c>
      <c r="P141" s="319"/>
      <c r="Q141" s="317">
        <f>$C$3+1</f>
        <v>2025</v>
      </c>
      <c r="R141" s="319"/>
      <c r="S141" s="317">
        <f>$C$3+2</f>
        <v>2026</v>
      </c>
      <c r="T141" s="319"/>
      <c r="U141" s="317">
        <f>$C$3+3</f>
        <v>2027</v>
      </c>
      <c r="V141" s="319"/>
      <c r="W141" s="317">
        <f>$C$3+4</f>
        <v>2028</v>
      </c>
      <c r="X141" s="319"/>
      <c r="Y141" s="380"/>
    </row>
    <row r="142" spans="2:33" outlineLevel="1" x14ac:dyDescent="0.35">
      <c r="B142" s="374"/>
      <c r="C142" s="341"/>
      <c r="D142" s="66" t="s">
        <v>194</v>
      </c>
      <c r="E142" s="66" t="s">
        <v>194</v>
      </c>
      <c r="F142" s="65" t="s">
        <v>135</v>
      </c>
      <c r="G142" s="66" t="s">
        <v>194</v>
      </c>
      <c r="H142" s="65" t="s">
        <v>135</v>
      </c>
      <c r="I142" s="66" t="s">
        <v>194</v>
      </c>
      <c r="J142" s="65" t="s">
        <v>135</v>
      </c>
      <c r="K142" s="66" t="s">
        <v>194</v>
      </c>
      <c r="L142" s="65" t="s">
        <v>135</v>
      </c>
      <c r="M142" s="381"/>
      <c r="O142" s="66" t="s">
        <v>194</v>
      </c>
      <c r="P142" s="65" t="s">
        <v>135</v>
      </c>
      <c r="Q142" s="66" t="s">
        <v>194</v>
      </c>
      <c r="R142" s="65" t="s">
        <v>135</v>
      </c>
      <c r="S142" s="66" t="s">
        <v>194</v>
      </c>
      <c r="T142" s="65" t="s">
        <v>135</v>
      </c>
      <c r="U142" s="66" t="s">
        <v>194</v>
      </c>
      <c r="V142" s="65" t="s">
        <v>135</v>
      </c>
      <c r="W142" s="66" t="s">
        <v>194</v>
      </c>
      <c r="X142" s="65" t="s">
        <v>135</v>
      </c>
      <c r="Y142" s="381"/>
    </row>
    <row r="143" spans="2:33" outlineLevel="1" x14ac:dyDescent="0.35">
      <c r="B143" s="237" t="s">
        <v>75</v>
      </c>
      <c r="C143" s="62" t="s">
        <v>195</v>
      </c>
      <c r="D143" s="187">
        <f>IFERROR('Παραδοχές διείσδυσης - κάλυψης'!D78/'Παραδοχές διείσδυσης - κάλυψης'!D109,0)</f>
        <v>0</v>
      </c>
      <c r="E143" s="188">
        <f>IFERROR('Παραδοχές διείσδυσης - κάλυψης'!E78/'Παραδοχές διείσδυσης - κάλυψης'!E109,0)</f>
        <v>0</v>
      </c>
      <c r="F143" s="161">
        <f>IFERROR((E143-D143)/D143,0)</f>
        <v>0</v>
      </c>
      <c r="G143" s="188">
        <f>IFERROR('Παραδοχές διείσδυσης - κάλυψης'!F78/'Παραδοχές διείσδυσης - κάλυψης'!F109,0)</f>
        <v>0</v>
      </c>
      <c r="H143" s="161">
        <f>IFERROR((G143-E143)/E143,0)</f>
        <v>0</v>
      </c>
      <c r="I143" s="188">
        <f>IFERROR('Παραδοχές διείσδυσης - κάλυψης'!G78/'Παραδοχές διείσδυσης - κάλυψης'!G109,0)</f>
        <v>0</v>
      </c>
      <c r="J143" s="161">
        <f>IFERROR((I143-G143)/G143,0)</f>
        <v>0</v>
      </c>
      <c r="K143" s="188">
        <f>IFERROR('Παραδοχές διείσδυσης - κάλυψης'!I78/'Παραδοχές διείσδυσης - κάλυψης'!I109,0)</f>
        <v>0</v>
      </c>
      <c r="L143" s="161">
        <f>IFERROR((K143-I143)/I143,0)</f>
        <v>0</v>
      </c>
      <c r="M143" s="189">
        <f t="shared" ref="M143" si="82">IFERROR((K143/D143)^(1/4)-1,0)</f>
        <v>0</v>
      </c>
      <c r="O143" s="188">
        <f>IFERROR('Παραδοχές διείσδυσης - κάλυψης'!J78/'Παραδοχές διείσδυσης - κάλυψης'!J109,0)</f>
        <v>0</v>
      </c>
      <c r="P143" s="161">
        <f>IFERROR((O143-K143)/K143,0)</f>
        <v>0</v>
      </c>
      <c r="Q143" s="188">
        <f>IFERROR('Παραδοχές διείσδυσης - κάλυψης'!K78/'Παραδοχές διείσδυσης - κάλυψης'!K109,0)</f>
        <v>0</v>
      </c>
      <c r="R143" s="161">
        <f>IFERROR((Q143-O143)/O143,0)</f>
        <v>0</v>
      </c>
      <c r="S143" s="188">
        <f>IFERROR('Παραδοχές διείσδυσης - κάλυψης'!L78/'Παραδοχές διείσδυσης - κάλυψης'!L109,0)</f>
        <v>0</v>
      </c>
      <c r="T143" s="161">
        <f>IFERROR((S143-Q143)/Q143,0)</f>
        <v>0</v>
      </c>
      <c r="U143" s="188">
        <f>IFERROR('Παραδοχές διείσδυσης - κάλυψης'!M78/'Παραδοχές διείσδυσης - κάλυψης'!M109,0)</f>
        <v>0</v>
      </c>
      <c r="V143" s="161">
        <f>IFERROR((U143-S143)/S143,0)</f>
        <v>0</v>
      </c>
      <c r="W143" s="188">
        <f>IFERROR('Παραδοχές διείσδυσης - κάλυψης'!N78/'Παραδοχές διείσδυσης - κάλυψης'!N109,0)</f>
        <v>0</v>
      </c>
      <c r="X143" s="161">
        <f>IFERROR((W143-U143)/U143,0)</f>
        <v>0</v>
      </c>
      <c r="Y143" s="189">
        <f>IFERROR((W143/O143)^(1/4)-1,0)</f>
        <v>0</v>
      </c>
    </row>
    <row r="144" spans="2:33" outlineLevel="1" x14ac:dyDescent="0.35">
      <c r="B144" s="238" t="s">
        <v>76</v>
      </c>
      <c r="C144" s="62" t="s">
        <v>195</v>
      </c>
      <c r="D144" s="187">
        <f>IFERROR('Παραδοχές διείσδυσης - κάλυψης'!D79/'Παραδοχές διείσδυσης - κάλυψης'!D110,0)</f>
        <v>0</v>
      </c>
      <c r="E144" s="188">
        <f>IFERROR('Παραδοχές διείσδυσης - κάλυψης'!E79/'Παραδοχές διείσδυσης - κάλυψης'!E110,0)</f>
        <v>0</v>
      </c>
      <c r="F144" s="161">
        <f t="shared" ref="F144:F167" si="83">IFERROR((E144-D144)/D144,0)</f>
        <v>0</v>
      </c>
      <c r="G144" s="188">
        <f>IFERROR('Παραδοχές διείσδυσης - κάλυψης'!F79/'Παραδοχές διείσδυσης - κάλυψης'!F110,0)</f>
        <v>0</v>
      </c>
      <c r="H144" s="161">
        <f t="shared" ref="H144:H167" si="84">IFERROR((G144-E144)/E144,0)</f>
        <v>0</v>
      </c>
      <c r="I144" s="188">
        <f>IFERROR('Παραδοχές διείσδυσης - κάλυψης'!G79/'Παραδοχές διείσδυσης - κάλυψης'!G110,0)</f>
        <v>0</v>
      </c>
      <c r="J144" s="161">
        <f t="shared" ref="J144:J167" si="85">IFERROR((I144-G144)/G144,0)</f>
        <v>0</v>
      </c>
      <c r="K144" s="188">
        <f>IFERROR('Παραδοχές διείσδυσης - κάλυψης'!I79/'Παραδοχές διείσδυσης - κάλυψης'!I110,0)</f>
        <v>0</v>
      </c>
      <c r="L144" s="161">
        <f t="shared" ref="L144:L167" si="86">IFERROR((K144-I144)/I144,0)</f>
        <v>0</v>
      </c>
      <c r="M144" s="189">
        <f t="shared" ref="M144:M167" si="87">IFERROR((K144/D144)^(1/4)-1,0)</f>
        <v>0</v>
      </c>
      <c r="O144" s="188">
        <f>IFERROR('Παραδοχές διείσδυσης - κάλυψης'!J79/'Παραδοχές διείσδυσης - κάλυψης'!J110,0)</f>
        <v>0</v>
      </c>
      <c r="P144" s="161">
        <f t="shared" ref="P144:P167" si="88">IFERROR((O144-K144)/K144,0)</f>
        <v>0</v>
      </c>
      <c r="Q144" s="188">
        <f>IFERROR('Παραδοχές διείσδυσης - κάλυψης'!K79/'Παραδοχές διείσδυσης - κάλυψης'!K110,0)</f>
        <v>0</v>
      </c>
      <c r="R144" s="161">
        <f t="shared" ref="R144:R167" si="89">IFERROR((Q144-O144)/O144,0)</f>
        <v>0</v>
      </c>
      <c r="S144" s="188">
        <f>IFERROR('Παραδοχές διείσδυσης - κάλυψης'!L79/'Παραδοχές διείσδυσης - κάλυψης'!L110,0)</f>
        <v>0</v>
      </c>
      <c r="T144" s="161">
        <f t="shared" ref="T144:T167" si="90">IFERROR((S144-Q144)/Q144,0)</f>
        <v>0</v>
      </c>
      <c r="U144" s="188">
        <f>IFERROR('Παραδοχές διείσδυσης - κάλυψης'!M79/'Παραδοχές διείσδυσης - κάλυψης'!M110,0)</f>
        <v>0</v>
      </c>
      <c r="V144" s="161">
        <f t="shared" ref="V144:V167" si="91">IFERROR((U144-S144)/S144,0)</f>
        <v>0</v>
      </c>
      <c r="W144" s="188">
        <f>IFERROR('Παραδοχές διείσδυσης - κάλυψης'!N79/'Παραδοχές διείσδυσης - κάλυψης'!N110,0)</f>
        <v>0</v>
      </c>
      <c r="X144" s="161">
        <f t="shared" ref="X144:X167" si="92">IFERROR((W144-U144)/U144,0)</f>
        <v>0</v>
      </c>
      <c r="Y144" s="189">
        <f t="shared" ref="Y144:Y167" si="93">IFERROR((W144/O144)^(1/4)-1,0)</f>
        <v>0</v>
      </c>
    </row>
    <row r="145" spans="2:25" outlineLevel="1" x14ac:dyDescent="0.35">
      <c r="B145" s="237" t="s">
        <v>77</v>
      </c>
      <c r="C145" s="62" t="s">
        <v>195</v>
      </c>
      <c r="D145" s="187">
        <f>IFERROR('Παραδοχές διείσδυσης - κάλυψης'!D80/'Παραδοχές διείσδυσης - κάλυψης'!D111,0)</f>
        <v>0</v>
      </c>
      <c r="E145" s="188">
        <f>IFERROR('Παραδοχές διείσδυσης - κάλυψης'!E80/'Παραδοχές διείσδυσης - κάλυψης'!E111,0)</f>
        <v>0</v>
      </c>
      <c r="F145" s="161">
        <f t="shared" si="83"/>
        <v>0</v>
      </c>
      <c r="G145" s="188">
        <f>IFERROR('Παραδοχές διείσδυσης - κάλυψης'!F80/'Παραδοχές διείσδυσης - κάλυψης'!F111,0)</f>
        <v>0</v>
      </c>
      <c r="H145" s="161">
        <f t="shared" si="84"/>
        <v>0</v>
      </c>
      <c r="I145" s="188">
        <f>IFERROR('Παραδοχές διείσδυσης - κάλυψης'!G80/'Παραδοχές διείσδυσης - κάλυψης'!G111,0)</f>
        <v>0</v>
      </c>
      <c r="J145" s="161">
        <f t="shared" si="85"/>
        <v>0</v>
      </c>
      <c r="K145" s="188">
        <f>IFERROR('Παραδοχές διείσδυσης - κάλυψης'!I80/'Παραδοχές διείσδυσης - κάλυψης'!I111,0)</f>
        <v>0</v>
      </c>
      <c r="L145" s="161">
        <f t="shared" si="86"/>
        <v>0</v>
      </c>
      <c r="M145" s="189">
        <f t="shared" si="87"/>
        <v>0</v>
      </c>
      <c r="O145" s="188">
        <f>IFERROR('Παραδοχές διείσδυσης - κάλυψης'!J80/'Παραδοχές διείσδυσης - κάλυψης'!J111,0)</f>
        <v>0</v>
      </c>
      <c r="P145" s="161">
        <f t="shared" si="88"/>
        <v>0</v>
      </c>
      <c r="Q145" s="188">
        <f>IFERROR('Παραδοχές διείσδυσης - κάλυψης'!K80/'Παραδοχές διείσδυσης - κάλυψης'!K111,0)</f>
        <v>0</v>
      </c>
      <c r="R145" s="161">
        <f t="shared" si="89"/>
        <v>0</v>
      </c>
      <c r="S145" s="188">
        <f>IFERROR('Παραδοχές διείσδυσης - κάλυψης'!L80/'Παραδοχές διείσδυσης - κάλυψης'!L111,0)</f>
        <v>0</v>
      </c>
      <c r="T145" s="161">
        <f t="shared" si="90"/>
        <v>0</v>
      </c>
      <c r="U145" s="188">
        <f>IFERROR('Παραδοχές διείσδυσης - κάλυψης'!M80/'Παραδοχές διείσδυσης - κάλυψης'!M111,0)</f>
        <v>0</v>
      </c>
      <c r="V145" s="161">
        <f t="shared" si="91"/>
        <v>0</v>
      </c>
      <c r="W145" s="188">
        <f>IFERROR('Παραδοχές διείσδυσης - κάλυψης'!N80/'Παραδοχές διείσδυσης - κάλυψης'!N111,0)</f>
        <v>0</v>
      </c>
      <c r="X145" s="161">
        <f t="shared" si="92"/>
        <v>0</v>
      </c>
      <c r="Y145" s="189">
        <f t="shared" si="93"/>
        <v>0</v>
      </c>
    </row>
    <row r="146" spans="2:25" outlineLevel="1" x14ac:dyDescent="0.35">
      <c r="B146" s="238" t="s">
        <v>78</v>
      </c>
      <c r="C146" s="62" t="s">
        <v>195</v>
      </c>
      <c r="D146" s="187">
        <f>IFERROR('Παραδοχές διείσδυσης - κάλυψης'!D81/'Παραδοχές διείσδυσης - κάλυψης'!D112,0)</f>
        <v>0.74708450704225349</v>
      </c>
      <c r="E146" s="188">
        <f>IFERROR('Παραδοχές διείσδυσης - κάλυψης'!E81/'Παραδοχές διείσδυσης - κάλυψης'!E112,0)</f>
        <v>0.74708450704225349</v>
      </c>
      <c r="F146" s="161">
        <f t="shared" si="83"/>
        <v>0</v>
      </c>
      <c r="G146" s="188">
        <f>IFERROR('Παραδοχές διείσδυσης - κάλυψης'!F81/'Παραδοχές διείσδυσης - κάλυψης'!F112,0)</f>
        <v>0.74708450704225349</v>
      </c>
      <c r="H146" s="161">
        <f t="shared" si="84"/>
        <v>0</v>
      </c>
      <c r="I146" s="188">
        <f>IFERROR('Παραδοχές διείσδυσης - κάλυψης'!G81/'Παραδοχές διείσδυσης - κάλυψης'!G112,0)</f>
        <v>0.74708450704225349</v>
      </c>
      <c r="J146" s="161">
        <f t="shared" si="85"/>
        <v>0</v>
      </c>
      <c r="K146" s="188">
        <f>IFERROR('Παραδοχές διείσδυσης - κάλυψης'!I81/'Παραδοχές διείσδυσης - κάλυψης'!I112,0)</f>
        <v>0.74708450704225349</v>
      </c>
      <c r="L146" s="161">
        <f t="shared" si="86"/>
        <v>0</v>
      </c>
      <c r="M146" s="189">
        <f t="shared" si="87"/>
        <v>0</v>
      </c>
      <c r="O146" s="188">
        <f>IFERROR('Παραδοχές διείσδυσης - κάλυψης'!J81/'Παραδοχές διείσδυσης - κάλυψης'!J112,0)</f>
        <v>0.74708450704225349</v>
      </c>
      <c r="P146" s="161">
        <f t="shared" si="88"/>
        <v>0</v>
      </c>
      <c r="Q146" s="188">
        <f>IFERROR('Παραδοχές διείσδυσης - κάλυψης'!K81/'Παραδοχές διείσδυσης - κάλυψης'!K112,0)</f>
        <v>0.74708450704225349</v>
      </c>
      <c r="R146" s="161">
        <f t="shared" si="89"/>
        <v>0</v>
      </c>
      <c r="S146" s="188">
        <f>IFERROR('Παραδοχές διείσδυσης - κάλυψης'!L81/'Παραδοχές διείσδυσης - κάλυψης'!L112,0)</f>
        <v>0.74708450704225349</v>
      </c>
      <c r="T146" s="161">
        <f t="shared" si="90"/>
        <v>0</v>
      </c>
      <c r="U146" s="188">
        <f>IFERROR('Παραδοχές διείσδυσης - κάλυψης'!M81/'Παραδοχές διείσδυσης - κάλυψης'!M112,0)</f>
        <v>0.74708450704225349</v>
      </c>
      <c r="V146" s="161">
        <f t="shared" si="91"/>
        <v>0</v>
      </c>
      <c r="W146" s="188">
        <f>IFERROR('Παραδοχές διείσδυσης - κάλυψης'!N81/'Παραδοχές διείσδυσης - κάλυψης'!N112,0)</f>
        <v>0.74708450704225349</v>
      </c>
      <c r="X146" s="161">
        <f t="shared" si="92"/>
        <v>0</v>
      </c>
      <c r="Y146" s="189">
        <f t="shared" si="93"/>
        <v>0</v>
      </c>
    </row>
    <row r="147" spans="2:25" outlineLevel="1" x14ac:dyDescent="0.35">
      <c r="B147" s="237" t="s">
        <v>79</v>
      </c>
      <c r="C147" s="62" t="s">
        <v>195</v>
      </c>
      <c r="D147" s="187">
        <f>IFERROR('Παραδοχές διείσδυσης - κάλυψης'!D82/'Παραδοχές διείσδυσης - κάλυψης'!D113,0)</f>
        <v>0</v>
      </c>
      <c r="E147" s="188">
        <f>IFERROR('Παραδοχές διείσδυσης - κάλυψης'!E82/'Παραδοχές διείσδυσης - κάλυψης'!E113,0)</f>
        <v>0</v>
      </c>
      <c r="F147" s="161">
        <f t="shared" si="83"/>
        <v>0</v>
      </c>
      <c r="G147" s="188">
        <f>IFERROR('Παραδοχές διείσδυσης - κάλυψης'!F82/'Παραδοχές διείσδυσης - κάλυψης'!F113,0)</f>
        <v>0</v>
      </c>
      <c r="H147" s="161">
        <f t="shared" si="84"/>
        <v>0</v>
      </c>
      <c r="I147" s="188">
        <f>IFERROR('Παραδοχές διείσδυσης - κάλυψης'!G82/'Παραδοχές διείσδυσης - κάλυψης'!G113,0)</f>
        <v>0</v>
      </c>
      <c r="J147" s="161">
        <f t="shared" si="85"/>
        <v>0</v>
      </c>
      <c r="K147" s="188">
        <f>IFERROR('Παραδοχές διείσδυσης - κάλυψης'!I82/'Παραδοχές διείσδυσης - κάλυψης'!I113,0)</f>
        <v>0</v>
      </c>
      <c r="L147" s="161">
        <f t="shared" si="86"/>
        <v>0</v>
      </c>
      <c r="M147" s="189">
        <f t="shared" si="87"/>
        <v>0</v>
      </c>
      <c r="O147" s="188">
        <f>IFERROR('Παραδοχές διείσδυσης - κάλυψης'!J82/'Παραδοχές διείσδυσης - κάλυψης'!J113,0)</f>
        <v>0</v>
      </c>
      <c r="P147" s="161">
        <f t="shared" si="88"/>
        <v>0</v>
      </c>
      <c r="Q147" s="188">
        <f>IFERROR('Παραδοχές διείσδυσης - κάλυψης'!K82/'Παραδοχές διείσδυσης - κάλυψης'!K113,0)</f>
        <v>0</v>
      </c>
      <c r="R147" s="161">
        <f t="shared" si="89"/>
        <v>0</v>
      </c>
      <c r="S147" s="188">
        <f>IFERROR('Παραδοχές διείσδυσης - κάλυψης'!L82/'Παραδοχές διείσδυσης - κάλυψης'!L113,0)</f>
        <v>0</v>
      </c>
      <c r="T147" s="161">
        <f t="shared" si="90"/>
        <v>0</v>
      </c>
      <c r="U147" s="188">
        <f>IFERROR('Παραδοχές διείσδυσης - κάλυψης'!M82/'Παραδοχές διείσδυσης - κάλυψης'!M113,0)</f>
        <v>0</v>
      </c>
      <c r="V147" s="161">
        <f t="shared" si="91"/>
        <v>0</v>
      </c>
      <c r="W147" s="188">
        <f>IFERROR('Παραδοχές διείσδυσης - κάλυψης'!N82/'Παραδοχές διείσδυσης - κάλυψης'!N113,0)</f>
        <v>0</v>
      </c>
      <c r="X147" s="161">
        <f t="shared" si="92"/>
        <v>0</v>
      </c>
      <c r="Y147" s="189">
        <f t="shared" si="93"/>
        <v>0</v>
      </c>
    </row>
    <row r="148" spans="2:25" outlineLevel="1" x14ac:dyDescent="0.35">
      <c r="B148" s="238" t="s">
        <v>80</v>
      </c>
      <c r="C148" s="62" t="s">
        <v>195</v>
      </c>
      <c r="D148" s="187">
        <f>IFERROR('Παραδοχές διείσδυσης - κάλυψης'!D83/'Παραδοχές διείσδυσης - κάλυψης'!D114,0)</f>
        <v>0.70780808080808078</v>
      </c>
      <c r="E148" s="188">
        <f>IFERROR('Παραδοχές διείσδυσης - κάλυψης'!E83/'Παραδοχές διείσδυσης - κάλυψης'!E114,0)</f>
        <v>0.70780808080808078</v>
      </c>
      <c r="F148" s="161">
        <f t="shared" si="83"/>
        <v>0</v>
      </c>
      <c r="G148" s="188">
        <f>IFERROR('Παραδοχές διείσδυσης - κάλυψης'!F83/'Παραδοχές διείσδυσης - κάλυψης'!F114,0)</f>
        <v>0.70780808080808078</v>
      </c>
      <c r="H148" s="161">
        <f t="shared" si="84"/>
        <v>0</v>
      </c>
      <c r="I148" s="188">
        <f>IFERROR('Παραδοχές διείσδυσης - κάλυψης'!G83/'Παραδοχές διείσδυσης - κάλυψης'!G114,0)</f>
        <v>0.70780808080808078</v>
      </c>
      <c r="J148" s="161">
        <f t="shared" si="85"/>
        <v>0</v>
      </c>
      <c r="K148" s="188">
        <f>IFERROR('Παραδοχές διείσδυσης - κάλυψης'!I83/'Παραδοχές διείσδυσης - κάλυψης'!I114,0)</f>
        <v>0.70780808080808078</v>
      </c>
      <c r="L148" s="161">
        <f t="shared" si="86"/>
        <v>0</v>
      </c>
      <c r="M148" s="189">
        <f t="shared" si="87"/>
        <v>0</v>
      </c>
      <c r="O148" s="188">
        <f>IFERROR('Παραδοχές διείσδυσης - κάλυψης'!J83/'Παραδοχές διείσδυσης - κάλυψης'!J114,0)</f>
        <v>0.70780808080808078</v>
      </c>
      <c r="P148" s="161">
        <f t="shared" si="88"/>
        <v>0</v>
      </c>
      <c r="Q148" s="188">
        <f>IFERROR('Παραδοχές διείσδυσης - κάλυψης'!K83/'Παραδοχές διείσδυσης - κάλυψης'!K114,0)</f>
        <v>0.70780808080808078</v>
      </c>
      <c r="R148" s="161">
        <f t="shared" si="89"/>
        <v>0</v>
      </c>
      <c r="S148" s="188">
        <f>IFERROR('Παραδοχές διείσδυσης - κάλυψης'!L83/'Παραδοχές διείσδυσης - κάλυψης'!L114,0)</f>
        <v>0.70780808080808078</v>
      </c>
      <c r="T148" s="161">
        <f t="shared" si="90"/>
        <v>0</v>
      </c>
      <c r="U148" s="188">
        <f>IFERROR('Παραδοχές διείσδυσης - κάλυψης'!M83/'Παραδοχές διείσδυσης - κάλυψης'!M114,0)</f>
        <v>0.70780808080808078</v>
      </c>
      <c r="V148" s="161">
        <f t="shared" si="91"/>
        <v>0</v>
      </c>
      <c r="W148" s="188">
        <f>IFERROR('Παραδοχές διείσδυσης - κάλυψης'!N83/'Παραδοχές διείσδυσης - κάλυψης'!N114,0)</f>
        <v>0.70780808080808078</v>
      </c>
      <c r="X148" s="161">
        <f t="shared" si="92"/>
        <v>0</v>
      </c>
      <c r="Y148" s="189">
        <f t="shared" si="93"/>
        <v>0</v>
      </c>
    </row>
    <row r="149" spans="2:25" outlineLevel="1" x14ac:dyDescent="0.35">
      <c r="B149" s="237" t="s">
        <v>81</v>
      </c>
      <c r="C149" s="62" t="s">
        <v>195</v>
      </c>
      <c r="D149" s="187">
        <f>IFERROR('Παραδοχές διείσδυσης - κάλυψης'!D84/'Παραδοχές διείσδυσης - κάλυψης'!D115,0)</f>
        <v>0</v>
      </c>
      <c r="E149" s="188">
        <f>IFERROR('Παραδοχές διείσδυσης - κάλυψης'!E84/'Παραδοχές διείσδυσης - κάλυψης'!E115,0)</f>
        <v>0</v>
      </c>
      <c r="F149" s="161">
        <f t="shared" si="83"/>
        <v>0</v>
      </c>
      <c r="G149" s="188">
        <f>IFERROR('Παραδοχές διείσδυσης - κάλυψης'!F84/'Παραδοχές διείσδυσης - κάλυψης'!F115,0)</f>
        <v>0</v>
      </c>
      <c r="H149" s="161">
        <f t="shared" si="84"/>
        <v>0</v>
      </c>
      <c r="I149" s="188">
        <f>IFERROR('Παραδοχές διείσδυσης - κάλυψης'!G84/'Παραδοχές διείσδυσης - κάλυψης'!G115,0)</f>
        <v>0</v>
      </c>
      <c r="J149" s="161">
        <f t="shared" si="85"/>
        <v>0</v>
      </c>
      <c r="K149" s="188">
        <f>IFERROR('Παραδοχές διείσδυσης - κάλυψης'!I84/'Παραδοχές διείσδυσης - κάλυψης'!I115,0)</f>
        <v>0</v>
      </c>
      <c r="L149" s="161">
        <f t="shared" si="86"/>
        <v>0</v>
      </c>
      <c r="M149" s="189">
        <f t="shared" si="87"/>
        <v>0</v>
      </c>
      <c r="O149" s="188">
        <f>IFERROR('Παραδοχές διείσδυσης - κάλυψης'!J84/'Παραδοχές διείσδυσης - κάλυψης'!J115,0)</f>
        <v>0</v>
      </c>
      <c r="P149" s="161">
        <f t="shared" si="88"/>
        <v>0</v>
      </c>
      <c r="Q149" s="188">
        <f>IFERROR('Παραδοχές διείσδυσης - κάλυψης'!K84/'Παραδοχές διείσδυσης - κάλυψης'!K115,0)</f>
        <v>0</v>
      </c>
      <c r="R149" s="161">
        <f t="shared" si="89"/>
        <v>0</v>
      </c>
      <c r="S149" s="188">
        <f>IFERROR('Παραδοχές διείσδυσης - κάλυψης'!L84/'Παραδοχές διείσδυσης - κάλυψης'!L115,0)</f>
        <v>0</v>
      </c>
      <c r="T149" s="161">
        <f t="shared" si="90"/>
        <v>0</v>
      </c>
      <c r="U149" s="188">
        <f>IFERROR('Παραδοχές διείσδυσης - κάλυψης'!M84/'Παραδοχές διείσδυσης - κάλυψης'!M115,0)</f>
        <v>0</v>
      </c>
      <c r="V149" s="161">
        <f t="shared" si="91"/>
        <v>0</v>
      </c>
      <c r="W149" s="188">
        <f>IFERROR('Παραδοχές διείσδυσης - κάλυψης'!N84/'Παραδοχές διείσδυσης - κάλυψης'!N115,0)</f>
        <v>0</v>
      </c>
      <c r="X149" s="161">
        <f t="shared" si="92"/>
        <v>0</v>
      </c>
      <c r="Y149" s="189">
        <f t="shared" si="93"/>
        <v>0</v>
      </c>
    </row>
    <row r="150" spans="2:25" outlineLevel="1" x14ac:dyDescent="0.35">
      <c r="B150" s="238" t="s">
        <v>82</v>
      </c>
      <c r="C150" s="62" t="s">
        <v>195</v>
      </c>
      <c r="D150" s="187">
        <f>IFERROR('Παραδοχές διείσδυσης - κάλυψης'!D85/'Παραδοχές διείσδυσης - κάλυψης'!D116,0)</f>
        <v>0.64724456521739127</v>
      </c>
      <c r="E150" s="188">
        <f>IFERROR('Παραδοχές διείσδυσης - κάλυψης'!E85/'Παραδοχές διείσδυσης - κάλυψης'!E116,0)</f>
        <v>0.64724456521739127</v>
      </c>
      <c r="F150" s="161">
        <f t="shared" si="83"/>
        <v>0</v>
      </c>
      <c r="G150" s="188">
        <f>IFERROR('Παραδοχές διείσδυσης - κάλυψης'!F85/'Παραδοχές διείσδυσης - κάλυψης'!F116,0)</f>
        <v>0.64724456521739127</v>
      </c>
      <c r="H150" s="161">
        <f t="shared" si="84"/>
        <v>0</v>
      </c>
      <c r="I150" s="188">
        <f>IFERROR('Παραδοχές διείσδυσης - κάλυψης'!G85/'Παραδοχές διείσδυσης - κάλυψης'!G116,0)</f>
        <v>0.64724456521739127</v>
      </c>
      <c r="J150" s="161">
        <f t="shared" si="85"/>
        <v>0</v>
      </c>
      <c r="K150" s="188">
        <f>IFERROR('Παραδοχές διείσδυσης - κάλυψης'!I85/'Παραδοχές διείσδυσης - κάλυψης'!I116,0)</f>
        <v>0.64724456521739127</v>
      </c>
      <c r="L150" s="161">
        <f t="shared" si="86"/>
        <v>0</v>
      </c>
      <c r="M150" s="189">
        <f t="shared" si="87"/>
        <v>0</v>
      </c>
      <c r="O150" s="188">
        <f>IFERROR('Παραδοχές διείσδυσης - κάλυψης'!J85/'Παραδοχές διείσδυσης - κάλυψης'!J116,0)</f>
        <v>0.64724456521739127</v>
      </c>
      <c r="P150" s="161">
        <f t="shared" si="88"/>
        <v>0</v>
      </c>
      <c r="Q150" s="188">
        <f>IFERROR('Παραδοχές διείσδυσης - κάλυψης'!K85/'Παραδοχές διείσδυσης - κάλυψης'!K116,0)</f>
        <v>0.64724456521739127</v>
      </c>
      <c r="R150" s="161">
        <f t="shared" si="89"/>
        <v>0</v>
      </c>
      <c r="S150" s="188">
        <f>IFERROR('Παραδοχές διείσδυσης - κάλυψης'!L85/'Παραδοχές διείσδυσης - κάλυψης'!L116,0)</f>
        <v>0.64724456521739127</v>
      </c>
      <c r="T150" s="161">
        <f t="shared" si="90"/>
        <v>0</v>
      </c>
      <c r="U150" s="188">
        <f>IFERROR('Παραδοχές διείσδυσης - κάλυψης'!M85/'Παραδοχές διείσδυσης - κάλυψης'!M116,0)</f>
        <v>0.64724456521739127</v>
      </c>
      <c r="V150" s="161">
        <f t="shared" si="91"/>
        <v>0</v>
      </c>
      <c r="W150" s="188">
        <f>IFERROR('Παραδοχές διείσδυσης - κάλυψης'!N85/'Παραδοχές διείσδυσης - κάλυψης'!N116,0)</f>
        <v>0.64724456521739127</v>
      </c>
      <c r="X150" s="161">
        <f t="shared" si="92"/>
        <v>0</v>
      </c>
      <c r="Y150" s="189">
        <f t="shared" si="93"/>
        <v>0</v>
      </c>
    </row>
    <row r="151" spans="2:25" outlineLevel="1" x14ac:dyDescent="0.35">
      <c r="B151" s="237" t="s">
        <v>83</v>
      </c>
      <c r="C151" s="62" t="s">
        <v>195</v>
      </c>
      <c r="D151" s="187">
        <f>IFERROR('Παραδοχές διείσδυσης - κάλυψης'!D86/'Παραδοχές διείσδυσης - κάλυψης'!D117,0)</f>
        <v>0</v>
      </c>
      <c r="E151" s="188">
        <f>IFERROR('Παραδοχές διείσδυσης - κάλυψης'!E86/'Παραδοχές διείσδυσης - κάλυψης'!E117,0)</f>
        <v>0</v>
      </c>
      <c r="F151" s="161">
        <f t="shared" si="83"/>
        <v>0</v>
      </c>
      <c r="G151" s="188">
        <f>IFERROR('Παραδοχές διείσδυσης - κάλυψης'!F86/'Παραδοχές διείσδυσης - κάλυψης'!F117,0)</f>
        <v>0</v>
      </c>
      <c r="H151" s="161">
        <f t="shared" si="84"/>
        <v>0</v>
      </c>
      <c r="I151" s="188">
        <f>IFERROR('Παραδοχές διείσδυσης - κάλυψης'!G86/'Παραδοχές διείσδυσης - κάλυψης'!G117,0)</f>
        <v>0</v>
      </c>
      <c r="J151" s="161">
        <f t="shared" si="85"/>
        <v>0</v>
      </c>
      <c r="K151" s="188">
        <f>IFERROR('Παραδοχές διείσδυσης - κάλυψης'!I86/'Παραδοχές διείσδυσης - κάλυψης'!I117,0)</f>
        <v>0</v>
      </c>
      <c r="L151" s="161">
        <f t="shared" si="86"/>
        <v>0</v>
      </c>
      <c r="M151" s="189">
        <f t="shared" si="87"/>
        <v>0</v>
      </c>
      <c r="O151" s="188">
        <f>IFERROR('Παραδοχές διείσδυσης - κάλυψης'!J86/'Παραδοχές διείσδυσης - κάλυψης'!J117,0)</f>
        <v>0</v>
      </c>
      <c r="P151" s="161">
        <f t="shared" si="88"/>
        <v>0</v>
      </c>
      <c r="Q151" s="188">
        <f>IFERROR('Παραδοχές διείσδυσης - κάλυψης'!K86/'Παραδοχές διείσδυσης - κάλυψης'!K117,0)</f>
        <v>0</v>
      </c>
      <c r="R151" s="161">
        <f t="shared" si="89"/>
        <v>0</v>
      </c>
      <c r="S151" s="188">
        <f>IFERROR('Παραδοχές διείσδυσης - κάλυψης'!L86/'Παραδοχές διείσδυσης - κάλυψης'!L117,0)</f>
        <v>0</v>
      </c>
      <c r="T151" s="161">
        <f t="shared" si="90"/>
        <v>0</v>
      </c>
      <c r="U151" s="188">
        <f>IFERROR('Παραδοχές διείσδυσης - κάλυψης'!M86/'Παραδοχές διείσδυσης - κάλυψης'!M117,0)</f>
        <v>0</v>
      </c>
      <c r="V151" s="161">
        <f t="shared" si="91"/>
        <v>0</v>
      </c>
      <c r="W151" s="188">
        <f>IFERROR('Παραδοχές διείσδυσης - κάλυψης'!N86/'Παραδοχές διείσδυσης - κάλυψης'!N117,0)</f>
        <v>0</v>
      </c>
      <c r="X151" s="161">
        <f t="shared" si="92"/>
        <v>0</v>
      </c>
      <c r="Y151" s="189">
        <f t="shared" si="93"/>
        <v>0</v>
      </c>
    </row>
    <row r="152" spans="2:25" outlineLevel="1" x14ac:dyDescent="0.35">
      <c r="B152" s="238" t="s">
        <v>84</v>
      </c>
      <c r="C152" s="62" t="s">
        <v>195</v>
      </c>
      <c r="D152" s="187">
        <f>IFERROR('Παραδοχές διείσδυσης - κάλυψης'!D87/'Παραδοχές διείσδυσης - κάλυψης'!D118,0)</f>
        <v>0</v>
      </c>
      <c r="E152" s="188">
        <f>IFERROR('Παραδοχές διείσδυσης - κάλυψης'!E87/'Παραδοχές διείσδυσης - κάλυψης'!E118,0)</f>
        <v>0</v>
      </c>
      <c r="F152" s="161">
        <f t="shared" si="83"/>
        <v>0</v>
      </c>
      <c r="G152" s="188">
        <f>IFERROR('Παραδοχές διείσδυσης - κάλυψης'!F87/'Παραδοχές διείσδυσης - κάλυψης'!F118,0)</f>
        <v>0</v>
      </c>
      <c r="H152" s="161">
        <f t="shared" si="84"/>
        <v>0</v>
      </c>
      <c r="I152" s="188">
        <f>IFERROR('Παραδοχές διείσδυσης - κάλυψης'!G87/'Παραδοχές διείσδυσης - κάλυψης'!G118,0)</f>
        <v>0</v>
      </c>
      <c r="J152" s="161">
        <f t="shared" si="85"/>
        <v>0</v>
      </c>
      <c r="K152" s="188">
        <f>IFERROR('Παραδοχές διείσδυσης - κάλυψης'!I87/'Παραδοχές διείσδυσης - κάλυψης'!I118,0)</f>
        <v>0</v>
      </c>
      <c r="L152" s="161">
        <f t="shared" si="86"/>
        <v>0</v>
      </c>
      <c r="M152" s="189">
        <f t="shared" si="87"/>
        <v>0</v>
      </c>
      <c r="O152" s="188">
        <f>IFERROR('Παραδοχές διείσδυσης - κάλυψης'!J87/'Παραδοχές διείσδυσης - κάλυψης'!J118,0)</f>
        <v>0</v>
      </c>
      <c r="P152" s="161">
        <f t="shared" si="88"/>
        <v>0</v>
      </c>
      <c r="Q152" s="188">
        <f>IFERROR('Παραδοχές διείσδυσης - κάλυψης'!K87/'Παραδοχές διείσδυσης - κάλυψης'!K118,0)</f>
        <v>0</v>
      </c>
      <c r="R152" s="161">
        <f t="shared" si="89"/>
        <v>0</v>
      </c>
      <c r="S152" s="188">
        <f>IFERROR('Παραδοχές διείσδυσης - κάλυψης'!L87/'Παραδοχές διείσδυσης - κάλυψης'!L118,0)</f>
        <v>0</v>
      </c>
      <c r="T152" s="161">
        <f t="shared" si="90"/>
        <v>0</v>
      </c>
      <c r="U152" s="188">
        <f>IFERROR('Παραδοχές διείσδυσης - κάλυψης'!M87/'Παραδοχές διείσδυσης - κάλυψης'!M118,0)</f>
        <v>0</v>
      </c>
      <c r="V152" s="161">
        <f t="shared" si="91"/>
        <v>0</v>
      </c>
      <c r="W152" s="188">
        <f>IFERROR('Παραδοχές διείσδυσης - κάλυψης'!N87/'Παραδοχές διείσδυσης - κάλυψης'!N118,0)</f>
        <v>0</v>
      </c>
      <c r="X152" s="161">
        <f t="shared" si="92"/>
        <v>0</v>
      </c>
      <c r="Y152" s="189">
        <f t="shared" si="93"/>
        <v>0</v>
      </c>
    </row>
    <row r="153" spans="2:25" outlineLevel="1" x14ac:dyDescent="0.35">
      <c r="B153" s="237" t="s">
        <v>85</v>
      </c>
      <c r="C153" s="62" t="s">
        <v>195</v>
      </c>
      <c r="D153" s="187">
        <f>IFERROR('Παραδοχές διείσδυσης - κάλυψης'!D88/'Παραδοχές διείσδυσης - κάλυψης'!D119,0)</f>
        <v>0</v>
      </c>
      <c r="E153" s="188">
        <f>IFERROR('Παραδοχές διείσδυσης - κάλυψης'!E88/'Παραδοχές διείσδυσης - κάλυψης'!E119,0)</f>
        <v>0</v>
      </c>
      <c r="F153" s="161">
        <f t="shared" si="83"/>
        <v>0</v>
      </c>
      <c r="G153" s="188">
        <f>IFERROR('Παραδοχές διείσδυσης - κάλυψης'!F88/'Παραδοχές διείσδυσης - κάλυψης'!F119,0)</f>
        <v>0</v>
      </c>
      <c r="H153" s="161">
        <f t="shared" si="84"/>
        <v>0</v>
      </c>
      <c r="I153" s="188">
        <f>IFERROR('Παραδοχές διείσδυσης - κάλυψης'!G88/'Παραδοχές διείσδυσης - κάλυψης'!G119,0)</f>
        <v>0</v>
      </c>
      <c r="J153" s="161">
        <f t="shared" si="85"/>
        <v>0</v>
      </c>
      <c r="K153" s="188">
        <f>IFERROR('Παραδοχές διείσδυσης - κάλυψης'!I88/'Παραδοχές διείσδυσης - κάλυψης'!I119,0)</f>
        <v>0</v>
      </c>
      <c r="L153" s="161">
        <f t="shared" si="86"/>
        <v>0</v>
      </c>
      <c r="M153" s="189">
        <f t="shared" si="87"/>
        <v>0</v>
      </c>
      <c r="O153" s="188">
        <f>IFERROR('Παραδοχές διείσδυσης - κάλυψης'!J88/'Παραδοχές διείσδυσης - κάλυψης'!J119,0)</f>
        <v>0</v>
      </c>
      <c r="P153" s="161">
        <f t="shared" si="88"/>
        <v>0</v>
      </c>
      <c r="Q153" s="188">
        <f>IFERROR('Παραδοχές διείσδυσης - κάλυψης'!K88/'Παραδοχές διείσδυσης - κάλυψης'!K119,0)</f>
        <v>0</v>
      </c>
      <c r="R153" s="161">
        <f t="shared" si="89"/>
        <v>0</v>
      </c>
      <c r="S153" s="188">
        <f>IFERROR('Παραδοχές διείσδυσης - κάλυψης'!L88/'Παραδοχές διείσδυσης - κάλυψης'!L119,0)</f>
        <v>0</v>
      </c>
      <c r="T153" s="161">
        <f t="shared" si="90"/>
        <v>0</v>
      </c>
      <c r="U153" s="188">
        <f>IFERROR('Παραδοχές διείσδυσης - κάλυψης'!M88/'Παραδοχές διείσδυσης - κάλυψης'!M119,0)</f>
        <v>0</v>
      </c>
      <c r="V153" s="161">
        <f t="shared" si="91"/>
        <v>0</v>
      </c>
      <c r="W153" s="188">
        <f>IFERROR('Παραδοχές διείσδυσης - κάλυψης'!N88/'Παραδοχές διείσδυσης - κάλυψης'!N119,0)</f>
        <v>0</v>
      </c>
      <c r="X153" s="161">
        <f t="shared" si="92"/>
        <v>0</v>
      </c>
      <c r="Y153" s="189">
        <f t="shared" si="93"/>
        <v>0</v>
      </c>
    </row>
    <row r="154" spans="2:25" outlineLevel="1" x14ac:dyDescent="0.35">
      <c r="B154" s="238" t="s">
        <v>86</v>
      </c>
      <c r="C154" s="62" t="s">
        <v>195</v>
      </c>
      <c r="D154" s="187">
        <f>IFERROR('Παραδοχές διείσδυσης - κάλυψης'!D89/'Παραδοχές διείσδυσης - κάλυψης'!D120,0)</f>
        <v>0</v>
      </c>
      <c r="E154" s="188">
        <f>IFERROR('Παραδοχές διείσδυσης - κάλυψης'!E89/'Παραδοχές διείσδυσης - κάλυψης'!E120,0)</f>
        <v>0</v>
      </c>
      <c r="F154" s="161">
        <f t="shared" si="83"/>
        <v>0</v>
      </c>
      <c r="G154" s="188">
        <f>IFERROR('Παραδοχές διείσδυσης - κάλυψης'!F89/'Παραδοχές διείσδυσης - κάλυψης'!F120,0)</f>
        <v>0</v>
      </c>
      <c r="H154" s="161">
        <f t="shared" si="84"/>
        <v>0</v>
      </c>
      <c r="I154" s="188">
        <f>IFERROR('Παραδοχές διείσδυσης - κάλυψης'!G89/'Παραδοχές διείσδυσης - κάλυψης'!G120,0)</f>
        <v>0</v>
      </c>
      <c r="J154" s="161">
        <f t="shared" si="85"/>
        <v>0</v>
      </c>
      <c r="K154" s="188">
        <f>IFERROR('Παραδοχές διείσδυσης - κάλυψης'!I89/'Παραδοχές διείσδυσης - κάλυψης'!I120,0)</f>
        <v>0</v>
      </c>
      <c r="L154" s="161">
        <f t="shared" si="86"/>
        <v>0</v>
      </c>
      <c r="M154" s="189">
        <f t="shared" si="87"/>
        <v>0</v>
      </c>
      <c r="O154" s="188">
        <f>IFERROR('Παραδοχές διείσδυσης - κάλυψης'!J89/'Παραδοχές διείσδυσης - κάλυψης'!J120,0)</f>
        <v>0</v>
      </c>
      <c r="P154" s="161">
        <f t="shared" si="88"/>
        <v>0</v>
      </c>
      <c r="Q154" s="188">
        <f>IFERROR('Παραδοχές διείσδυσης - κάλυψης'!K89/'Παραδοχές διείσδυσης - κάλυψης'!K120,0)</f>
        <v>0</v>
      </c>
      <c r="R154" s="161">
        <f t="shared" si="89"/>
        <v>0</v>
      </c>
      <c r="S154" s="188">
        <f>IFERROR('Παραδοχές διείσδυσης - κάλυψης'!L89/'Παραδοχές διείσδυσης - κάλυψης'!L120,0)</f>
        <v>0</v>
      </c>
      <c r="T154" s="161">
        <f t="shared" si="90"/>
        <v>0</v>
      </c>
      <c r="U154" s="188">
        <f>IFERROR('Παραδοχές διείσδυσης - κάλυψης'!M89/'Παραδοχές διείσδυσης - κάλυψης'!M120,0)</f>
        <v>0</v>
      </c>
      <c r="V154" s="161">
        <f t="shared" si="91"/>
        <v>0</v>
      </c>
      <c r="W154" s="188">
        <f>IFERROR('Παραδοχές διείσδυσης - κάλυψης'!N89/'Παραδοχές διείσδυσης - κάλυψης'!N120,0)</f>
        <v>0</v>
      </c>
      <c r="X154" s="161">
        <f t="shared" si="92"/>
        <v>0</v>
      </c>
      <c r="Y154" s="189">
        <f t="shared" si="93"/>
        <v>0</v>
      </c>
    </row>
    <row r="155" spans="2:25" outlineLevel="1" x14ac:dyDescent="0.35">
      <c r="B155" s="237" t="s">
        <v>87</v>
      </c>
      <c r="C155" s="62" t="s">
        <v>195</v>
      </c>
      <c r="D155" s="187">
        <f>IFERROR('Παραδοχές διείσδυσης - κάλυψης'!D90/'Παραδοχές διείσδυσης - κάλυψης'!D121,0)</f>
        <v>0</v>
      </c>
      <c r="E155" s="188">
        <f>IFERROR('Παραδοχές διείσδυσης - κάλυψης'!E90/'Παραδοχές διείσδυσης - κάλυψης'!E121,0)</f>
        <v>0</v>
      </c>
      <c r="F155" s="161">
        <f t="shared" si="83"/>
        <v>0</v>
      </c>
      <c r="G155" s="188">
        <f>IFERROR('Παραδοχές διείσδυσης - κάλυψης'!F90/'Παραδοχές διείσδυσης - κάλυψης'!F121,0)</f>
        <v>0</v>
      </c>
      <c r="H155" s="161">
        <f t="shared" si="84"/>
        <v>0</v>
      </c>
      <c r="I155" s="188">
        <f>IFERROR('Παραδοχές διείσδυσης - κάλυψης'!G90/'Παραδοχές διείσδυσης - κάλυψης'!G121,0)</f>
        <v>0</v>
      </c>
      <c r="J155" s="161">
        <f t="shared" si="85"/>
        <v>0</v>
      </c>
      <c r="K155" s="188">
        <f>IFERROR('Παραδοχές διείσδυσης - κάλυψης'!I90/'Παραδοχές διείσδυσης - κάλυψης'!I121,0)</f>
        <v>0</v>
      </c>
      <c r="L155" s="161">
        <f t="shared" si="86"/>
        <v>0</v>
      </c>
      <c r="M155" s="189">
        <f t="shared" si="87"/>
        <v>0</v>
      </c>
      <c r="O155" s="188">
        <f>IFERROR('Παραδοχές διείσδυσης - κάλυψης'!J90/'Παραδοχές διείσδυσης - κάλυψης'!J121,0)</f>
        <v>0</v>
      </c>
      <c r="P155" s="161">
        <f t="shared" si="88"/>
        <v>0</v>
      </c>
      <c r="Q155" s="188">
        <f>IFERROR('Παραδοχές διείσδυσης - κάλυψης'!K90/'Παραδοχές διείσδυσης - κάλυψης'!K121,0)</f>
        <v>0</v>
      </c>
      <c r="R155" s="161">
        <f t="shared" si="89"/>
        <v>0</v>
      </c>
      <c r="S155" s="188">
        <f>IFERROR('Παραδοχές διείσδυσης - κάλυψης'!L90/'Παραδοχές διείσδυσης - κάλυψης'!L121,0)</f>
        <v>0</v>
      </c>
      <c r="T155" s="161">
        <f t="shared" si="90"/>
        <v>0</v>
      </c>
      <c r="U155" s="188">
        <f>IFERROR('Παραδοχές διείσδυσης - κάλυψης'!M90/'Παραδοχές διείσδυσης - κάλυψης'!M121,0)</f>
        <v>0</v>
      </c>
      <c r="V155" s="161">
        <f t="shared" si="91"/>
        <v>0</v>
      </c>
      <c r="W155" s="188">
        <f>IFERROR('Παραδοχές διείσδυσης - κάλυψης'!N90/'Παραδοχές διείσδυσης - κάλυψης'!N121,0)</f>
        <v>0</v>
      </c>
      <c r="X155" s="161">
        <f t="shared" si="92"/>
        <v>0</v>
      </c>
      <c r="Y155" s="189">
        <f t="shared" si="93"/>
        <v>0</v>
      </c>
    </row>
    <row r="156" spans="2:25" outlineLevel="1" x14ac:dyDescent="0.35">
      <c r="B156" s="238" t="s">
        <v>88</v>
      </c>
      <c r="C156" s="62" t="s">
        <v>195</v>
      </c>
      <c r="D156" s="187">
        <f>IFERROR('Παραδοχές διείσδυσης - κάλυψης'!D91/'Παραδοχές διείσδυσης - κάλυψης'!D122,0)</f>
        <v>0.74957723577235769</v>
      </c>
      <c r="E156" s="188">
        <f>IFERROR('Παραδοχές διείσδυσης - κάλυψης'!E91/'Παραδοχές διείσδυσης - κάλυψης'!E122,0)</f>
        <v>0.74957723577235769</v>
      </c>
      <c r="F156" s="161">
        <f t="shared" si="83"/>
        <v>0</v>
      </c>
      <c r="G156" s="188">
        <f>IFERROR('Παραδοχές διείσδυσης - κάλυψης'!F91/'Παραδοχές διείσδυσης - κάλυψης'!F122,0)</f>
        <v>0.74957723577235769</v>
      </c>
      <c r="H156" s="161">
        <f t="shared" si="84"/>
        <v>0</v>
      </c>
      <c r="I156" s="188">
        <f>IFERROR('Παραδοχές διείσδυσης - κάλυψης'!G91/'Παραδοχές διείσδυσης - κάλυψης'!G122,0)</f>
        <v>0.74957723577235769</v>
      </c>
      <c r="J156" s="161">
        <f t="shared" si="85"/>
        <v>0</v>
      </c>
      <c r="K156" s="188">
        <f>IFERROR('Παραδοχές διείσδυσης - κάλυψης'!I91/'Παραδοχές διείσδυσης - κάλυψης'!I122,0)</f>
        <v>0.74957723577235769</v>
      </c>
      <c r="L156" s="161">
        <f t="shared" si="86"/>
        <v>0</v>
      </c>
      <c r="M156" s="189">
        <f t="shared" si="87"/>
        <v>0</v>
      </c>
      <c r="O156" s="188">
        <f>IFERROR('Παραδοχές διείσδυσης - κάλυψης'!J91/'Παραδοχές διείσδυσης - κάλυψης'!J122,0)</f>
        <v>0.74957723577235769</v>
      </c>
      <c r="P156" s="161">
        <f t="shared" si="88"/>
        <v>0</v>
      </c>
      <c r="Q156" s="188">
        <f>IFERROR('Παραδοχές διείσδυσης - κάλυψης'!K91/'Παραδοχές διείσδυσης - κάλυψης'!K122,0)</f>
        <v>0.74957723577235769</v>
      </c>
      <c r="R156" s="161">
        <f t="shared" si="89"/>
        <v>0</v>
      </c>
      <c r="S156" s="188">
        <f>IFERROR('Παραδοχές διείσδυσης - κάλυψης'!L91/'Παραδοχές διείσδυσης - κάλυψης'!L122,0)</f>
        <v>0.74957723577235769</v>
      </c>
      <c r="T156" s="161">
        <f t="shared" si="90"/>
        <v>0</v>
      </c>
      <c r="U156" s="188">
        <f>IFERROR('Παραδοχές διείσδυσης - κάλυψης'!M91/'Παραδοχές διείσδυσης - κάλυψης'!M122,0)</f>
        <v>0.74957723577235769</v>
      </c>
      <c r="V156" s="161">
        <f t="shared" si="91"/>
        <v>0</v>
      </c>
      <c r="W156" s="188">
        <f>IFERROR('Παραδοχές διείσδυσης - κάλυψης'!N91/'Παραδοχές διείσδυσης - κάλυψης'!N122,0)</f>
        <v>0.74957723577235769</v>
      </c>
      <c r="X156" s="161">
        <f t="shared" si="92"/>
        <v>0</v>
      </c>
      <c r="Y156" s="189">
        <f t="shared" si="93"/>
        <v>0</v>
      </c>
    </row>
    <row r="157" spans="2:25" outlineLevel="1" x14ac:dyDescent="0.35">
      <c r="B157" s="237" t="s">
        <v>89</v>
      </c>
      <c r="C157" s="62" t="s">
        <v>195</v>
      </c>
      <c r="D157" s="187">
        <f>IFERROR('Παραδοχές διείσδυσης - κάλυψης'!D92/'Παραδοχές διείσδυσης - κάλυψης'!D123,0)</f>
        <v>0</v>
      </c>
      <c r="E157" s="188">
        <f>IFERROR('Παραδοχές διείσδυσης - κάλυψης'!E92/'Παραδοχές διείσδυσης - κάλυψης'!E123,0)</f>
        <v>0</v>
      </c>
      <c r="F157" s="161">
        <f t="shared" si="83"/>
        <v>0</v>
      </c>
      <c r="G157" s="188">
        <f>IFERROR('Παραδοχές διείσδυσης - κάλυψης'!F92/'Παραδοχές διείσδυσης - κάλυψης'!F123,0)</f>
        <v>0</v>
      </c>
      <c r="H157" s="161">
        <f t="shared" si="84"/>
        <v>0</v>
      </c>
      <c r="I157" s="188">
        <f>IFERROR('Παραδοχές διείσδυσης - κάλυψης'!G92/'Παραδοχές διείσδυσης - κάλυψης'!G123,0)</f>
        <v>0</v>
      </c>
      <c r="J157" s="161">
        <f t="shared" si="85"/>
        <v>0</v>
      </c>
      <c r="K157" s="188">
        <f>IFERROR('Παραδοχές διείσδυσης - κάλυψης'!I92/'Παραδοχές διείσδυσης - κάλυψης'!I123,0)</f>
        <v>0</v>
      </c>
      <c r="L157" s="161">
        <f t="shared" si="86"/>
        <v>0</v>
      </c>
      <c r="M157" s="189">
        <f t="shared" si="87"/>
        <v>0</v>
      </c>
      <c r="O157" s="188">
        <f>IFERROR('Παραδοχές διείσδυσης - κάλυψης'!J92/'Παραδοχές διείσδυσης - κάλυψης'!J123,0)</f>
        <v>0</v>
      </c>
      <c r="P157" s="161">
        <f t="shared" si="88"/>
        <v>0</v>
      </c>
      <c r="Q157" s="188">
        <f>IFERROR('Παραδοχές διείσδυσης - κάλυψης'!K92/'Παραδοχές διείσδυσης - κάλυψης'!K123,0)</f>
        <v>0</v>
      </c>
      <c r="R157" s="161">
        <f t="shared" si="89"/>
        <v>0</v>
      </c>
      <c r="S157" s="188">
        <f>IFERROR('Παραδοχές διείσδυσης - κάλυψης'!L92/'Παραδοχές διείσδυσης - κάλυψης'!L123,0)</f>
        <v>0</v>
      </c>
      <c r="T157" s="161">
        <f t="shared" si="90"/>
        <v>0</v>
      </c>
      <c r="U157" s="188">
        <f>IFERROR('Παραδοχές διείσδυσης - κάλυψης'!M92/'Παραδοχές διείσδυσης - κάλυψης'!M123,0)</f>
        <v>0</v>
      </c>
      <c r="V157" s="161">
        <f t="shared" si="91"/>
        <v>0</v>
      </c>
      <c r="W157" s="188">
        <f>IFERROR('Παραδοχές διείσδυσης - κάλυψης'!N92/'Παραδοχές διείσδυσης - κάλυψης'!N123,0)</f>
        <v>0</v>
      </c>
      <c r="X157" s="161">
        <f t="shared" si="92"/>
        <v>0</v>
      </c>
      <c r="Y157" s="189">
        <f t="shared" si="93"/>
        <v>0</v>
      </c>
    </row>
    <row r="158" spans="2:25" outlineLevel="1" x14ac:dyDescent="0.35">
      <c r="B158" s="238" t="s">
        <v>90</v>
      </c>
      <c r="C158" s="62" t="s">
        <v>195</v>
      </c>
      <c r="D158" s="187">
        <f>IFERROR('Παραδοχές διείσδυσης - κάλυψης'!D93/'Παραδοχές διείσδυσης - κάλυψης'!D124,0)</f>
        <v>0</v>
      </c>
      <c r="E158" s="188">
        <f>IFERROR('Παραδοχές διείσδυσης - κάλυψης'!E93/'Παραδοχές διείσδυσης - κάλυψης'!E124,0)</f>
        <v>0</v>
      </c>
      <c r="F158" s="161">
        <f t="shared" si="83"/>
        <v>0</v>
      </c>
      <c r="G158" s="188">
        <f>IFERROR('Παραδοχές διείσδυσης - κάλυψης'!F93/'Παραδοχές διείσδυσης - κάλυψης'!F124,0)</f>
        <v>0</v>
      </c>
      <c r="H158" s="161">
        <f t="shared" si="84"/>
        <v>0</v>
      </c>
      <c r="I158" s="188">
        <f>IFERROR('Παραδοχές διείσδυσης - κάλυψης'!G93/'Παραδοχές διείσδυσης - κάλυψης'!G124,0)</f>
        <v>0</v>
      </c>
      <c r="J158" s="161">
        <f t="shared" si="85"/>
        <v>0</v>
      </c>
      <c r="K158" s="188">
        <f>IFERROR('Παραδοχές διείσδυσης - κάλυψης'!I93/'Παραδοχές διείσδυσης - κάλυψης'!I124,0)</f>
        <v>0</v>
      </c>
      <c r="L158" s="161">
        <f t="shared" si="86"/>
        <v>0</v>
      </c>
      <c r="M158" s="189">
        <f t="shared" si="87"/>
        <v>0</v>
      </c>
      <c r="O158" s="188">
        <f>IFERROR('Παραδοχές διείσδυσης - κάλυψης'!J93/'Παραδοχές διείσδυσης - κάλυψης'!J124,0)</f>
        <v>0</v>
      </c>
      <c r="P158" s="161">
        <f t="shared" si="88"/>
        <v>0</v>
      </c>
      <c r="Q158" s="188">
        <f>IFERROR('Παραδοχές διείσδυσης - κάλυψης'!K93/'Παραδοχές διείσδυσης - κάλυψης'!K124,0)</f>
        <v>0</v>
      </c>
      <c r="R158" s="161">
        <f t="shared" si="89"/>
        <v>0</v>
      </c>
      <c r="S158" s="188">
        <f>IFERROR('Παραδοχές διείσδυσης - κάλυψης'!L93/'Παραδοχές διείσδυσης - κάλυψης'!L124,0)</f>
        <v>0</v>
      </c>
      <c r="T158" s="161">
        <f t="shared" si="90"/>
        <v>0</v>
      </c>
      <c r="U158" s="188">
        <f>IFERROR('Παραδοχές διείσδυσης - κάλυψης'!M93/'Παραδοχές διείσδυσης - κάλυψης'!M124,0)</f>
        <v>0</v>
      </c>
      <c r="V158" s="161">
        <f t="shared" si="91"/>
        <v>0</v>
      </c>
      <c r="W158" s="188">
        <f>IFERROR('Παραδοχές διείσδυσης - κάλυψης'!N93/'Παραδοχές διείσδυσης - κάλυψης'!N124,0)</f>
        <v>0</v>
      </c>
      <c r="X158" s="161">
        <f t="shared" si="92"/>
        <v>0</v>
      </c>
      <c r="Y158" s="189">
        <f t="shared" si="93"/>
        <v>0</v>
      </c>
    </row>
    <row r="159" spans="2:25" outlineLevel="1" x14ac:dyDescent="0.35">
      <c r="B159" s="238" t="s">
        <v>91</v>
      </c>
      <c r="C159" s="62" t="s">
        <v>195</v>
      </c>
      <c r="D159" s="187">
        <f>IFERROR('Παραδοχές διείσδυσης - κάλυψης'!D94/'Παραδοχές διείσδυσης - κάλυψης'!D125,0)</f>
        <v>0</v>
      </c>
      <c r="E159" s="188">
        <f>IFERROR('Παραδοχές διείσδυσης - κάλυψης'!E94/'Παραδοχές διείσδυσης - κάλυψης'!E125,0)</f>
        <v>0</v>
      </c>
      <c r="F159" s="161">
        <f t="shared" si="83"/>
        <v>0</v>
      </c>
      <c r="G159" s="188">
        <f>IFERROR('Παραδοχές διείσδυσης - κάλυψης'!F94/'Παραδοχές διείσδυσης - κάλυψης'!F125,0)</f>
        <v>0</v>
      </c>
      <c r="H159" s="161">
        <f t="shared" si="84"/>
        <v>0</v>
      </c>
      <c r="I159" s="188">
        <f>IFERROR('Παραδοχές διείσδυσης - κάλυψης'!G94/'Παραδοχές διείσδυσης - κάλυψης'!G125,0)</f>
        <v>0</v>
      </c>
      <c r="J159" s="161">
        <f t="shared" si="85"/>
        <v>0</v>
      </c>
      <c r="K159" s="188">
        <f>IFERROR('Παραδοχές διείσδυσης - κάλυψης'!I94/'Παραδοχές διείσδυσης - κάλυψης'!I125,0)</f>
        <v>0</v>
      </c>
      <c r="L159" s="161">
        <f t="shared" si="86"/>
        <v>0</v>
      </c>
      <c r="M159" s="189">
        <f t="shared" si="87"/>
        <v>0</v>
      </c>
      <c r="O159" s="188">
        <f>IFERROR('Παραδοχές διείσδυσης - κάλυψης'!J94/'Παραδοχές διείσδυσης - κάλυψης'!J125,0)</f>
        <v>0</v>
      </c>
      <c r="P159" s="161">
        <f t="shared" si="88"/>
        <v>0</v>
      </c>
      <c r="Q159" s="188">
        <f>IFERROR('Παραδοχές διείσδυσης - κάλυψης'!K94/'Παραδοχές διείσδυσης - κάλυψης'!K125,0)</f>
        <v>0</v>
      </c>
      <c r="R159" s="161">
        <f t="shared" si="89"/>
        <v>0</v>
      </c>
      <c r="S159" s="188">
        <f>IFERROR('Παραδοχές διείσδυσης - κάλυψης'!L94/'Παραδοχές διείσδυσης - κάλυψης'!L125,0)</f>
        <v>0</v>
      </c>
      <c r="T159" s="161">
        <f t="shared" si="90"/>
        <v>0</v>
      </c>
      <c r="U159" s="188">
        <f>IFERROR('Παραδοχές διείσδυσης - κάλυψης'!M94/'Παραδοχές διείσδυσης - κάλυψης'!M125,0)</f>
        <v>0</v>
      </c>
      <c r="V159" s="161">
        <f t="shared" si="91"/>
        <v>0</v>
      </c>
      <c r="W159" s="188">
        <f>IFERROR('Παραδοχές διείσδυσης - κάλυψης'!N94/'Παραδοχές διείσδυσης - κάλυψης'!N125,0)</f>
        <v>0</v>
      </c>
      <c r="X159" s="161">
        <f t="shared" si="92"/>
        <v>0</v>
      </c>
      <c r="Y159" s="189">
        <f t="shared" si="93"/>
        <v>0</v>
      </c>
    </row>
    <row r="160" spans="2:25" outlineLevel="1" x14ac:dyDescent="0.35">
      <c r="B160" s="237" t="s">
        <v>92</v>
      </c>
      <c r="C160" s="62" t="s">
        <v>195</v>
      </c>
      <c r="D160" s="187">
        <f>IFERROR('Παραδοχές διείσδυσης - κάλυψης'!D95/'Παραδοχές διείσδυσης - κάλυψης'!D126,0)</f>
        <v>0</v>
      </c>
      <c r="E160" s="188">
        <f>IFERROR('Παραδοχές διείσδυσης - κάλυψης'!E95/'Παραδοχές διείσδυσης - κάλυψης'!E126,0)</f>
        <v>0</v>
      </c>
      <c r="F160" s="161">
        <f t="shared" si="83"/>
        <v>0</v>
      </c>
      <c r="G160" s="188">
        <f>IFERROR('Παραδοχές διείσδυσης - κάλυψης'!F95/'Παραδοχές διείσδυσης - κάλυψης'!F126,0)</f>
        <v>0</v>
      </c>
      <c r="H160" s="161">
        <f t="shared" si="84"/>
        <v>0</v>
      </c>
      <c r="I160" s="188">
        <f>IFERROR('Παραδοχές διείσδυσης - κάλυψης'!G95/'Παραδοχές διείσδυσης - κάλυψης'!G126,0)</f>
        <v>0</v>
      </c>
      <c r="J160" s="161">
        <f t="shared" si="85"/>
        <v>0</v>
      </c>
      <c r="K160" s="188">
        <f>IFERROR('Παραδοχές διείσδυσης - κάλυψης'!I95/'Παραδοχές διείσδυσης - κάλυψης'!I126,0)</f>
        <v>0</v>
      </c>
      <c r="L160" s="161">
        <f t="shared" si="86"/>
        <v>0</v>
      </c>
      <c r="M160" s="189">
        <f t="shared" si="87"/>
        <v>0</v>
      </c>
      <c r="O160" s="188">
        <f>IFERROR('Παραδοχές διείσδυσης - κάλυψης'!J95/'Παραδοχές διείσδυσης - κάλυψης'!J126,0)</f>
        <v>0</v>
      </c>
      <c r="P160" s="161">
        <f t="shared" si="88"/>
        <v>0</v>
      </c>
      <c r="Q160" s="188">
        <f>IFERROR('Παραδοχές διείσδυσης - κάλυψης'!K95/'Παραδοχές διείσδυσης - κάλυψης'!K126,0)</f>
        <v>0</v>
      </c>
      <c r="R160" s="161">
        <f t="shared" si="89"/>
        <v>0</v>
      </c>
      <c r="S160" s="188">
        <f>IFERROR('Παραδοχές διείσδυσης - κάλυψης'!L95/'Παραδοχές διείσδυσης - κάλυψης'!L126,0)</f>
        <v>0</v>
      </c>
      <c r="T160" s="161">
        <f t="shared" si="90"/>
        <v>0</v>
      </c>
      <c r="U160" s="188">
        <f>IFERROR('Παραδοχές διείσδυσης - κάλυψης'!M95/'Παραδοχές διείσδυσης - κάλυψης'!M126,0)</f>
        <v>0</v>
      </c>
      <c r="V160" s="161">
        <f t="shared" si="91"/>
        <v>0</v>
      </c>
      <c r="W160" s="188">
        <f>IFERROR('Παραδοχές διείσδυσης - κάλυψης'!N95/'Παραδοχές διείσδυσης - κάλυψης'!N126,0)</f>
        <v>0</v>
      </c>
      <c r="X160" s="161">
        <f t="shared" si="92"/>
        <v>0</v>
      </c>
      <c r="Y160" s="189">
        <f t="shared" si="93"/>
        <v>0</v>
      </c>
    </row>
    <row r="161" spans="2:33" outlineLevel="1" x14ac:dyDescent="0.35">
      <c r="B161" s="238" t="s">
        <v>93</v>
      </c>
      <c r="C161" s="62" t="s">
        <v>195</v>
      </c>
      <c r="D161" s="187">
        <f>IFERROR('Παραδοχές διείσδυσης - κάλυψης'!D96/'Παραδοχές διείσδυσης - κάλυψης'!D127,0)</f>
        <v>0</v>
      </c>
      <c r="E161" s="188">
        <f>IFERROR('Παραδοχές διείσδυσης - κάλυψης'!E96/'Παραδοχές διείσδυσης - κάλυψης'!E127,0)</f>
        <v>0</v>
      </c>
      <c r="F161" s="161">
        <f t="shared" si="83"/>
        <v>0</v>
      </c>
      <c r="G161" s="188">
        <f>IFERROR('Παραδοχές διείσδυσης - κάλυψης'!F96/'Παραδοχές διείσδυσης - κάλυψης'!F127,0)</f>
        <v>0</v>
      </c>
      <c r="H161" s="161">
        <f t="shared" si="84"/>
        <v>0</v>
      </c>
      <c r="I161" s="188">
        <f>IFERROR('Παραδοχές διείσδυσης - κάλυψης'!G96/'Παραδοχές διείσδυσης - κάλυψης'!G127,0)</f>
        <v>0</v>
      </c>
      <c r="J161" s="161">
        <f t="shared" si="85"/>
        <v>0</v>
      </c>
      <c r="K161" s="188">
        <f>IFERROR('Παραδοχές διείσδυσης - κάλυψης'!I96/'Παραδοχές διείσδυσης - κάλυψης'!I127,0)</f>
        <v>0</v>
      </c>
      <c r="L161" s="161">
        <f t="shared" si="86"/>
        <v>0</v>
      </c>
      <c r="M161" s="189">
        <f t="shared" si="87"/>
        <v>0</v>
      </c>
      <c r="O161" s="188">
        <f>IFERROR('Παραδοχές διείσδυσης - κάλυψης'!J96/'Παραδοχές διείσδυσης - κάλυψης'!J127,0)</f>
        <v>0</v>
      </c>
      <c r="P161" s="161">
        <f t="shared" si="88"/>
        <v>0</v>
      </c>
      <c r="Q161" s="188">
        <f>IFERROR('Παραδοχές διείσδυσης - κάλυψης'!K96/'Παραδοχές διείσδυσης - κάλυψης'!K127,0)</f>
        <v>0</v>
      </c>
      <c r="R161" s="161">
        <f t="shared" si="89"/>
        <v>0</v>
      </c>
      <c r="S161" s="188">
        <f>IFERROR('Παραδοχές διείσδυσης - κάλυψης'!L96/'Παραδοχές διείσδυσης - κάλυψης'!L127,0)</f>
        <v>0</v>
      </c>
      <c r="T161" s="161">
        <f t="shared" si="90"/>
        <v>0</v>
      </c>
      <c r="U161" s="188">
        <f>IFERROR('Παραδοχές διείσδυσης - κάλυψης'!M96/'Παραδοχές διείσδυσης - κάλυψης'!M127,0)</f>
        <v>0</v>
      </c>
      <c r="V161" s="161">
        <f t="shared" si="91"/>
        <v>0</v>
      </c>
      <c r="W161" s="188">
        <f>IFERROR('Παραδοχές διείσδυσης - κάλυψης'!N96/'Παραδοχές διείσδυσης - κάλυψης'!N127,0)</f>
        <v>0</v>
      </c>
      <c r="X161" s="161">
        <f t="shared" si="92"/>
        <v>0</v>
      </c>
      <c r="Y161" s="189">
        <f t="shared" si="93"/>
        <v>0</v>
      </c>
    </row>
    <row r="162" spans="2:33" outlineLevel="1" x14ac:dyDescent="0.35">
      <c r="B162" s="237" t="s">
        <v>94</v>
      </c>
      <c r="C162" s="62" t="s">
        <v>195</v>
      </c>
      <c r="D162" s="187">
        <f>IFERROR('Παραδοχές διείσδυσης - κάλυψης'!D97/'Παραδοχές διείσδυσης - κάλυψης'!D128,0)</f>
        <v>0</v>
      </c>
      <c r="E162" s="188">
        <f>IFERROR('Παραδοχές διείσδυσης - κάλυψης'!E97/'Παραδοχές διείσδυσης - κάλυψης'!E128,0)</f>
        <v>0</v>
      </c>
      <c r="F162" s="161">
        <f t="shared" si="83"/>
        <v>0</v>
      </c>
      <c r="G162" s="188">
        <f>IFERROR('Παραδοχές διείσδυσης - κάλυψης'!F97/'Παραδοχές διείσδυσης - κάλυψης'!F128,0)</f>
        <v>0</v>
      </c>
      <c r="H162" s="161">
        <f t="shared" si="84"/>
        <v>0</v>
      </c>
      <c r="I162" s="188">
        <f>IFERROR('Παραδοχές διείσδυσης - κάλυψης'!G97/'Παραδοχές διείσδυσης - κάλυψης'!G128,0)</f>
        <v>0</v>
      </c>
      <c r="J162" s="161">
        <f t="shared" si="85"/>
        <v>0</v>
      </c>
      <c r="K162" s="188">
        <f>IFERROR('Παραδοχές διείσδυσης - κάλυψης'!I97/'Παραδοχές διείσδυσης - κάλυψης'!I128,0)</f>
        <v>0</v>
      </c>
      <c r="L162" s="161">
        <f t="shared" si="86"/>
        <v>0</v>
      </c>
      <c r="M162" s="189">
        <f t="shared" si="87"/>
        <v>0</v>
      </c>
      <c r="O162" s="188">
        <f>IFERROR('Παραδοχές διείσδυσης - κάλυψης'!J97/'Παραδοχές διείσδυσης - κάλυψης'!J128,0)</f>
        <v>0</v>
      </c>
      <c r="P162" s="161">
        <f t="shared" si="88"/>
        <v>0</v>
      </c>
      <c r="Q162" s="188">
        <f>IFERROR('Παραδοχές διείσδυσης - κάλυψης'!K97/'Παραδοχές διείσδυσης - κάλυψης'!K128,0)</f>
        <v>0</v>
      </c>
      <c r="R162" s="161">
        <f t="shared" si="89"/>
        <v>0</v>
      </c>
      <c r="S162" s="188">
        <f>IFERROR('Παραδοχές διείσδυσης - κάλυψης'!L97/'Παραδοχές διείσδυσης - κάλυψης'!L128,0)</f>
        <v>0</v>
      </c>
      <c r="T162" s="161">
        <f t="shared" si="90"/>
        <v>0</v>
      </c>
      <c r="U162" s="188">
        <f>IFERROR('Παραδοχές διείσδυσης - κάλυψης'!M97/'Παραδοχές διείσδυσης - κάλυψης'!M128,0)</f>
        <v>0</v>
      </c>
      <c r="V162" s="161">
        <f t="shared" si="91"/>
        <v>0</v>
      </c>
      <c r="W162" s="188">
        <f>IFERROR('Παραδοχές διείσδυσης - κάλυψης'!N97/'Παραδοχές διείσδυσης - κάλυψης'!N128,0)</f>
        <v>0</v>
      </c>
      <c r="X162" s="161">
        <f t="shared" si="92"/>
        <v>0</v>
      </c>
      <c r="Y162" s="189">
        <f t="shared" si="93"/>
        <v>0</v>
      </c>
    </row>
    <row r="163" spans="2:33" outlineLevel="1" x14ac:dyDescent="0.35">
      <c r="B163" s="238" t="s">
        <v>95</v>
      </c>
      <c r="C163" s="62" t="s">
        <v>195</v>
      </c>
      <c r="D163" s="187">
        <f>IFERROR('Παραδοχές διείσδυσης - κάλυψης'!D98/'Παραδοχές διείσδυσης - κάλυψης'!D129,0)</f>
        <v>0</v>
      </c>
      <c r="E163" s="188">
        <f>IFERROR('Παραδοχές διείσδυσης - κάλυψης'!E98/'Παραδοχές διείσδυσης - κάλυψης'!E129,0)</f>
        <v>0</v>
      </c>
      <c r="F163" s="161">
        <f t="shared" si="83"/>
        <v>0</v>
      </c>
      <c r="G163" s="188">
        <f>IFERROR('Παραδοχές διείσδυσης - κάλυψης'!F98/'Παραδοχές διείσδυσης - κάλυψης'!F129,0)</f>
        <v>0</v>
      </c>
      <c r="H163" s="161">
        <f t="shared" si="84"/>
        <v>0</v>
      </c>
      <c r="I163" s="188">
        <f>IFERROR('Παραδοχές διείσδυσης - κάλυψης'!G98/'Παραδοχές διείσδυσης - κάλυψης'!G129,0)</f>
        <v>0</v>
      </c>
      <c r="J163" s="161">
        <f t="shared" si="85"/>
        <v>0</v>
      </c>
      <c r="K163" s="188">
        <f>IFERROR('Παραδοχές διείσδυσης - κάλυψης'!I98/'Παραδοχές διείσδυσης - κάλυψης'!I129,0)</f>
        <v>0</v>
      </c>
      <c r="L163" s="161">
        <f t="shared" si="86"/>
        <v>0</v>
      </c>
      <c r="M163" s="189">
        <f t="shared" si="87"/>
        <v>0</v>
      </c>
      <c r="O163" s="188">
        <f>IFERROR('Παραδοχές διείσδυσης - κάλυψης'!J98/'Παραδοχές διείσδυσης - κάλυψης'!J129,0)</f>
        <v>0</v>
      </c>
      <c r="P163" s="161">
        <f t="shared" si="88"/>
        <v>0</v>
      </c>
      <c r="Q163" s="188">
        <f>IFERROR('Παραδοχές διείσδυσης - κάλυψης'!K98/'Παραδοχές διείσδυσης - κάλυψης'!K129,0)</f>
        <v>0</v>
      </c>
      <c r="R163" s="161">
        <f t="shared" si="89"/>
        <v>0</v>
      </c>
      <c r="S163" s="188">
        <f>IFERROR('Παραδοχές διείσδυσης - κάλυψης'!L98/'Παραδοχές διείσδυσης - κάλυψης'!L129,0)</f>
        <v>0</v>
      </c>
      <c r="T163" s="161">
        <f t="shared" si="90"/>
        <v>0</v>
      </c>
      <c r="U163" s="188">
        <f>IFERROR('Παραδοχές διείσδυσης - κάλυψης'!M98/'Παραδοχές διείσδυσης - κάλυψης'!M129,0)</f>
        <v>0</v>
      </c>
      <c r="V163" s="161">
        <f t="shared" si="91"/>
        <v>0</v>
      </c>
      <c r="W163" s="188">
        <f>IFERROR('Παραδοχές διείσδυσης - κάλυψης'!N98/'Παραδοχές διείσδυσης - κάλυψης'!N129,0)</f>
        <v>0</v>
      </c>
      <c r="X163" s="161">
        <f t="shared" si="92"/>
        <v>0</v>
      </c>
      <c r="Y163" s="189">
        <f t="shared" si="93"/>
        <v>0</v>
      </c>
    </row>
    <row r="164" spans="2:33" outlineLevel="1" x14ac:dyDescent="0.35">
      <c r="B164" s="237" t="s">
        <v>96</v>
      </c>
      <c r="C164" s="62" t="s">
        <v>195</v>
      </c>
      <c r="D164" s="187">
        <f>IFERROR('Παραδοχές διείσδυσης - κάλυψης'!D99/'Παραδοχές διείσδυσης - κάλυψης'!D130,0)</f>
        <v>0</v>
      </c>
      <c r="E164" s="188">
        <f>IFERROR('Παραδοχές διείσδυσης - κάλυψης'!E99/'Παραδοχές διείσδυσης - κάλυψης'!E130,0)</f>
        <v>0</v>
      </c>
      <c r="F164" s="161">
        <f t="shared" si="83"/>
        <v>0</v>
      </c>
      <c r="G164" s="188">
        <f>IFERROR('Παραδοχές διείσδυσης - κάλυψης'!F99/'Παραδοχές διείσδυσης - κάλυψης'!F130,0)</f>
        <v>0</v>
      </c>
      <c r="H164" s="161">
        <f t="shared" si="84"/>
        <v>0</v>
      </c>
      <c r="I164" s="188">
        <f>IFERROR('Παραδοχές διείσδυσης - κάλυψης'!G99/'Παραδοχές διείσδυσης - κάλυψης'!G130,0)</f>
        <v>0</v>
      </c>
      <c r="J164" s="161">
        <f t="shared" si="85"/>
        <v>0</v>
      </c>
      <c r="K164" s="188">
        <f>IFERROR('Παραδοχές διείσδυσης - κάλυψης'!I99/'Παραδοχές διείσδυσης - κάλυψης'!I130,0)</f>
        <v>0</v>
      </c>
      <c r="L164" s="161">
        <f t="shared" si="86"/>
        <v>0</v>
      </c>
      <c r="M164" s="189">
        <f t="shared" si="87"/>
        <v>0</v>
      </c>
      <c r="O164" s="188">
        <f>IFERROR('Παραδοχές διείσδυσης - κάλυψης'!J99/'Παραδοχές διείσδυσης - κάλυψης'!J130,0)</f>
        <v>0</v>
      </c>
      <c r="P164" s="161">
        <f t="shared" si="88"/>
        <v>0</v>
      </c>
      <c r="Q164" s="188">
        <f>IFERROR('Παραδοχές διείσδυσης - κάλυψης'!K99/'Παραδοχές διείσδυσης - κάλυψης'!K130,0)</f>
        <v>0</v>
      </c>
      <c r="R164" s="161">
        <f t="shared" si="89"/>
        <v>0</v>
      </c>
      <c r="S164" s="188">
        <f>IFERROR('Παραδοχές διείσδυσης - κάλυψης'!L99/'Παραδοχές διείσδυσης - κάλυψης'!L130,0)</f>
        <v>0</v>
      </c>
      <c r="T164" s="161">
        <f t="shared" si="90"/>
        <v>0</v>
      </c>
      <c r="U164" s="188">
        <f>IFERROR('Παραδοχές διείσδυσης - κάλυψης'!M99/'Παραδοχές διείσδυσης - κάλυψης'!M130,0)</f>
        <v>0</v>
      </c>
      <c r="V164" s="161">
        <f t="shared" si="91"/>
        <v>0</v>
      </c>
      <c r="W164" s="188">
        <f>IFERROR('Παραδοχές διείσδυσης - κάλυψης'!N99/'Παραδοχές διείσδυσης - κάλυψης'!N130,0)</f>
        <v>0</v>
      </c>
      <c r="X164" s="161">
        <f t="shared" si="92"/>
        <v>0</v>
      </c>
      <c r="Y164" s="189">
        <f t="shared" si="93"/>
        <v>0</v>
      </c>
    </row>
    <row r="165" spans="2:33" outlineLevel="1" x14ac:dyDescent="0.35">
      <c r="B165" s="238" t="s">
        <v>97</v>
      </c>
      <c r="C165" s="62" t="s">
        <v>195</v>
      </c>
      <c r="D165" s="187">
        <f>IFERROR('Παραδοχές διείσδυσης - κάλυψης'!D100/'Παραδοχές διείσδυσης - κάλυψης'!D131,0)</f>
        <v>0.78176699029126218</v>
      </c>
      <c r="E165" s="188">
        <f>IFERROR('Παραδοχές διείσδυσης - κάλυψης'!E100/'Παραδοχές διείσδυσης - κάλυψης'!E131,0)</f>
        <v>0.78176699029126218</v>
      </c>
      <c r="F165" s="161">
        <f t="shared" si="83"/>
        <v>0</v>
      </c>
      <c r="G165" s="188">
        <f>IFERROR('Παραδοχές διείσδυσης - κάλυψης'!F100/'Παραδοχές διείσδυσης - κάλυψης'!F131,0)</f>
        <v>0.78176699029126218</v>
      </c>
      <c r="H165" s="161">
        <f t="shared" si="84"/>
        <v>0</v>
      </c>
      <c r="I165" s="188">
        <f>IFERROR('Παραδοχές διείσδυσης - κάλυψης'!G100/'Παραδοχές διείσδυσης - κάλυψης'!G131,0)</f>
        <v>0.78176699029126218</v>
      </c>
      <c r="J165" s="161">
        <f t="shared" si="85"/>
        <v>0</v>
      </c>
      <c r="K165" s="188">
        <f>IFERROR('Παραδοχές διείσδυσης - κάλυψης'!I100/'Παραδοχές διείσδυσης - κάλυψης'!I131,0)</f>
        <v>0.78176699029126218</v>
      </c>
      <c r="L165" s="161">
        <f t="shared" si="86"/>
        <v>0</v>
      </c>
      <c r="M165" s="189">
        <f t="shared" si="87"/>
        <v>0</v>
      </c>
      <c r="O165" s="188">
        <f>IFERROR('Παραδοχές διείσδυσης - κάλυψης'!J100/'Παραδοχές διείσδυσης - κάλυψης'!J131,0)</f>
        <v>0.78176699029126218</v>
      </c>
      <c r="P165" s="161">
        <f t="shared" si="88"/>
        <v>0</v>
      </c>
      <c r="Q165" s="188">
        <f>IFERROR('Παραδοχές διείσδυσης - κάλυψης'!K100/'Παραδοχές διείσδυσης - κάλυψης'!K131,0)</f>
        <v>0.78176699029126218</v>
      </c>
      <c r="R165" s="161">
        <f t="shared" si="89"/>
        <v>0</v>
      </c>
      <c r="S165" s="188">
        <f>IFERROR('Παραδοχές διείσδυσης - κάλυψης'!L100/'Παραδοχές διείσδυσης - κάλυψης'!L131,0)</f>
        <v>0.78176699029126218</v>
      </c>
      <c r="T165" s="161">
        <f t="shared" si="90"/>
        <v>0</v>
      </c>
      <c r="U165" s="188">
        <f>IFERROR('Παραδοχές διείσδυσης - κάλυψης'!M100/'Παραδοχές διείσδυσης - κάλυψης'!M131,0)</f>
        <v>0.78176699029126218</v>
      </c>
      <c r="V165" s="161">
        <f t="shared" si="91"/>
        <v>0</v>
      </c>
      <c r="W165" s="188">
        <f>IFERROR('Παραδοχές διείσδυσης - κάλυψης'!N100/'Παραδοχές διείσδυσης - κάλυψης'!N131,0)</f>
        <v>0.78176699029126218</v>
      </c>
      <c r="X165" s="161">
        <f t="shared" si="92"/>
        <v>0</v>
      </c>
      <c r="Y165" s="189">
        <f t="shared" si="93"/>
        <v>0</v>
      </c>
    </row>
    <row r="166" spans="2:33" outlineLevel="1" x14ac:dyDescent="0.35">
      <c r="B166" s="237" t="s">
        <v>98</v>
      </c>
      <c r="C166" s="62" t="s">
        <v>195</v>
      </c>
      <c r="D166" s="187">
        <f>IFERROR('Παραδοχές διείσδυσης - κάλυψης'!D101/'Παραδοχές διείσδυσης - κάλυψης'!D132,0)</f>
        <v>0</v>
      </c>
      <c r="E166" s="188">
        <f>IFERROR('Παραδοχές διείσδυσης - κάλυψης'!E101/'Παραδοχές διείσδυσης - κάλυψης'!E132,0)</f>
        <v>0</v>
      </c>
      <c r="F166" s="161">
        <f t="shared" si="83"/>
        <v>0</v>
      </c>
      <c r="G166" s="188">
        <f>IFERROR('Παραδοχές διείσδυσης - κάλυψης'!F101/'Παραδοχές διείσδυσης - κάλυψης'!F132,0)</f>
        <v>0</v>
      </c>
      <c r="H166" s="161">
        <f t="shared" si="84"/>
        <v>0</v>
      </c>
      <c r="I166" s="188">
        <f>IFERROR('Παραδοχές διείσδυσης - κάλυψης'!G101/'Παραδοχές διείσδυσης - κάλυψης'!G132,0)</f>
        <v>0</v>
      </c>
      <c r="J166" s="161">
        <f t="shared" si="85"/>
        <v>0</v>
      </c>
      <c r="K166" s="188">
        <f>IFERROR('Παραδοχές διείσδυσης - κάλυψης'!I101/'Παραδοχές διείσδυσης - κάλυψης'!I132,0)</f>
        <v>0</v>
      </c>
      <c r="L166" s="161">
        <f t="shared" si="86"/>
        <v>0</v>
      </c>
      <c r="M166" s="189">
        <f t="shared" si="87"/>
        <v>0</v>
      </c>
      <c r="O166" s="188">
        <f>IFERROR('Παραδοχές διείσδυσης - κάλυψης'!J101/'Παραδοχές διείσδυσης - κάλυψης'!J132,0)</f>
        <v>0</v>
      </c>
      <c r="P166" s="161">
        <f t="shared" si="88"/>
        <v>0</v>
      </c>
      <c r="Q166" s="188">
        <f>IFERROR('Παραδοχές διείσδυσης - κάλυψης'!K101/'Παραδοχές διείσδυσης - κάλυψης'!K132,0)</f>
        <v>0</v>
      </c>
      <c r="R166" s="161">
        <f t="shared" si="89"/>
        <v>0</v>
      </c>
      <c r="S166" s="188">
        <f>IFERROR('Παραδοχές διείσδυσης - κάλυψης'!L101/'Παραδοχές διείσδυσης - κάλυψης'!L132,0)</f>
        <v>0</v>
      </c>
      <c r="T166" s="161">
        <f t="shared" si="90"/>
        <v>0</v>
      </c>
      <c r="U166" s="188">
        <f>IFERROR('Παραδοχές διείσδυσης - κάλυψης'!M101/'Παραδοχές διείσδυσης - κάλυψης'!M132,0)</f>
        <v>0</v>
      </c>
      <c r="V166" s="161">
        <f t="shared" si="91"/>
        <v>0</v>
      </c>
      <c r="W166" s="188">
        <f>IFERROR('Παραδοχές διείσδυσης - κάλυψης'!N101/'Παραδοχές διείσδυσης - κάλυψης'!N132,0)</f>
        <v>0</v>
      </c>
      <c r="X166" s="161">
        <f t="shared" si="92"/>
        <v>0</v>
      </c>
      <c r="Y166" s="189">
        <f t="shared" si="93"/>
        <v>0</v>
      </c>
    </row>
    <row r="167" spans="2:33" outlineLevel="1" x14ac:dyDescent="0.35">
      <c r="B167" s="238" t="s">
        <v>99</v>
      </c>
      <c r="C167" s="62" t="s">
        <v>195</v>
      </c>
      <c r="D167" s="187">
        <f>IFERROR('Παραδοχές διείσδυσης - κάλυψης'!D102/'Παραδοχές διείσδυσης - κάλυψης'!D133,0)</f>
        <v>0.70660526315789474</v>
      </c>
      <c r="E167" s="188">
        <f>IFERROR('Παραδοχές διείσδυσης - κάλυψης'!E102/'Παραδοχές διείσδυσης - κάλυψης'!E133,0)</f>
        <v>0.70660526315789474</v>
      </c>
      <c r="F167" s="161">
        <f t="shared" si="83"/>
        <v>0</v>
      </c>
      <c r="G167" s="188">
        <f>IFERROR('Παραδοχές διείσδυσης - κάλυψης'!F102/'Παραδοχές διείσδυσης - κάλυψης'!F133,0)</f>
        <v>0.70660526315789474</v>
      </c>
      <c r="H167" s="161">
        <f t="shared" si="84"/>
        <v>0</v>
      </c>
      <c r="I167" s="188">
        <f>IFERROR('Παραδοχές διείσδυσης - κάλυψης'!G102/'Παραδοχές διείσδυσης - κάλυψης'!G133,0)</f>
        <v>0.70660526315789474</v>
      </c>
      <c r="J167" s="161">
        <f t="shared" si="85"/>
        <v>0</v>
      </c>
      <c r="K167" s="188">
        <f>IFERROR('Παραδοχές διείσδυσης - κάλυψης'!I102/'Παραδοχές διείσδυσης - κάλυψης'!I133,0)</f>
        <v>0.70660526315789474</v>
      </c>
      <c r="L167" s="161">
        <f t="shared" si="86"/>
        <v>0</v>
      </c>
      <c r="M167" s="189">
        <f t="shared" si="87"/>
        <v>0</v>
      </c>
      <c r="O167" s="188">
        <f>IFERROR('Παραδοχές διείσδυσης - κάλυψης'!J102/'Παραδοχές διείσδυσης - κάλυψης'!J133,0)</f>
        <v>0.70660526315789474</v>
      </c>
      <c r="P167" s="161">
        <f t="shared" si="88"/>
        <v>0</v>
      </c>
      <c r="Q167" s="188">
        <f>IFERROR('Παραδοχές διείσδυσης - κάλυψης'!K102/'Παραδοχές διείσδυσης - κάλυψης'!K133,0)</f>
        <v>0.70660526315789474</v>
      </c>
      <c r="R167" s="161">
        <f t="shared" si="89"/>
        <v>0</v>
      </c>
      <c r="S167" s="188">
        <f>IFERROR('Παραδοχές διείσδυσης - κάλυψης'!L102/'Παραδοχές διείσδυσης - κάλυψης'!L133,0)</f>
        <v>0.70660526315789474</v>
      </c>
      <c r="T167" s="161">
        <f t="shared" si="90"/>
        <v>0</v>
      </c>
      <c r="U167" s="188">
        <f>IFERROR('Παραδοχές διείσδυσης - κάλυψης'!M102/'Παραδοχές διείσδυσης - κάλυψης'!M133,0)</f>
        <v>0.70660526315789474</v>
      </c>
      <c r="V167" s="161">
        <f t="shared" si="91"/>
        <v>0</v>
      </c>
      <c r="W167" s="188">
        <f>IFERROR('Παραδοχές διείσδυσης - κάλυψης'!N102/'Παραδοχές διείσδυσης - κάλυψης'!N133,0)</f>
        <v>0.70660526315789474</v>
      </c>
      <c r="X167" s="161">
        <f t="shared" si="92"/>
        <v>0</v>
      </c>
      <c r="Y167" s="189">
        <f t="shared" si="93"/>
        <v>0</v>
      </c>
    </row>
    <row r="168" spans="2:33" ht="15" customHeight="1" outlineLevel="1" x14ac:dyDescent="0.35">
      <c r="B168" s="49" t="s">
        <v>139</v>
      </c>
      <c r="C168" s="46" t="s">
        <v>195</v>
      </c>
      <c r="D168" s="187">
        <f>IFERROR('Παραδοχές διείσδυσης - κάλυψης'!D103/'Παραδοχές διείσδυσης - κάλυψης'!D134,0)</f>
        <v>0.71521276595744676</v>
      </c>
      <c r="E168" s="188">
        <f>IFERROR('Παραδοχές διείσδυσης - κάλυψης'!E103/'Παραδοχές διείσδυσης - κάλυψης'!E134,0)</f>
        <v>0.71521276595744676</v>
      </c>
      <c r="F168" s="161">
        <f t="shared" ref="F168" si="94">IFERROR((E168-D168)/D168,0)</f>
        <v>0</v>
      </c>
      <c r="G168" s="188">
        <f>IFERROR('Παραδοχές διείσδυσης - κάλυψης'!F103/'Παραδοχές διείσδυσης - κάλυψης'!F134,0)</f>
        <v>0.71521276595744676</v>
      </c>
      <c r="H168" s="161">
        <f t="shared" ref="H168" si="95">IFERROR((G168-E168)/E168,0)</f>
        <v>0</v>
      </c>
      <c r="I168" s="188">
        <f>IFERROR('Παραδοχές διείσδυσης - κάλυψης'!G103/'Παραδοχές διείσδυσης - κάλυψης'!G134,0)</f>
        <v>0.71521276595744676</v>
      </c>
      <c r="J168" s="161">
        <f t="shared" ref="J168" si="96">IFERROR((I168-G168)/G168,0)</f>
        <v>0</v>
      </c>
      <c r="K168" s="188">
        <f>IFERROR('Παραδοχές διείσδυσης - κάλυψης'!I103/'Παραδοχές διείσδυσης - κάλυψης'!I134,0)</f>
        <v>0.71521276595744676</v>
      </c>
      <c r="L168" s="161">
        <f t="shared" ref="L168" si="97">IFERROR((K168-I168)/I168,0)</f>
        <v>0</v>
      </c>
      <c r="M168" s="189">
        <f>IFERROR((K168/D168)^(1/4)-1,0)</f>
        <v>0</v>
      </c>
      <c r="O168" s="188">
        <f>IFERROR('Παραδοχές διείσδυσης - κάλυψης'!J103/'Παραδοχές διείσδυσης - κάλυψης'!J134,0)</f>
        <v>0.71521276595744676</v>
      </c>
      <c r="P168" s="161">
        <f t="shared" ref="P168" si="98">IFERROR((O168-K168)/K168,0)</f>
        <v>0</v>
      </c>
      <c r="Q168" s="188">
        <f>IFERROR('Παραδοχές διείσδυσης - κάλυψης'!K103/'Παραδοχές διείσδυσης - κάλυψης'!K134,0)</f>
        <v>0.71521276595744676</v>
      </c>
      <c r="R168" s="161">
        <f t="shared" ref="R168" si="99">IFERROR((Q168-O168)/O168,0)</f>
        <v>0</v>
      </c>
      <c r="S168" s="188">
        <f>IFERROR('Παραδοχές διείσδυσης - κάλυψης'!L103/'Παραδοχές διείσδυσης - κάλυψης'!L134,0)</f>
        <v>0.71521276595744676</v>
      </c>
      <c r="T168" s="161">
        <f t="shared" ref="T168" si="100">IFERROR((S168-Q168)/Q168,0)</f>
        <v>0</v>
      </c>
      <c r="U168" s="188">
        <f>IFERROR('Παραδοχές διείσδυσης - κάλυψης'!M103/'Παραδοχές διείσδυσης - κάλυψης'!M134,0)</f>
        <v>0.71521276595744676</v>
      </c>
      <c r="V168" s="161">
        <f t="shared" ref="V168" si="101">IFERROR((U168-S168)/S168,0)</f>
        <v>0</v>
      </c>
      <c r="W168" s="188">
        <f>IFERROR('Παραδοχές διείσδυσης - κάλυψης'!N103/'Παραδοχές διείσδυσης - κάλυψης'!N134,0)</f>
        <v>0.71521276595744676</v>
      </c>
      <c r="X168" s="161">
        <f t="shared" ref="X168" si="102">IFERROR((W168-U168)/U168,0)</f>
        <v>0</v>
      </c>
      <c r="Y168" s="189">
        <f t="shared" ref="Y168" si="103">IFERROR((W168/O168)^(1/4)-1,0)</f>
        <v>0</v>
      </c>
    </row>
    <row r="170" spans="2:33" ht="15.5" x14ac:dyDescent="0.35">
      <c r="B170" s="306" t="s">
        <v>198</v>
      </c>
      <c r="C170" s="306"/>
      <c r="D170" s="306"/>
      <c r="E170" s="306"/>
      <c r="F170" s="306"/>
      <c r="G170" s="306"/>
      <c r="H170" s="306"/>
      <c r="I170" s="306"/>
      <c r="J170" s="306"/>
      <c r="K170" s="306"/>
      <c r="L170" s="306"/>
      <c r="M170" s="306"/>
      <c r="N170" s="306"/>
      <c r="O170" s="306"/>
      <c r="P170" s="306"/>
      <c r="Q170" s="306"/>
      <c r="R170" s="306"/>
      <c r="S170" s="306"/>
      <c r="T170" s="306"/>
      <c r="U170" s="306"/>
      <c r="V170" s="306"/>
      <c r="W170" s="306"/>
      <c r="X170" s="306"/>
      <c r="Y170" s="306"/>
    </row>
    <row r="171" spans="2:33" ht="5.5" customHeight="1" outlineLevel="1" x14ac:dyDescent="0.35">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row>
    <row r="172" spans="2:33" ht="14.25" customHeight="1" outlineLevel="1" x14ac:dyDescent="0.35">
      <c r="B172" s="372"/>
      <c r="C172" s="329" t="s">
        <v>105</v>
      </c>
      <c r="D172" s="317" t="s">
        <v>131</v>
      </c>
      <c r="E172" s="318"/>
      <c r="F172" s="318"/>
      <c r="G172" s="318"/>
      <c r="H172" s="318"/>
      <c r="I172" s="318"/>
      <c r="J172" s="318"/>
      <c r="K172" s="318"/>
      <c r="L172" s="319"/>
      <c r="M172" s="379" t="str">
        <f>"Ετήσιος ρυθμός ανάπτυξης (CAGR) "&amp;($C$3-5)&amp;" - "&amp;(($C$3-1))</f>
        <v>Ετήσιος ρυθμός ανάπτυξης (CAGR) 2019 - 2023</v>
      </c>
      <c r="N172" s="102"/>
      <c r="O172" s="376" t="s">
        <v>132</v>
      </c>
      <c r="P172" s="377"/>
      <c r="Q172" s="377"/>
      <c r="R172" s="377"/>
      <c r="S172" s="377"/>
      <c r="T172" s="377"/>
      <c r="U172" s="377"/>
      <c r="V172" s="377"/>
      <c r="W172" s="377"/>
      <c r="X172" s="378"/>
      <c r="Y172" s="379" t="str">
        <f>"Ετήσιος ρυθμός ανάπτυξης (CAGR) "&amp;$C$3&amp;" - "&amp;$E$3</f>
        <v>Ετήσιος ρυθμός ανάπτυξης (CAGR) 2024 - 2028</v>
      </c>
    </row>
    <row r="173" spans="2:33" ht="15.75" customHeight="1" outlineLevel="1" x14ac:dyDescent="0.35">
      <c r="B173" s="373"/>
      <c r="C173" s="330"/>
      <c r="D173" s="66">
        <f>$C$3-5</f>
        <v>2019</v>
      </c>
      <c r="E173" s="317">
        <f>$C$3-4</f>
        <v>2020</v>
      </c>
      <c r="F173" s="319"/>
      <c r="G173" s="317">
        <f>$C$3-3</f>
        <v>2021</v>
      </c>
      <c r="H173" s="319"/>
      <c r="I173" s="317">
        <f>$C$3+-2</f>
        <v>2022</v>
      </c>
      <c r="J173" s="319"/>
      <c r="K173" s="317">
        <f>$C$3-1</f>
        <v>2023</v>
      </c>
      <c r="L173" s="319"/>
      <c r="M173" s="380"/>
      <c r="N173" s="102"/>
      <c r="O173" s="317">
        <f>$C$3</f>
        <v>2024</v>
      </c>
      <c r="P173" s="319"/>
      <c r="Q173" s="317">
        <f>$C$3+1</f>
        <v>2025</v>
      </c>
      <c r="R173" s="319"/>
      <c r="S173" s="317">
        <f>$C$3+2</f>
        <v>2026</v>
      </c>
      <c r="T173" s="319"/>
      <c r="U173" s="317">
        <f>$C$3+3</f>
        <v>2027</v>
      </c>
      <c r="V173" s="319"/>
      <c r="W173" s="317">
        <f>$C$3+4</f>
        <v>2028</v>
      </c>
      <c r="X173" s="319"/>
      <c r="Y173" s="380"/>
    </row>
    <row r="174" spans="2:33" outlineLevel="1" x14ac:dyDescent="0.35">
      <c r="B174" s="374"/>
      <c r="C174" s="331"/>
      <c r="D174" s="81" t="s">
        <v>194</v>
      </c>
      <c r="E174" s="134" t="s">
        <v>194</v>
      </c>
      <c r="F174" s="65" t="s">
        <v>135</v>
      </c>
      <c r="G174" s="66" t="s">
        <v>194</v>
      </c>
      <c r="H174" s="65" t="s">
        <v>135</v>
      </c>
      <c r="I174" s="65" t="s">
        <v>194</v>
      </c>
      <c r="J174" s="65" t="s">
        <v>135</v>
      </c>
      <c r="K174" s="66" t="s">
        <v>194</v>
      </c>
      <c r="L174" s="65" t="s">
        <v>135</v>
      </c>
      <c r="M174" s="381"/>
      <c r="N174" s="53"/>
      <c r="O174" s="190" t="s">
        <v>194</v>
      </c>
      <c r="P174" s="191" t="s">
        <v>135</v>
      </c>
      <c r="Q174" s="190" t="s">
        <v>194</v>
      </c>
      <c r="R174" s="191" t="s">
        <v>135</v>
      </c>
      <c r="S174" s="190" t="s">
        <v>194</v>
      </c>
      <c r="T174" s="191" t="s">
        <v>135</v>
      </c>
      <c r="U174" s="190" t="s">
        <v>194</v>
      </c>
      <c r="V174" s="191" t="s">
        <v>135</v>
      </c>
      <c r="W174" s="190" t="s">
        <v>194</v>
      </c>
      <c r="X174" s="191" t="s">
        <v>135</v>
      </c>
      <c r="Y174" s="381"/>
    </row>
    <row r="175" spans="2:33" outlineLevel="1" x14ac:dyDescent="0.35">
      <c r="B175" s="237" t="s">
        <v>75</v>
      </c>
      <c r="C175" s="62" t="s">
        <v>199</v>
      </c>
      <c r="D175" s="181">
        <f>IFERROR('Διανεμόμενες ποσότητες αερίου'!D15/'Ανάπτυξη δικτύου'!E47,0)</f>
        <v>0</v>
      </c>
      <c r="E175" s="171">
        <f>IFERROR('Διανεμόμενες ποσότητες αερίου'!E15/'Ανάπτυξη δικτύου'!G47,0)</f>
        <v>0</v>
      </c>
      <c r="F175" s="161">
        <f>IFERROR((E175-D175)/D175,0)</f>
        <v>0</v>
      </c>
      <c r="G175" s="157">
        <f>IFERROR('Διανεμόμενες ποσότητες αερίου'!G15/'Ανάπτυξη δικτύου'!J47,0)</f>
        <v>0</v>
      </c>
      <c r="H175" s="161">
        <f>IFERROR((G175-E175)/E175,0)</f>
        <v>0</v>
      </c>
      <c r="I175" s="168">
        <f>IFERROR('Διανεμόμενες ποσότητες αερίου'!I15/'Ανάπτυξη δικτύου'!M47,0)</f>
        <v>0</v>
      </c>
      <c r="J175" s="161">
        <f>IFERROR((I175-G175)/G175,0)</f>
        <v>0</v>
      </c>
      <c r="K175" s="157">
        <f>IFERROR('Διανεμόμενες ποσότητες αερίου'!K15/'Ανάπτυξη δικτύου'!P47,0)</f>
        <v>0</v>
      </c>
      <c r="L175" s="161">
        <f>IFERROR((K175-I175)/I175,0)</f>
        <v>0</v>
      </c>
      <c r="M175" s="189">
        <f t="shared" ref="M175" si="104">IFERROR((K175/D175)^(1/4)-1,0)</f>
        <v>0</v>
      </c>
      <c r="O175" s="158">
        <f>IFERROR('Διανεμόμενες ποσότητες αερίου'!R15/'Ανάπτυξη δικτύου'!V47,0)</f>
        <v>0</v>
      </c>
      <c r="P175" s="161">
        <f>IFERROR((O175-K175)/K175,0)</f>
        <v>0</v>
      </c>
      <c r="Q175" s="157">
        <f>IFERROR('Διανεμόμενες ποσότητες αερίου'!X15/'Ανάπτυξη δικτύου'!Y47,0)</f>
        <v>0</v>
      </c>
      <c r="R175" s="161">
        <f>IFERROR((Q175-O175)/O175,0)</f>
        <v>0</v>
      </c>
      <c r="S175" s="157">
        <f>IFERROR('Διανεμόμενες ποσότητες αερίου'!AD15/'Ανάπτυξη δικτύου'!AB47,0)</f>
        <v>0</v>
      </c>
      <c r="T175" s="161">
        <f>IFERROR((S175-Q175)/Q175,0)</f>
        <v>0</v>
      </c>
      <c r="U175" s="157">
        <f>IFERROR('Διανεμόμενες ποσότητες αερίου'!AJ15/'Ανάπτυξη δικτύου'!AE47,0)</f>
        <v>0</v>
      </c>
      <c r="V175" s="161">
        <f>IFERROR((U175-S175)/S175,0)</f>
        <v>0</v>
      </c>
      <c r="W175" s="157">
        <f>IFERROR('Διανεμόμενες ποσότητες αερίου'!AP15/'Ανάπτυξη δικτύου'!AH47,0)</f>
        <v>0</v>
      </c>
      <c r="X175" s="161">
        <f>IFERROR((W175-U175)/U175,0)</f>
        <v>0</v>
      </c>
      <c r="Y175" s="189">
        <f>IFERROR((W175/O175)^(1/4)-1,0)</f>
        <v>0</v>
      </c>
    </row>
    <row r="176" spans="2:33" outlineLevel="1" x14ac:dyDescent="0.35">
      <c r="B176" s="238" t="s">
        <v>76</v>
      </c>
      <c r="C176" s="62" t="s">
        <v>199</v>
      </c>
      <c r="D176" s="181">
        <f>IFERROR('Διανεμόμενες ποσότητες αερίου'!D16/'Ανάπτυξη δικτύου'!E48,0)</f>
        <v>7.2506716647443303</v>
      </c>
      <c r="E176" s="171">
        <f>IFERROR('Διανεμόμενες ποσότητες αερίου'!E16/'Ανάπτυξη δικτύου'!G48,0)</f>
        <v>7.1585428681276442</v>
      </c>
      <c r="F176" s="161">
        <f t="shared" ref="F176:F199" si="105">IFERROR((E176-D176)/D176,0)</f>
        <v>-1.2706243073266338E-2</v>
      </c>
      <c r="G176" s="157">
        <f>IFERROR('Διανεμόμενες ποσότητες αερίου'!G16/'Ανάπτυξη δικτύου'!J48,0)</f>
        <v>8.022231449442522</v>
      </c>
      <c r="H176" s="161">
        <f t="shared" ref="H176:H199" si="106">IFERROR((G176-E176)/E176,0)</f>
        <v>0.1206514506129905</v>
      </c>
      <c r="I176" s="168">
        <f>IFERROR('Διανεμόμενες ποσότητες αερίου'!I16/'Ανάπτυξη δικτύου'!M48,0)</f>
        <v>6.7251057285659366</v>
      </c>
      <c r="J176" s="161">
        <f t="shared" ref="J176:J199" si="107">IFERROR((I176-G176)/G176,0)</f>
        <v>-0.16169138587577461</v>
      </c>
      <c r="K176" s="157">
        <f>IFERROR('Διανεμόμενες ποσότητες αερίου'!K16/'Ανάπτυξη δικτύου'!P48,0)</f>
        <v>2.7735486351403305</v>
      </c>
      <c r="L176" s="161">
        <f t="shared" ref="L176:L199" si="108">IFERROR((K176-I176)/I176,0)</f>
        <v>-0.58758289503773153</v>
      </c>
      <c r="M176" s="189">
        <f t="shared" ref="M176:M199" si="109">IFERROR((K176/D176)^(1/4)-1,0)</f>
        <v>-0.21356218728364829</v>
      </c>
      <c r="O176" s="158">
        <f>IFERROR('Διανεμόμενες ποσότητες αερίου'!R16/'Ανάπτυξη δικτύου'!V48,0)</f>
        <v>2.7735486351403305</v>
      </c>
      <c r="P176" s="161">
        <f t="shared" ref="P176:P199" si="110">IFERROR((O176-K176)/K176,0)</f>
        <v>0</v>
      </c>
      <c r="Q176" s="157">
        <f>IFERROR('Διανεμόμενες ποσότητες αερίου'!X16/'Ανάπτυξη δικτύου'!Y48,0)</f>
        <v>2.7735486351403305</v>
      </c>
      <c r="R176" s="161">
        <f t="shared" ref="R176:R199" si="111">IFERROR((Q176-O176)/O176,0)</f>
        <v>0</v>
      </c>
      <c r="S176" s="157">
        <f>IFERROR('Διανεμόμενες ποσότητες αερίου'!AD16/'Ανάπτυξη δικτύου'!AB48,0)</f>
        <v>2.7735486351403305</v>
      </c>
      <c r="T176" s="161">
        <f t="shared" ref="T176:T199" si="112">IFERROR((S176-Q176)/Q176,0)</f>
        <v>0</v>
      </c>
      <c r="U176" s="157">
        <f>IFERROR('Διανεμόμενες ποσότητες αερίου'!AJ16/'Ανάπτυξη δικτύου'!AE48,0)</f>
        <v>2.7735486351403305</v>
      </c>
      <c r="V176" s="161">
        <f t="shared" ref="V176:V199" si="113">IFERROR((U176-S176)/S176,0)</f>
        <v>0</v>
      </c>
      <c r="W176" s="157">
        <f>IFERROR('Διανεμόμενες ποσότητες αερίου'!AP16/'Ανάπτυξη δικτύου'!AH48,0)</f>
        <v>2.7735486351403305</v>
      </c>
      <c r="X176" s="161">
        <f t="shared" ref="X176:X199" si="114">IFERROR((W176-U176)/U176,0)</f>
        <v>0</v>
      </c>
      <c r="Y176" s="189">
        <f t="shared" ref="Y176:Y199" si="115">IFERROR((W176/O176)^(1/4)-1,0)</f>
        <v>0</v>
      </c>
    </row>
    <row r="177" spans="2:25" outlineLevel="1" x14ac:dyDescent="0.35">
      <c r="B177" s="237" t="s">
        <v>77</v>
      </c>
      <c r="C177" s="62" t="s">
        <v>199</v>
      </c>
      <c r="D177" s="181">
        <f>IFERROR('Διανεμόμενες ποσότητες αερίου'!D17/'Ανάπτυξη δικτύου'!E49,0)</f>
        <v>0</v>
      </c>
      <c r="E177" s="171">
        <f>IFERROR('Διανεμόμενες ποσότητες αερίου'!E17/'Ανάπτυξη δικτύου'!G49,0)</f>
        <v>0</v>
      </c>
      <c r="F177" s="161">
        <f t="shared" si="105"/>
        <v>0</v>
      </c>
      <c r="G177" s="157">
        <f>IFERROR('Διανεμόμενες ποσότητες αερίου'!G17/'Ανάπτυξη δικτύου'!J49,0)</f>
        <v>0</v>
      </c>
      <c r="H177" s="161">
        <f t="shared" si="106"/>
        <v>0</v>
      </c>
      <c r="I177" s="168">
        <f>IFERROR('Διανεμόμενες ποσότητες αερίου'!I17/'Ανάπτυξη δικτύου'!M49,0)</f>
        <v>0</v>
      </c>
      <c r="J177" s="161">
        <f t="shared" si="107"/>
        <v>0</v>
      </c>
      <c r="K177" s="157">
        <f>IFERROR('Διανεμόμενες ποσότητες αερίου'!K17/'Ανάπτυξη δικτύου'!P49,0)</f>
        <v>0</v>
      </c>
      <c r="L177" s="161">
        <f t="shared" si="108"/>
        <v>0</v>
      </c>
      <c r="M177" s="189">
        <f t="shared" si="109"/>
        <v>0</v>
      </c>
      <c r="O177" s="158">
        <f>IFERROR('Διανεμόμενες ποσότητες αερίου'!R17/'Ανάπτυξη δικτύου'!V49,0)</f>
        <v>0</v>
      </c>
      <c r="P177" s="161">
        <f t="shared" si="110"/>
        <v>0</v>
      </c>
      <c r="Q177" s="157">
        <f>IFERROR('Διανεμόμενες ποσότητες αερίου'!X17/'Ανάπτυξη δικτύου'!Y49,0)</f>
        <v>0</v>
      </c>
      <c r="R177" s="161">
        <f t="shared" si="111"/>
        <v>0</v>
      </c>
      <c r="S177" s="157">
        <f>IFERROR('Διανεμόμενες ποσότητες αερίου'!AD17/'Ανάπτυξη δικτύου'!AB49,0)</f>
        <v>0</v>
      </c>
      <c r="T177" s="161">
        <f t="shared" si="112"/>
        <v>0</v>
      </c>
      <c r="U177" s="157">
        <f>IFERROR('Διανεμόμενες ποσότητες αερίου'!AJ17/'Ανάπτυξη δικτύου'!AE49,0)</f>
        <v>0</v>
      </c>
      <c r="V177" s="161">
        <f t="shared" si="113"/>
        <v>0</v>
      </c>
      <c r="W177" s="157">
        <f>IFERROR('Διανεμόμενες ποσότητες αερίου'!AP17/'Ανάπτυξη δικτύου'!AH49,0)</f>
        <v>0</v>
      </c>
      <c r="X177" s="161">
        <f t="shared" si="114"/>
        <v>0</v>
      </c>
      <c r="Y177" s="189">
        <f t="shared" si="115"/>
        <v>0</v>
      </c>
    </row>
    <row r="178" spans="2:25" outlineLevel="1" x14ac:dyDescent="0.35">
      <c r="B178" s="238" t="s">
        <v>78</v>
      </c>
      <c r="C178" s="62" t="s">
        <v>199</v>
      </c>
      <c r="D178" s="181">
        <f>IFERROR('Διανεμόμενες ποσότητες αερίου'!D18/'Ανάπτυξη δικτύου'!E50,0)</f>
        <v>9.7470038663352661</v>
      </c>
      <c r="E178" s="171">
        <f>IFERROR('Διανεμόμενες ποσότητες αερίου'!E18/'Ανάπτυξη δικτύου'!G50,0)</f>
        <v>10.043892571112952</v>
      </c>
      <c r="F178" s="161">
        <f t="shared" si="105"/>
        <v>3.0459483637130427E-2</v>
      </c>
      <c r="G178" s="157">
        <f>IFERROR('Διανεμόμενες ποσότητες αερίου'!G18/'Ανάπτυξη δικτύου'!J50,0)</f>
        <v>6.163865033783785</v>
      </c>
      <c r="H178" s="161">
        <f t="shared" si="106"/>
        <v>-0.3863071523174631</v>
      </c>
      <c r="I178" s="168">
        <f>IFERROR('Διανεμόμενες ποσότητες αερίου'!I18/'Ανάπτυξη δικτύου'!M50,0)</f>
        <v>1.8395002658160553</v>
      </c>
      <c r="J178" s="161">
        <f t="shared" si="107"/>
        <v>-0.70156707589574696</v>
      </c>
      <c r="K178" s="157">
        <f>IFERROR('Διανεμόμενες ποσότητες αερίου'!K18/'Ανάπτυξη δικτύου'!P50,0)</f>
        <v>0.84962969366877039</v>
      </c>
      <c r="L178" s="161">
        <f t="shared" si="108"/>
        <v>-0.53811928736425041</v>
      </c>
      <c r="M178" s="189">
        <f t="shared" si="109"/>
        <v>-0.45663753310706101</v>
      </c>
      <c r="O178" s="158">
        <f>IFERROR('Διανεμόμενες ποσότητες αερίου'!R18/'Ανάπτυξη δικτύου'!V50,0)</f>
        <v>0.53226645666633854</v>
      </c>
      <c r="P178" s="161">
        <f t="shared" si="110"/>
        <v>-0.37353124469088583</v>
      </c>
      <c r="Q178" s="157">
        <f>IFERROR('Διανεμόμενες ποσότητες αερίου'!X18/'Ανάπτυξη δικτύου'!Y50,0)</f>
        <v>0.86219007584155594</v>
      </c>
      <c r="R178" s="161">
        <f t="shared" si="111"/>
        <v>0.6198467234654923</v>
      </c>
      <c r="S178" s="157">
        <f>IFERROR('Διανεμόμενες ποσότητες αερίου'!AD18/'Ανάπτυξη δικτύου'!AB50,0)</f>
        <v>1.1693926813788225</v>
      </c>
      <c r="T178" s="161">
        <f t="shared" si="112"/>
        <v>0.35630496585966381</v>
      </c>
      <c r="U178" s="157">
        <f>IFERROR('Διανεμόμενες ποσότητες αερίου'!AJ18/'Ανάπτυξη δικτύου'!AE50,0)</f>
        <v>1.4227174829103848</v>
      </c>
      <c r="V178" s="161">
        <f t="shared" si="113"/>
        <v>0.21662937143823141</v>
      </c>
      <c r="W178" s="157">
        <f>IFERROR('Διανεμόμενες ποσότητες αερίου'!AP18/'Ανάπτυξη δικτύου'!AH50,0)</f>
        <v>1.6804954687808888</v>
      </c>
      <c r="X178" s="161">
        <f t="shared" si="114"/>
        <v>0.18118705151719933</v>
      </c>
      <c r="Y178" s="189">
        <f t="shared" si="115"/>
        <v>0.33299052362810277</v>
      </c>
    </row>
    <row r="179" spans="2:25" outlineLevel="1" x14ac:dyDescent="0.35">
      <c r="B179" s="237" t="s">
        <v>79</v>
      </c>
      <c r="C179" s="62" t="s">
        <v>199</v>
      </c>
      <c r="D179" s="181">
        <f>IFERROR('Διανεμόμενες ποσότητες αερίου'!D19/'Ανάπτυξη δικτύου'!E51,0)</f>
        <v>0</v>
      </c>
      <c r="E179" s="171">
        <f>IFERROR('Διανεμόμενες ποσότητες αερίου'!E19/'Ανάπτυξη δικτύου'!G51,0)</f>
        <v>0</v>
      </c>
      <c r="F179" s="161">
        <f t="shared" si="105"/>
        <v>0</v>
      </c>
      <c r="G179" s="157">
        <f>IFERROR('Διανεμόμενες ποσότητες αερίου'!G19/'Ανάπτυξη δικτύου'!J51,0)</f>
        <v>0</v>
      </c>
      <c r="H179" s="161">
        <f t="shared" si="106"/>
        <v>0</v>
      </c>
      <c r="I179" s="168">
        <f>IFERROR('Διανεμόμενες ποσότητες αερίου'!I19/'Ανάπτυξη δικτύου'!M51,0)</f>
        <v>0</v>
      </c>
      <c r="J179" s="161">
        <f t="shared" si="107"/>
        <v>0</v>
      </c>
      <c r="K179" s="157">
        <f>IFERROR('Διανεμόμενες ποσότητες αερίου'!K19/'Ανάπτυξη δικτύου'!P51,0)</f>
        <v>0</v>
      </c>
      <c r="L179" s="161">
        <f t="shared" si="108"/>
        <v>0</v>
      </c>
      <c r="M179" s="189">
        <f t="shared" si="109"/>
        <v>0</v>
      </c>
      <c r="O179" s="158">
        <f>IFERROR('Διανεμόμενες ποσότητες αερίου'!R19/'Ανάπτυξη δικτύου'!V51,0)</f>
        <v>0</v>
      </c>
      <c r="P179" s="161">
        <f t="shared" si="110"/>
        <v>0</v>
      </c>
      <c r="Q179" s="157">
        <f>IFERROR('Διανεμόμενες ποσότητες αερίου'!X19/'Ανάπτυξη δικτύου'!Y51,0)</f>
        <v>0</v>
      </c>
      <c r="R179" s="161">
        <f t="shared" si="111"/>
        <v>0</v>
      </c>
      <c r="S179" s="157">
        <f>IFERROR('Διανεμόμενες ποσότητες αερίου'!AD19/'Ανάπτυξη δικτύου'!AB51,0)</f>
        <v>0</v>
      </c>
      <c r="T179" s="161">
        <f t="shared" si="112"/>
        <v>0</v>
      </c>
      <c r="U179" s="157">
        <f>IFERROR('Διανεμόμενες ποσότητες αερίου'!AJ19/'Ανάπτυξη δικτύου'!AE51,0)</f>
        <v>0</v>
      </c>
      <c r="V179" s="161">
        <f t="shared" si="113"/>
        <v>0</v>
      </c>
      <c r="W179" s="157">
        <f>IFERROR('Διανεμόμενες ποσότητες αερίου'!AP19/'Ανάπτυξη δικτύου'!AH51,0)</f>
        <v>0</v>
      </c>
      <c r="X179" s="161">
        <f t="shared" si="114"/>
        <v>0</v>
      </c>
      <c r="Y179" s="189">
        <f t="shared" si="115"/>
        <v>0</v>
      </c>
    </row>
    <row r="180" spans="2:25" outlineLevel="1" x14ac:dyDescent="0.35">
      <c r="B180" s="238" t="s">
        <v>80</v>
      </c>
      <c r="C180" s="62" t="s">
        <v>199</v>
      </c>
      <c r="D180" s="181">
        <f>IFERROR('Διανεμόμενες ποσότητες αερίου'!D20/'Ανάπτυξη δικτύου'!E52,0)</f>
        <v>19.969763711340203</v>
      </c>
      <c r="E180" s="171">
        <f>IFERROR('Διανεμόμενες ποσότητες αερίου'!E20/'Ανάπτυξη δικτύου'!G52,0)</f>
        <v>21.426358758223682</v>
      </c>
      <c r="F180" s="161">
        <f t="shared" si="105"/>
        <v>7.2940024125389316E-2</v>
      </c>
      <c r="G180" s="157">
        <f>IFERROR('Διανεμόμενες ποσότητες αερίου'!G20/'Ανάπτυξη δικτύου'!J52,0)</f>
        <v>14.200547864698969</v>
      </c>
      <c r="H180" s="161">
        <f t="shared" si="106"/>
        <v>-0.33723933100631781</v>
      </c>
      <c r="I180" s="168">
        <f>IFERROR('Διανεμόμενες ποσότητες αερίου'!I20/'Ανάπτυξη δικτύου'!M52,0)</f>
        <v>2.9586227867815253</v>
      </c>
      <c r="J180" s="161">
        <f t="shared" si="107"/>
        <v>-0.79165432101839239</v>
      </c>
      <c r="K180" s="157">
        <f>IFERROR('Διανεμόμενες ποσότητες αερίου'!K20/'Ανάπτυξη δικτύου'!P52,0)</f>
        <v>16.249375533563096</v>
      </c>
      <c r="L180" s="161">
        <f t="shared" si="108"/>
        <v>4.4922092826979245</v>
      </c>
      <c r="M180" s="189">
        <f t="shared" si="109"/>
        <v>-5.0235489652657339E-2</v>
      </c>
      <c r="O180" s="158">
        <f>IFERROR('Διανεμόμενες ποσότητες αερίου'!R20/'Ανάπτυξη δικτύου'!V52,0)</f>
        <v>5.8155990529860953</v>
      </c>
      <c r="P180" s="161">
        <f t="shared" si="110"/>
        <v>-0.64210322784565044</v>
      </c>
      <c r="Q180" s="157">
        <f>IFERROR('Διανεμόμενες ποσότητες αερίου'!X20/'Ανάπτυξη δικτύου'!Y52,0)</f>
        <v>4.9161457386092993</v>
      </c>
      <c r="R180" s="161">
        <f t="shared" si="111"/>
        <v>-0.15466219493157113</v>
      </c>
      <c r="S180" s="157">
        <f>IFERROR('Διανεμόμενες ποσότητες αερίου'!AD20/'Ανάπτυξη δικτύου'!AB52,0)</f>
        <v>4.9113116717033076</v>
      </c>
      <c r="T180" s="161">
        <f t="shared" si="112"/>
        <v>-9.8330423120432603E-4</v>
      </c>
      <c r="U180" s="157">
        <f>IFERROR('Διανεμόμενες ποσότητες αερίου'!AJ20/'Ανάπτυξη δικτύου'!AE52,0)</f>
        <v>5.1600022807431962</v>
      </c>
      <c r="V180" s="161">
        <f t="shared" si="113"/>
        <v>5.0636291415331706E-2</v>
      </c>
      <c r="W180" s="157">
        <f>IFERROR('Διανεμόμενες ποσότητες αερίου'!AP20/'Ανάπτυξη δικτύου'!AH52,0)</f>
        <v>5.3848794871586012</v>
      </c>
      <c r="X180" s="161">
        <f t="shared" si="114"/>
        <v>4.3580834693548988E-2</v>
      </c>
      <c r="Y180" s="189">
        <f t="shared" si="115"/>
        <v>-1.9053362635278459E-2</v>
      </c>
    </row>
    <row r="181" spans="2:25" outlineLevel="1" x14ac:dyDescent="0.35">
      <c r="B181" s="237" t="s">
        <v>81</v>
      </c>
      <c r="C181" s="62" t="s">
        <v>199</v>
      </c>
      <c r="D181" s="181">
        <f>IFERROR('Διανεμόμενες ποσότητες αερίου'!D21/'Ανάπτυξη δικτύου'!E53,0)</f>
        <v>0</v>
      </c>
      <c r="E181" s="171">
        <f>IFERROR('Διανεμόμενες ποσότητες αερίου'!E21/'Ανάπτυξη δικτύου'!G53,0)</f>
        <v>0</v>
      </c>
      <c r="F181" s="161">
        <f t="shared" si="105"/>
        <v>0</v>
      </c>
      <c r="G181" s="157">
        <f>IFERROR('Διανεμόμενες ποσότητες αερίου'!G21/'Ανάπτυξη δικτύου'!J53,0)</f>
        <v>0</v>
      </c>
      <c r="H181" s="161">
        <f t="shared" si="106"/>
        <v>0</v>
      </c>
      <c r="I181" s="168">
        <f>IFERROR('Διανεμόμενες ποσότητες αερίου'!I21/'Ανάπτυξη δικτύου'!M53,0)</f>
        <v>0</v>
      </c>
      <c r="J181" s="161">
        <f t="shared" si="107"/>
        <v>0</v>
      </c>
      <c r="K181" s="157">
        <f>IFERROR('Διανεμόμενες ποσότητες αερίου'!K21/'Ανάπτυξη δικτύου'!P53,0)</f>
        <v>0</v>
      </c>
      <c r="L181" s="161">
        <f t="shared" si="108"/>
        <v>0</v>
      </c>
      <c r="M181" s="189">
        <f t="shared" si="109"/>
        <v>0</v>
      </c>
      <c r="O181" s="158">
        <f>IFERROR('Διανεμόμενες ποσότητες αερίου'!R21/'Ανάπτυξη δικτύου'!V53,0)</f>
        <v>0</v>
      </c>
      <c r="P181" s="161">
        <f t="shared" si="110"/>
        <v>0</v>
      </c>
      <c r="Q181" s="157">
        <f>IFERROR('Διανεμόμενες ποσότητες αερίου'!X21/'Ανάπτυξη δικτύου'!Y53,0)</f>
        <v>0</v>
      </c>
      <c r="R181" s="161">
        <f t="shared" si="111"/>
        <v>0</v>
      </c>
      <c r="S181" s="157">
        <f>IFERROR('Διανεμόμενες ποσότητες αερίου'!AD21/'Ανάπτυξη δικτύου'!AB53,0)</f>
        <v>0</v>
      </c>
      <c r="T181" s="161">
        <f t="shared" si="112"/>
        <v>0</v>
      </c>
      <c r="U181" s="157">
        <f>IFERROR('Διανεμόμενες ποσότητες αερίου'!AJ21/'Ανάπτυξη δικτύου'!AE53,0)</f>
        <v>0</v>
      </c>
      <c r="V181" s="161">
        <f t="shared" si="113"/>
        <v>0</v>
      </c>
      <c r="W181" s="157">
        <f>IFERROR('Διανεμόμενες ποσότητες αερίου'!AP21/'Ανάπτυξη δικτύου'!AH53,0)</f>
        <v>0</v>
      </c>
      <c r="X181" s="161">
        <f t="shared" si="114"/>
        <v>0</v>
      </c>
      <c r="Y181" s="189">
        <f t="shared" si="115"/>
        <v>0</v>
      </c>
    </row>
    <row r="182" spans="2:25" outlineLevel="1" x14ac:dyDescent="0.35">
      <c r="B182" s="238" t="s">
        <v>82</v>
      </c>
      <c r="C182" s="62" t="s">
        <v>199</v>
      </c>
      <c r="D182" s="181">
        <f>IFERROR('Διανεμόμενες ποσότητες αερίου'!D22/'Ανάπτυξη δικτύου'!E54,0)</f>
        <v>4.4139258807115453</v>
      </c>
      <c r="E182" s="171">
        <f>IFERROR('Διανεμόμενες ποσότητες αερίου'!E22/'Ανάπτυξη δικτύου'!G54,0)</f>
        <v>4.3192593303104294</v>
      </c>
      <c r="F182" s="161">
        <f t="shared" si="105"/>
        <v>-2.1447245141745615E-2</v>
      </c>
      <c r="G182" s="157">
        <f>IFERROR('Διανεμόμενες ποσότητες αερίου'!G22/'Ανάπτυξη δικτύου'!J54,0)</f>
        <v>2.3151689750692519</v>
      </c>
      <c r="H182" s="161">
        <f t="shared" si="106"/>
        <v>-0.46398935604015734</v>
      </c>
      <c r="I182" s="168">
        <f>IFERROR('Διανεμόμενες ποσότητες αερίου'!I22/'Ανάπτυξη δικτύου'!M54,0)</f>
        <v>1.2448761534725594</v>
      </c>
      <c r="J182" s="161">
        <f t="shared" si="107"/>
        <v>-0.46229576895771834</v>
      </c>
      <c r="K182" s="157">
        <f>IFERROR('Διανεμόμενες ποσότητες αερίου'!K22/'Ανάπτυξη δικτύου'!P54,0)</f>
        <v>1.9492678597840556</v>
      </c>
      <c r="L182" s="161">
        <f t="shared" si="108"/>
        <v>0.56583275721573456</v>
      </c>
      <c r="M182" s="189">
        <f t="shared" si="109"/>
        <v>-0.18480478561382108</v>
      </c>
      <c r="O182" s="158">
        <f>IFERROR('Διανεμόμενες ποσότητες αερίου'!R22/'Ανάπτυξη δικτύου'!V54,0)</f>
        <v>1.1436455232425007</v>
      </c>
      <c r="P182" s="161">
        <f t="shared" si="110"/>
        <v>-0.41329483400542172</v>
      </c>
      <c r="Q182" s="157">
        <f>IFERROR('Διανεμόμενες ποσότητες αερίου'!X22/'Ανάπτυξη δικτύου'!Y54,0)</f>
        <v>1.4725572212968103</v>
      </c>
      <c r="R182" s="161">
        <f t="shared" si="111"/>
        <v>0.28759934032860862</v>
      </c>
      <c r="S182" s="157">
        <f>IFERROR('Διανεμόμενες ποσότητες αερίου'!AD22/'Ανάπτυξη δικτύου'!AB54,0)</f>
        <v>1.8389633331396362</v>
      </c>
      <c r="T182" s="161">
        <f t="shared" si="112"/>
        <v>0.24882300432451085</v>
      </c>
      <c r="U182" s="157">
        <f>IFERROR('Διανεμόμενες ποσότητες αερίου'!AJ22/'Ανάπτυξη δικτύου'!AE54,0)</f>
        <v>2.1509617060840256</v>
      </c>
      <c r="V182" s="161">
        <f t="shared" si="113"/>
        <v>0.16965992052256906</v>
      </c>
      <c r="W182" s="157">
        <f>IFERROR('Διανεμόμενες ποσότητες αερίου'!AP22/'Ανάπτυξη δικτύου'!AH54,0)</f>
        <v>2.4441594514498228</v>
      </c>
      <c r="X182" s="161">
        <f t="shared" si="114"/>
        <v>0.13631007215818081</v>
      </c>
      <c r="Y182" s="189">
        <f t="shared" si="115"/>
        <v>0.20909249415819087</v>
      </c>
    </row>
    <row r="183" spans="2:25" outlineLevel="1" x14ac:dyDescent="0.35">
      <c r="B183" s="237" t="s">
        <v>83</v>
      </c>
      <c r="C183" s="62" t="s">
        <v>199</v>
      </c>
      <c r="D183" s="181">
        <f>IFERROR('Διανεμόμενες ποσότητες αερίου'!D23/'Ανάπτυξη δικτύου'!E55,0)</f>
        <v>0</v>
      </c>
      <c r="E183" s="171">
        <f>IFERROR('Διανεμόμενες ποσότητες αερίου'!E23/'Ανάπτυξη δικτύου'!G55,0)</f>
        <v>0</v>
      </c>
      <c r="F183" s="161">
        <f t="shared" si="105"/>
        <v>0</v>
      </c>
      <c r="G183" s="157">
        <f>IFERROR('Διανεμόμενες ποσότητες αερίου'!G23/'Ανάπτυξη δικτύου'!J55,0)</f>
        <v>0</v>
      </c>
      <c r="H183" s="161">
        <f t="shared" si="106"/>
        <v>0</v>
      </c>
      <c r="I183" s="168">
        <f>IFERROR('Διανεμόμενες ποσότητες αερίου'!I23/'Ανάπτυξη δικτύου'!M55,0)</f>
        <v>0</v>
      </c>
      <c r="J183" s="161">
        <f t="shared" si="107"/>
        <v>0</v>
      </c>
      <c r="K183" s="157">
        <f>IFERROR('Διανεμόμενες ποσότητες αερίου'!K23/'Ανάπτυξη δικτύου'!P55,0)</f>
        <v>0</v>
      </c>
      <c r="L183" s="161">
        <f t="shared" si="108"/>
        <v>0</v>
      </c>
      <c r="M183" s="189">
        <f t="shared" si="109"/>
        <v>0</v>
      </c>
      <c r="O183" s="158">
        <f>IFERROR('Διανεμόμενες ποσότητες αερίου'!R23/'Ανάπτυξη δικτύου'!V55,0)</f>
        <v>0</v>
      </c>
      <c r="P183" s="161">
        <f t="shared" si="110"/>
        <v>0</v>
      </c>
      <c r="Q183" s="157">
        <f>IFERROR('Διανεμόμενες ποσότητες αερίου'!X23/'Ανάπτυξη δικτύου'!Y55,0)</f>
        <v>0</v>
      </c>
      <c r="R183" s="161">
        <f t="shared" si="111"/>
        <v>0</v>
      </c>
      <c r="S183" s="157">
        <f>IFERROR('Διανεμόμενες ποσότητες αερίου'!AD23/'Ανάπτυξη δικτύου'!AB55,0)</f>
        <v>0</v>
      </c>
      <c r="T183" s="161">
        <f t="shared" si="112"/>
        <v>0</v>
      </c>
      <c r="U183" s="157">
        <f>IFERROR('Διανεμόμενες ποσότητες αερίου'!AJ23/'Ανάπτυξη δικτύου'!AE55,0)</f>
        <v>0</v>
      </c>
      <c r="V183" s="161">
        <f t="shared" si="113"/>
        <v>0</v>
      </c>
      <c r="W183" s="157">
        <f>IFERROR('Διανεμόμενες ποσότητες αερίου'!AP23/'Ανάπτυξη δικτύου'!AH55,0)</f>
        <v>0</v>
      </c>
      <c r="X183" s="161">
        <f t="shared" si="114"/>
        <v>0</v>
      </c>
      <c r="Y183" s="189">
        <f t="shared" si="115"/>
        <v>0</v>
      </c>
    </row>
    <row r="184" spans="2:25" outlineLevel="1" x14ac:dyDescent="0.35">
      <c r="B184" s="238" t="s">
        <v>84</v>
      </c>
      <c r="C184" s="62" t="s">
        <v>199</v>
      </c>
      <c r="D184" s="181">
        <f>IFERROR('Διανεμόμενες ποσότητες αερίου'!D24/'Ανάπτυξη δικτύου'!E56,0)</f>
        <v>6.6524354807506283</v>
      </c>
      <c r="E184" s="171">
        <f>IFERROR('Διανεμόμενες ποσότητες αερίου'!E24/'Ανάπτυξη δικτύου'!G56,0)</f>
        <v>6.3294120719674982</v>
      </c>
      <c r="F184" s="161">
        <f t="shared" si="105"/>
        <v>-4.8557165224349039E-2</v>
      </c>
      <c r="G184" s="157">
        <f>IFERROR('Διανεμόμενες ποσότητες αερίου'!G24/'Ανάπτυξη δικτύου'!J56,0)</f>
        <v>6.7398357515960541</v>
      </c>
      <c r="H184" s="161">
        <f t="shared" si="106"/>
        <v>6.4843886756290089E-2</v>
      </c>
      <c r="I184" s="168">
        <f>IFERROR('Διανεμόμενες ποσότητες αερίου'!I24/'Ανάπτυξη δικτύου'!M56,0)</f>
        <v>6.34687560456568</v>
      </c>
      <c r="J184" s="161">
        <f t="shared" si="107"/>
        <v>-5.8304113262302802E-2</v>
      </c>
      <c r="K184" s="157">
        <f>IFERROR('Διανεμόμενες ποσότητες αερίου'!K24/'Ανάπτυξη δικτύου'!P56,0)</f>
        <v>0</v>
      </c>
      <c r="L184" s="161">
        <f t="shared" si="108"/>
        <v>-1</v>
      </c>
      <c r="M184" s="189">
        <f t="shared" si="109"/>
        <v>-1</v>
      </c>
      <c r="O184" s="158">
        <f>IFERROR('Διανεμόμενες ποσότητες αερίου'!R24/'Ανάπτυξη δικτύου'!V56,0)</f>
        <v>3.6757593344940998E-4</v>
      </c>
      <c r="P184" s="161">
        <f t="shared" si="110"/>
        <v>0</v>
      </c>
      <c r="Q184" s="157">
        <f>IFERROR('Διανεμόμενες ποσότητες αερίου'!X24/'Ανάπτυξη δικτύου'!Y56,0)</f>
        <v>1.8378796672470497E-3</v>
      </c>
      <c r="R184" s="161">
        <f t="shared" si="111"/>
        <v>3.9999999999999996</v>
      </c>
      <c r="S184" s="157">
        <f>IFERROR('Διανεμόμενες ποσότητες αερίου'!AD24/'Ανάπτυξη δικτύου'!AB56,0)</f>
        <v>1.8378796672470497E-3</v>
      </c>
      <c r="T184" s="161">
        <f t="shared" si="112"/>
        <v>0</v>
      </c>
      <c r="U184" s="157">
        <f>IFERROR('Διανεμόμενες ποσότητες αερίου'!AJ24/'Ανάπτυξη δικτύου'!AE56,0)</f>
        <v>1.8378796672470497E-3</v>
      </c>
      <c r="V184" s="161">
        <f t="shared" si="113"/>
        <v>0</v>
      </c>
      <c r="W184" s="157">
        <f>IFERROR('Διανεμόμενες ποσότητες αερίου'!AP24/'Ανάπτυξη δικτύου'!AH56,0)</f>
        <v>1.8378796672470497E-3</v>
      </c>
      <c r="X184" s="161">
        <f t="shared" si="114"/>
        <v>0</v>
      </c>
      <c r="Y184" s="189">
        <f t="shared" si="115"/>
        <v>0.4953487812212205</v>
      </c>
    </row>
    <row r="185" spans="2:25" outlineLevel="1" x14ac:dyDescent="0.35">
      <c r="B185" s="237" t="s">
        <v>85</v>
      </c>
      <c r="C185" s="62" t="s">
        <v>199</v>
      </c>
      <c r="D185" s="181">
        <f>IFERROR('Διανεμόμενες ποσότητες αερίου'!D25/'Ανάπτυξη δικτύου'!E57,0)</f>
        <v>0</v>
      </c>
      <c r="E185" s="171">
        <f>IFERROR('Διανεμόμενες ποσότητες αερίου'!E25/'Ανάπτυξη δικτύου'!G57,0)</f>
        <v>0</v>
      </c>
      <c r="F185" s="161">
        <f t="shared" si="105"/>
        <v>0</v>
      </c>
      <c r="G185" s="157">
        <f>IFERROR('Διανεμόμενες ποσότητες αερίου'!G25/'Ανάπτυξη δικτύου'!J57,0)</f>
        <v>0</v>
      </c>
      <c r="H185" s="161">
        <f t="shared" si="106"/>
        <v>0</v>
      </c>
      <c r="I185" s="168">
        <f>IFERROR('Διανεμόμενες ποσότητες αερίου'!I25/'Ανάπτυξη δικτύου'!M57,0)</f>
        <v>0</v>
      </c>
      <c r="J185" s="161">
        <f t="shared" si="107"/>
        <v>0</v>
      </c>
      <c r="K185" s="157">
        <f>IFERROR('Διανεμόμενες ποσότητες αερίου'!K25/'Ανάπτυξη δικτύου'!P57,0)</f>
        <v>0</v>
      </c>
      <c r="L185" s="161">
        <f t="shared" si="108"/>
        <v>0</v>
      </c>
      <c r="M185" s="189">
        <f t="shared" si="109"/>
        <v>0</v>
      </c>
      <c r="O185" s="158">
        <f>IFERROR('Διανεμόμενες ποσότητες αερίου'!R25/'Ανάπτυξη δικτύου'!V57,0)</f>
        <v>0</v>
      </c>
      <c r="P185" s="161">
        <f t="shared" si="110"/>
        <v>0</v>
      </c>
      <c r="Q185" s="157">
        <f>IFERROR('Διανεμόμενες ποσότητες αερίου'!X25/'Ανάπτυξη δικτύου'!Y57,0)</f>
        <v>0</v>
      </c>
      <c r="R185" s="161">
        <f t="shared" si="111"/>
        <v>0</v>
      </c>
      <c r="S185" s="157">
        <f>IFERROR('Διανεμόμενες ποσότητες αερίου'!AD25/'Ανάπτυξη δικτύου'!AB57,0)</f>
        <v>0</v>
      </c>
      <c r="T185" s="161">
        <f t="shared" si="112"/>
        <v>0</v>
      </c>
      <c r="U185" s="157">
        <f>IFERROR('Διανεμόμενες ποσότητες αερίου'!AJ25/'Ανάπτυξη δικτύου'!AE57,0)</f>
        <v>0</v>
      </c>
      <c r="V185" s="161">
        <f t="shared" si="113"/>
        <v>0</v>
      </c>
      <c r="W185" s="157">
        <f>IFERROR('Διανεμόμενες ποσότητες αερίου'!AP25/'Ανάπτυξη δικτύου'!AH57,0)</f>
        <v>0</v>
      </c>
      <c r="X185" s="161">
        <f t="shared" si="114"/>
        <v>0</v>
      </c>
      <c r="Y185" s="189">
        <f t="shared" si="115"/>
        <v>0</v>
      </c>
    </row>
    <row r="186" spans="2:25" outlineLevel="1" x14ac:dyDescent="0.35">
      <c r="B186" s="238" t="s">
        <v>86</v>
      </c>
      <c r="C186" s="62" t="s">
        <v>199</v>
      </c>
      <c r="D186" s="181">
        <f>IFERROR('Διανεμόμενες ποσότητες αερίου'!D26/'Ανάπτυξη δικτύου'!E58,0)</f>
        <v>0.45556304985337243</v>
      </c>
      <c r="E186" s="171">
        <f>IFERROR('Διανεμόμενες ποσότητες αερίου'!E26/'Ανάπτυξη δικτύου'!G58,0)</f>
        <v>0.39895307917888567</v>
      </c>
      <c r="F186" s="161">
        <f t="shared" si="105"/>
        <v>-0.12426374503530795</v>
      </c>
      <c r="G186" s="157">
        <f>IFERROR('Διανεμόμενες ποσότητες αερίου'!G26/'Ανάπτυξη δικτύου'!J58,0)</f>
        <v>0.72684164222873904</v>
      </c>
      <c r="H186" s="161">
        <f t="shared" si="106"/>
        <v>0.82187249619605551</v>
      </c>
      <c r="I186" s="168">
        <f>IFERROR('Διανεμόμενες ποσότητες αερίου'!I26/'Ανάπτυξη δικτύου'!M58,0)</f>
        <v>0.66627565982404691</v>
      </c>
      <c r="J186" s="161">
        <f t="shared" si="107"/>
        <v>-8.3327617579775179E-2</v>
      </c>
      <c r="K186" s="157">
        <f>IFERROR('Διανεμόμενες ποσότητες αερίου'!K26/'Ανάπτυξη δικτύου'!P58,0)</f>
        <v>0</v>
      </c>
      <c r="L186" s="161">
        <f t="shared" si="108"/>
        <v>-1</v>
      </c>
      <c r="M186" s="189">
        <f t="shared" si="109"/>
        <v>-1</v>
      </c>
      <c r="O186" s="158">
        <f>IFERROR('Διανεμόμενες ποσότητες αερίου'!R26/'Ανάπτυξη δικτύου'!V58,0)</f>
        <v>0</v>
      </c>
      <c r="P186" s="161">
        <f t="shared" si="110"/>
        <v>0</v>
      </c>
      <c r="Q186" s="157">
        <f>IFERROR('Διανεμόμενες ποσότητες αερίου'!X26/'Ανάπτυξη δικτύου'!Y58,0)</f>
        <v>0</v>
      </c>
      <c r="R186" s="161">
        <f t="shared" si="111"/>
        <v>0</v>
      </c>
      <c r="S186" s="157">
        <f>IFERROR('Διανεμόμενες ποσότητες αερίου'!AD26/'Ανάπτυξη δικτύου'!AB58,0)</f>
        <v>0</v>
      </c>
      <c r="T186" s="161">
        <f t="shared" si="112"/>
        <v>0</v>
      </c>
      <c r="U186" s="157">
        <f>IFERROR('Διανεμόμενες ποσότητες αερίου'!AJ26/'Ανάπτυξη δικτύου'!AE58,0)</f>
        <v>0</v>
      </c>
      <c r="V186" s="161">
        <f t="shared" si="113"/>
        <v>0</v>
      </c>
      <c r="W186" s="157">
        <f>IFERROR('Διανεμόμενες ποσότητες αερίου'!AP26/'Ανάπτυξη δικτύου'!AH58,0)</f>
        <v>0</v>
      </c>
      <c r="X186" s="161">
        <f t="shared" si="114"/>
        <v>0</v>
      </c>
      <c r="Y186" s="189">
        <f t="shared" si="115"/>
        <v>0</v>
      </c>
    </row>
    <row r="187" spans="2:25" outlineLevel="1" x14ac:dyDescent="0.35">
      <c r="B187" s="237" t="s">
        <v>87</v>
      </c>
      <c r="C187" s="62" t="s">
        <v>199</v>
      </c>
      <c r="D187" s="181">
        <f>IFERROR('Διανεμόμενες ποσότητες αερίου'!D27/'Ανάπτυξη δικτύου'!E59,0)</f>
        <v>0</v>
      </c>
      <c r="E187" s="171">
        <f>IFERROR('Διανεμόμενες ποσότητες αερίου'!E27/'Ανάπτυξη δικτύου'!G59,0)</f>
        <v>0</v>
      </c>
      <c r="F187" s="161">
        <f t="shared" si="105"/>
        <v>0</v>
      </c>
      <c r="G187" s="157">
        <f>IFERROR('Διανεμόμενες ποσότητες αερίου'!G27/'Ανάπτυξη δικτύου'!J59,0)</f>
        <v>0</v>
      </c>
      <c r="H187" s="161">
        <f t="shared" si="106"/>
        <v>0</v>
      </c>
      <c r="I187" s="168">
        <f>IFERROR('Διανεμόμενες ποσότητες αερίου'!I27/'Ανάπτυξη δικτύου'!M59,0)</f>
        <v>0</v>
      </c>
      <c r="J187" s="161">
        <f t="shared" si="107"/>
        <v>0</v>
      </c>
      <c r="K187" s="157">
        <f>IFERROR('Διανεμόμενες ποσότητες αερίου'!K27/'Ανάπτυξη δικτύου'!P59,0)</f>
        <v>0</v>
      </c>
      <c r="L187" s="161">
        <f t="shared" si="108"/>
        <v>0</v>
      </c>
      <c r="M187" s="189">
        <f t="shared" si="109"/>
        <v>0</v>
      </c>
      <c r="O187" s="158">
        <f>IFERROR('Διανεμόμενες ποσότητες αερίου'!R27/'Ανάπτυξη δικτύου'!V59,0)</f>
        <v>0</v>
      </c>
      <c r="P187" s="161">
        <f t="shared" si="110"/>
        <v>0</v>
      </c>
      <c r="Q187" s="157">
        <f>IFERROR('Διανεμόμενες ποσότητες αερίου'!X27/'Ανάπτυξη δικτύου'!Y59,0)</f>
        <v>0</v>
      </c>
      <c r="R187" s="161">
        <f t="shared" si="111"/>
        <v>0</v>
      </c>
      <c r="S187" s="157">
        <f>IFERROR('Διανεμόμενες ποσότητες αερίου'!AD27/'Ανάπτυξη δικτύου'!AB59,0)</f>
        <v>0</v>
      </c>
      <c r="T187" s="161">
        <f t="shared" si="112"/>
        <v>0</v>
      </c>
      <c r="U187" s="157">
        <f>IFERROR('Διανεμόμενες ποσότητες αερίου'!AJ27/'Ανάπτυξη δικτύου'!AE59,0)</f>
        <v>0</v>
      </c>
      <c r="V187" s="161">
        <f t="shared" si="113"/>
        <v>0</v>
      </c>
      <c r="W187" s="157">
        <f>IFERROR('Διανεμόμενες ποσότητες αερίου'!AP27/'Ανάπτυξη δικτύου'!AH59,0)</f>
        <v>0</v>
      </c>
      <c r="X187" s="161">
        <f t="shared" si="114"/>
        <v>0</v>
      </c>
      <c r="Y187" s="189">
        <f t="shared" si="115"/>
        <v>0</v>
      </c>
    </row>
    <row r="188" spans="2:25" outlineLevel="1" x14ac:dyDescent="0.35">
      <c r="B188" s="238" t="s">
        <v>88</v>
      </c>
      <c r="C188" s="62" t="s">
        <v>199</v>
      </c>
      <c r="D188" s="181">
        <f>IFERROR('Διανεμόμενες ποσότητες αερίου'!D28/'Ανάπτυξη δικτύου'!E60,0)</f>
        <v>10.460285714285714</v>
      </c>
      <c r="E188" s="171">
        <f>IFERROR('Διανεμόμενες ποσότητες αερίου'!E28/'Ανάπτυξη δικτύου'!G60,0)</f>
        <v>10.425825019587361</v>
      </c>
      <c r="F188" s="161">
        <f t="shared" si="105"/>
        <v>-3.2944314944753292E-3</v>
      </c>
      <c r="G188" s="157">
        <f>IFERROR('Διανεμόμενες ποσότητες αερίου'!G28/'Ανάπτυξη δικτύου'!J60,0)</f>
        <v>4.28487943793911</v>
      </c>
      <c r="H188" s="161">
        <f t="shared" si="106"/>
        <v>-0.58901291457616467</v>
      </c>
      <c r="I188" s="168">
        <f>IFERROR('Διανεμόμενες ποσότητες αερίου'!I28/'Ανάπτυξη δικτύου'!M60,0)</f>
        <v>1.3875540190146931</v>
      </c>
      <c r="J188" s="161">
        <f t="shared" si="107"/>
        <v>-0.67617431502762138</v>
      </c>
      <c r="K188" s="157">
        <f>IFERROR('Διανεμόμενες ποσότητες αερίου'!K28/'Ανάπτυξη δικτύου'!P60,0)</f>
        <v>1.3962088336306275</v>
      </c>
      <c r="L188" s="161">
        <f t="shared" si="108"/>
        <v>6.2374613869665696E-3</v>
      </c>
      <c r="M188" s="189">
        <f t="shared" si="109"/>
        <v>-0.39556207141464894</v>
      </c>
      <c r="O188" s="158">
        <f>IFERROR('Διανεμόμενες ποσότητες αερίου'!R28/'Ανάπτυξη δικτύου'!V60,0)</f>
        <v>0.75348899113967371</v>
      </c>
      <c r="P188" s="161">
        <f t="shared" si="110"/>
        <v>-0.46033217023821515</v>
      </c>
      <c r="Q188" s="157">
        <f>IFERROR('Διανεμόμενες ποσότητες αερίου'!X28/'Ανάπτυξη δικτύου'!Y60,0)</f>
        <v>1.053148237729354</v>
      </c>
      <c r="R188" s="161">
        <f t="shared" si="111"/>
        <v>0.397695586947378</v>
      </c>
      <c r="S188" s="157">
        <f>IFERROR('Διανεμόμενες ποσότητες αερίου'!AD28/'Ανάπτυξη δικτύου'!AB60,0)</f>
        <v>1.4016199615259137</v>
      </c>
      <c r="T188" s="161">
        <f t="shared" si="112"/>
        <v>0.33088573033923901</v>
      </c>
      <c r="U188" s="157">
        <f>IFERROR('Διανεμόμενες ποσότητες αερίου'!AJ28/'Ανάπτυξη δικτύου'!AE60,0)</f>
        <v>1.7497868175630829</v>
      </c>
      <c r="V188" s="161">
        <f t="shared" si="113"/>
        <v>0.24840318031581635</v>
      </c>
      <c r="W188" s="157">
        <f>IFERROR('Διανεμόμενες ποσότητες αερίου'!AP28/'Ανάπτυξη δικτύου'!AH60,0)</f>
        <v>2.0770482951029914</v>
      </c>
      <c r="X188" s="161">
        <f t="shared" si="114"/>
        <v>0.1870293422347778</v>
      </c>
      <c r="Y188" s="189">
        <f t="shared" si="115"/>
        <v>0.28852372918308911</v>
      </c>
    </row>
    <row r="189" spans="2:25" outlineLevel="1" x14ac:dyDescent="0.35">
      <c r="B189" s="237" t="s">
        <v>89</v>
      </c>
      <c r="C189" s="62" t="s">
        <v>199</v>
      </c>
      <c r="D189" s="181">
        <f>IFERROR('Διανεμόμενες ποσότητες αερίου'!D29/'Ανάπτυξη δικτύου'!E61,0)</f>
        <v>0</v>
      </c>
      <c r="E189" s="171">
        <f>IFERROR('Διανεμόμενες ποσότητες αερίου'!E29/'Ανάπτυξη δικτύου'!G61,0)</f>
        <v>0</v>
      </c>
      <c r="F189" s="161">
        <f t="shared" si="105"/>
        <v>0</v>
      </c>
      <c r="G189" s="157">
        <f>IFERROR('Διανεμόμενες ποσότητες αερίου'!G29/'Ανάπτυξη δικτύου'!J61,0)</f>
        <v>0</v>
      </c>
      <c r="H189" s="161">
        <f t="shared" si="106"/>
        <v>0</v>
      </c>
      <c r="I189" s="168">
        <f>IFERROR('Διανεμόμενες ποσότητες αερίου'!I29/'Ανάπτυξη δικτύου'!M61,0)</f>
        <v>0</v>
      </c>
      <c r="J189" s="161">
        <f t="shared" si="107"/>
        <v>0</v>
      </c>
      <c r="K189" s="157">
        <f>IFERROR('Διανεμόμενες ποσότητες αερίου'!K29/'Ανάπτυξη δικτύου'!P61,0)</f>
        <v>0</v>
      </c>
      <c r="L189" s="161">
        <f t="shared" si="108"/>
        <v>0</v>
      </c>
      <c r="M189" s="189">
        <f t="shared" si="109"/>
        <v>0</v>
      </c>
      <c r="O189" s="158">
        <f>IFERROR('Διανεμόμενες ποσότητες αερίου'!R29/'Ανάπτυξη δικτύου'!V61,0)</f>
        <v>0</v>
      </c>
      <c r="P189" s="161">
        <f t="shared" si="110"/>
        <v>0</v>
      </c>
      <c r="Q189" s="157">
        <f>IFERROR('Διανεμόμενες ποσότητες αερίου'!X29/'Ανάπτυξη δικτύου'!Y61,0)</f>
        <v>0</v>
      </c>
      <c r="R189" s="161">
        <f t="shared" si="111"/>
        <v>0</v>
      </c>
      <c r="S189" s="157">
        <f>IFERROR('Διανεμόμενες ποσότητες αερίου'!AD29/'Ανάπτυξη δικτύου'!AB61,0)</f>
        <v>0</v>
      </c>
      <c r="T189" s="161">
        <f t="shared" si="112"/>
        <v>0</v>
      </c>
      <c r="U189" s="157">
        <f>IFERROR('Διανεμόμενες ποσότητες αερίου'!AJ29/'Ανάπτυξη δικτύου'!AE61,0)</f>
        <v>0</v>
      </c>
      <c r="V189" s="161">
        <f t="shared" si="113"/>
        <v>0</v>
      </c>
      <c r="W189" s="157">
        <f>IFERROR('Διανεμόμενες ποσότητες αερίου'!AP29/'Ανάπτυξη δικτύου'!AH61,0)</f>
        <v>0</v>
      </c>
      <c r="X189" s="161">
        <f t="shared" si="114"/>
        <v>0</v>
      </c>
      <c r="Y189" s="189">
        <f t="shared" si="115"/>
        <v>0</v>
      </c>
    </row>
    <row r="190" spans="2:25" outlineLevel="1" x14ac:dyDescent="0.35">
      <c r="B190" s="238" t="s">
        <v>90</v>
      </c>
      <c r="C190" s="62" t="s">
        <v>199</v>
      </c>
      <c r="D190" s="181">
        <f>IFERROR('Διανεμόμενες ποσότητες αερίου'!D30/'Ανάπτυξη δικτύου'!E62,0)</f>
        <v>97.225438479809981</v>
      </c>
      <c r="E190" s="171">
        <f>IFERROR('Διανεμόμενες ποσότητες αερίου'!E30/'Ανάπτυξη δικτύου'!G62,0)</f>
        <v>95.373378622327792</v>
      </c>
      <c r="F190" s="161">
        <f t="shared" si="105"/>
        <v>-1.9049128360236617E-2</v>
      </c>
      <c r="G190" s="157">
        <f>IFERROR('Διανεμόμενες ποσότητες αερίου'!G30/'Ανάπτυξη δικτύου'!J62,0)</f>
        <v>99.367428503562948</v>
      </c>
      <c r="H190" s="161">
        <f t="shared" si="106"/>
        <v>4.1878037025943338E-2</v>
      </c>
      <c r="I190" s="168">
        <f>IFERROR('Διανεμόμενες ποσότητες αερίου'!I30/'Ανάπτυξη δικτύου'!M62,0)</f>
        <v>95.16769596199525</v>
      </c>
      <c r="J190" s="161">
        <f t="shared" si="107"/>
        <v>-4.2264679732726622E-2</v>
      </c>
      <c r="K190" s="157">
        <f>IFERROR('Διανεμόμενες ποσότητες αερίου'!K30/'Ανάπτυξη δικτύου'!P62,0)</f>
        <v>9.5657957244655574</v>
      </c>
      <c r="L190" s="161">
        <f t="shared" si="108"/>
        <v>-0.89948484485443869</v>
      </c>
      <c r="M190" s="189">
        <f t="shared" si="109"/>
        <v>-0.43993904324048272</v>
      </c>
      <c r="O190" s="158">
        <f>IFERROR('Διανεμόμενες ποσότητες αερίου'!R30/'Ανάπτυξη δικτύου'!V62,0)</f>
        <v>9.5657957244655574</v>
      </c>
      <c r="P190" s="161">
        <f t="shared" si="110"/>
        <v>0</v>
      </c>
      <c r="Q190" s="157">
        <f>IFERROR('Διανεμόμενες ποσότητες αερίου'!X30/'Ανάπτυξη δικτύου'!Y62,0)</f>
        <v>9.8612351543943007</v>
      </c>
      <c r="R190" s="161">
        <f t="shared" si="111"/>
        <v>3.0884982121573534E-2</v>
      </c>
      <c r="S190" s="157">
        <f>IFERROR('Διανεμόμενες ποσότητες αερίου'!AD30/'Ανάπτυξη δικτύου'!AB62,0)</f>
        <v>11.612874109263657</v>
      </c>
      <c r="T190" s="161">
        <f t="shared" si="112"/>
        <v>0.17762875820771828</v>
      </c>
      <c r="U190" s="157">
        <f>IFERROR('Διανεμόμενες ποσότητες αερίου'!AJ30/'Ανάπτυξη δικτύου'!AE62,0)</f>
        <v>4.3402251935256864</v>
      </c>
      <c r="V190" s="161">
        <f t="shared" si="113"/>
        <v>-0.62625744904412051</v>
      </c>
      <c r="W190" s="157">
        <f>IFERROR('Διανεμόμενες ποσότητες αερίου'!AP30/'Ανάπτυξη δικτύου'!AH62,0)</f>
        <v>3.1253614209004543</v>
      </c>
      <c r="X190" s="161">
        <f t="shared" si="114"/>
        <v>-0.27990800441356001</v>
      </c>
      <c r="Y190" s="189">
        <f t="shared" si="115"/>
        <v>-0.24395997786921975</v>
      </c>
    </row>
    <row r="191" spans="2:25" outlineLevel="1" x14ac:dyDescent="0.35">
      <c r="B191" s="238" t="s">
        <v>91</v>
      </c>
      <c r="C191" s="62" t="s">
        <v>199</v>
      </c>
      <c r="D191" s="181">
        <f>IFERROR('Διανεμόμενες ποσότητες αερίου'!D31/'Ανάπτυξη δικτύου'!E63,0)</f>
        <v>0</v>
      </c>
      <c r="E191" s="171">
        <f>IFERROR('Διανεμόμενες ποσότητες αερίου'!E31/'Ανάπτυξη δικτύου'!G63,0)</f>
        <v>0</v>
      </c>
      <c r="F191" s="161">
        <f t="shared" si="105"/>
        <v>0</v>
      </c>
      <c r="G191" s="157">
        <f>IFERROR('Διανεμόμενες ποσότητες αερίου'!G31/'Ανάπτυξη δικτύου'!J63,0)</f>
        <v>0</v>
      </c>
      <c r="H191" s="161">
        <f t="shared" si="106"/>
        <v>0</v>
      </c>
      <c r="I191" s="168">
        <f>IFERROR('Διανεμόμενες ποσότητες αερίου'!I31/'Ανάπτυξη δικτύου'!M63,0)</f>
        <v>0</v>
      </c>
      <c r="J191" s="161">
        <f t="shared" si="107"/>
        <v>0</v>
      </c>
      <c r="K191" s="157">
        <f>IFERROR('Διανεμόμενες ποσότητες αερίου'!K31/'Ανάπτυξη δικτύου'!P63,0)</f>
        <v>0</v>
      </c>
      <c r="L191" s="161">
        <f t="shared" si="108"/>
        <v>0</v>
      </c>
      <c r="M191" s="189">
        <f t="shared" si="109"/>
        <v>0</v>
      </c>
      <c r="O191" s="158">
        <f>IFERROR('Διανεμόμενες ποσότητες αερίου'!R31/'Ανάπτυξη δικτύου'!V63,0)</f>
        <v>0</v>
      </c>
      <c r="P191" s="161">
        <f t="shared" si="110"/>
        <v>0</v>
      </c>
      <c r="Q191" s="157">
        <f>IFERROR('Διανεμόμενες ποσότητες αερίου'!X31/'Ανάπτυξη δικτύου'!Y63,0)</f>
        <v>0</v>
      </c>
      <c r="R191" s="161">
        <f t="shared" si="111"/>
        <v>0</v>
      </c>
      <c r="S191" s="157">
        <f>IFERROR('Διανεμόμενες ποσότητες αερίου'!AD31/'Ανάπτυξη δικτύου'!AB63,0)</f>
        <v>0</v>
      </c>
      <c r="T191" s="161">
        <f t="shared" si="112"/>
        <v>0</v>
      </c>
      <c r="U191" s="157">
        <f>IFERROR('Διανεμόμενες ποσότητες αερίου'!AJ31/'Ανάπτυξη δικτύου'!AE63,0)</f>
        <v>0</v>
      </c>
      <c r="V191" s="161">
        <f t="shared" si="113"/>
        <v>0</v>
      </c>
      <c r="W191" s="157">
        <f>IFERROR('Διανεμόμενες ποσότητες αερίου'!AP31/'Ανάπτυξη δικτύου'!AH63,0)</f>
        <v>0</v>
      </c>
      <c r="X191" s="161">
        <f t="shared" si="114"/>
        <v>0</v>
      </c>
      <c r="Y191" s="189">
        <f t="shared" si="115"/>
        <v>0</v>
      </c>
    </row>
    <row r="192" spans="2:25" outlineLevel="1" x14ac:dyDescent="0.35">
      <c r="B192" s="237" t="s">
        <v>92</v>
      </c>
      <c r="C192" s="62" t="s">
        <v>199</v>
      </c>
      <c r="D192" s="181">
        <f>IFERROR('Διανεμόμενες ποσότητες αερίου'!D32/'Ανάπτυξη δικτύου'!E64,0)</f>
        <v>0</v>
      </c>
      <c r="E192" s="171">
        <f>IFERROR('Διανεμόμενες ποσότητες αερίου'!E32/'Ανάπτυξη δικτύου'!G64,0)</f>
        <v>0</v>
      </c>
      <c r="F192" s="161">
        <f t="shared" si="105"/>
        <v>0</v>
      </c>
      <c r="G192" s="157">
        <f>IFERROR('Διανεμόμενες ποσότητες αερίου'!G32/'Ανάπτυξη δικτύου'!J64,0)</f>
        <v>0</v>
      </c>
      <c r="H192" s="161">
        <f t="shared" si="106"/>
        <v>0</v>
      </c>
      <c r="I192" s="168">
        <f>IFERROR('Διανεμόμενες ποσότητες αερίου'!I32/'Ανάπτυξη δικτύου'!M64,0)</f>
        <v>0</v>
      </c>
      <c r="J192" s="161">
        <f t="shared" si="107"/>
        <v>0</v>
      </c>
      <c r="K192" s="157">
        <f>IFERROR('Διανεμόμενες ποσότητες αερίου'!K32/'Ανάπτυξη δικτύου'!P64,0)</f>
        <v>0</v>
      </c>
      <c r="L192" s="161">
        <f t="shared" si="108"/>
        <v>0</v>
      </c>
      <c r="M192" s="189">
        <f t="shared" si="109"/>
        <v>0</v>
      </c>
      <c r="O192" s="158">
        <f>IFERROR('Διανεμόμενες ποσότητες αερίου'!R32/'Ανάπτυξη δικτύου'!V64,0)</f>
        <v>0</v>
      </c>
      <c r="P192" s="161">
        <f t="shared" si="110"/>
        <v>0</v>
      </c>
      <c r="Q192" s="157">
        <f>IFERROR('Διανεμόμενες ποσότητες αερίου'!X32/'Ανάπτυξη δικτύου'!Y64,0)</f>
        <v>0</v>
      </c>
      <c r="R192" s="161">
        <f t="shared" si="111"/>
        <v>0</v>
      </c>
      <c r="S192" s="157">
        <f>IFERROR('Διανεμόμενες ποσότητες αερίου'!AD32/'Ανάπτυξη δικτύου'!AB64,0)</f>
        <v>0</v>
      </c>
      <c r="T192" s="161">
        <f t="shared" si="112"/>
        <v>0</v>
      </c>
      <c r="U192" s="157">
        <f>IFERROR('Διανεμόμενες ποσότητες αερίου'!AJ32/'Ανάπτυξη δικτύου'!AE64,0)</f>
        <v>0</v>
      </c>
      <c r="V192" s="161">
        <f t="shared" si="113"/>
        <v>0</v>
      </c>
      <c r="W192" s="157">
        <f>IFERROR('Διανεμόμενες ποσότητες αερίου'!AP32/'Ανάπτυξη δικτύου'!AH64,0)</f>
        <v>0</v>
      </c>
      <c r="X192" s="161">
        <f t="shared" si="114"/>
        <v>0</v>
      </c>
      <c r="Y192" s="189">
        <f t="shared" si="115"/>
        <v>0</v>
      </c>
    </row>
    <row r="193" spans="2:33" outlineLevel="1" x14ac:dyDescent="0.35">
      <c r="B193" s="238" t="s">
        <v>93</v>
      </c>
      <c r="C193" s="62" t="s">
        <v>199</v>
      </c>
      <c r="D193" s="181">
        <f>IFERROR('Διανεμόμενες ποσότητες αερίου'!D33/'Ανάπτυξη δικτύου'!E65,0)</f>
        <v>0</v>
      </c>
      <c r="E193" s="171">
        <f>IFERROR('Διανεμόμενες ποσότητες αερίου'!E33/'Ανάπτυξη δικτύου'!G65,0)</f>
        <v>0</v>
      </c>
      <c r="F193" s="161">
        <f t="shared" si="105"/>
        <v>0</v>
      </c>
      <c r="G193" s="157">
        <f>IFERROR('Διανεμόμενες ποσότητες αερίου'!G33/'Ανάπτυξη δικτύου'!J65,0)</f>
        <v>0</v>
      </c>
      <c r="H193" s="161">
        <f t="shared" si="106"/>
        <v>0</v>
      </c>
      <c r="I193" s="168">
        <f>IFERROR('Διανεμόμενες ποσότητες αερίου'!I33/'Ανάπτυξη δικτύου'!M65,0)</f>
        <v>0</v>
      </c>
      <c r="J193" s="161">
        <f t="shared" si="107"/>
        <v>0</v>
      </c>
      <c r="K193" s="157">
        <f>IFERROR('Διανεμόμενες ποσότητες αερίου'!K33/'Ανάπτυξη δικτύου'!P65,0)</f>
        <v>0</v>
      </c>
      <c r="L193" s="161">
        <f t="shared" si="108"/>
        <v>0</v>
      </c>
      <c r="M193" s="189">
        <f t="shared" si="109"/>
        <v>0</v>
      </c>
      <c r="O193" s="158">
        <f>IFERROR('Διανεμόμενες ποσότητες αερίου'!R33/'Ανάπτυξη δικτύου'!V65,0)</f>
        <v>0</v>
      </c>
      <c r="P193" s="161">
        <f t="shared" si="110"/>
        <v>0</v>
      </c>
      <c r="Q193" s="157">
        <f>IFERROR('Διανεμόμενες ποσότητες αερίου'!X33/'Ανάπτυξη δικτύου'!Y65,0)</f>
        <v>0</v>
      </c>
      <c r="R193" s="161">
        <f t="shared" si="111"/>
        <v>0</v>
      </c>
      <c r="S193" s="157">
        <f>IFERROR('Διανεμόμενες ποσότητες αερίου'!AD33/'Ανάπτυξη δικτύου'!AB65,0)</f>
        <v>0</v>
      </c>
      <c r="T193" s="161">
        <f t="shared" si="112"/>
        <v>0</v>
      </c>
      <c r="U193" s="157">
        <f>IFERROR('Διανεμόμενες ποσότητες αερίου'!AJ33/'Ανάπτυξη δικτύου'!AE65,0)</f>
        <v>0</v>
      </c>
      <c r="V193" s="161">
        <f t="shared" si="113"/>
        <v>0</v>
      </c>
      <c r="W193" s="157">
        <f>IFERROR('Διανεμόμενες ποσότητες αερίου'!AP33/'Ανάπτυξη δικτύου'!AH65,0)</f>
        <v>0</v>
      </c>
      <c r="X193" s="161">
        <f t="shared" si="114"/>
        <v>0</v>
      </c>
      <c r="Y193" s="189">
        <f t="shared" si="115"/>
        <v>0</v>
      </c>
    </row>
    <row r="194" spans="2:33" outlineLevel="1" x14ac:dyDescent="0.35">
      <c r="B194" s="237" t="s">
        <v>94</v>
      </c>
      <c r="C194" s="62" t="s">
        <v>199</v>
      </c>
      <c r="D194" s="181">
        <f>IFERROR('Διανεμόμενες ποσότητες αερίου'!D34/'Ανάπτυξη δικτύου'!E66,0)</f>
        <v>0</v>
      </c>
      <c r="E194" s="171">
        <f>IFERROR('Διανεμόμενες ποσότητες αερίου'!E34/'Ανάπτυξη δικτύου'!G66,0)</f>
        <v>0</v>
      </c>
      <c r="F194" s="161">
        <f t="shared" si="105"/>
        <v>0</v>
      </c>
      <c r="G194" s="157">
        <f>IFERROR('Διανεμόμενες ποσότητες αερίου'!G34/'Ανάπτυξη δικτύου'!J66,0)</f>
        <v>0</v>
      </c>
      <c r="H194" s="161">
        <f t="shared" si="106"/>
        <v>0</v>
      </c>
      <c r="I194" s="168">
        <f>IFERROR('Διανεμόμενες ποσότητες αερίου'!I34/'Ανάπτυξη δικτύου'!M66,0)</f>
        <v>0</v>
      </c>
      <c r="J194" s="161">
        <f t="shared" si="107"/>
        <v>0</v>
      </c>
      <c r="K194" s="157">
        <f>IFERROR('Διανεμόμενες ποσότητες αερίου'!K34/'Ανάπτυξη δικτύου'!P66,0)</f>
        <v>0</v>
      </c>
      <c r="L194" s="161">
        <f t="shared" si="108"/>
        <v>0</v>
      </c>
      <c r="M194" s="189">
        <f t="shared" si="109"/>
        <v>0</v>
      </c>
      <c r="O194" s="158">
        <f>IFERROR('Διανεμόμενες ποσότητες αερίου'!R34/'Ανάπτυξη δικτύου'!V66,0)</f>
        <v>0</v>
      </c>
      <c r="P194" s="161">
        <f t="shared" si="110"/>
        <v>0</v>
      </c>
      <c r="Q194" s="157">
        <f>IFERROR('Διανεμόμενες ποσότητες αερίου'!X34/'Ανάπτυξη δικτύου'!Y66,0)</f>
        <v>0</v>
      </c>
      <c r="R194" s="161">
        <f t="shared" si="111"/>
        <v>0</v>
      </c>
      <c r="S194" s="157">
        <f>IFERROR('Διανεμόμενες ποσότητες αερίου'!AD34/'Ανάπτυξη δικτύου'!AB66,0)</f>
        <v>0</v>
      </c>
      <c r="T194" s="161">
        <f t="shared" si="112"/>
        <v>0</v>
      </c>
      <c r="U194" s="157">
        <f>IFERROR('Διανεμόμενες ποσότητες αερίου'!AJ34/'Ανάπτυξη δικτύου'!AE66,0)</f>
        <v>0</v>
      </c>
      <c r="V194" s="161">
        <f t="shared" si="113"/>
        <v>0</v>
      </c>
      <c r="W194" s="157">
        <f>IFERROR('Διανεμόμενες ποσότητες αερίου'!AP34/'Ανάπτυξη δικτύου'!AH66,0)</f>
        <v>0</v>
      </c>
      <c r="X194" s="161">
        <f t="shared" si="114"/>
        <v>0</v>
      </c>
      <c r="Y194" s="189">
        <f t="shared" si="115"/>
        <v>0</v>
      </c>
    </row>
    <row r="195" spans="2:33" outlineLevel="1" x14ac:dyDescent="0.35">
      <c r="B195" s="238" t="s">
        <v>95</v>
      </c>
      <c r="C195" s="62" t="s">
        <v>199</v>
      </c>
      <c r="D195" s="181">
        <f>IFERROR('Διανεμόμενες ποσότητες αερίου'!D35/'Ανάπτυξη δικτύου'!E67,0)</f>
        <v>0</v>
      </c>
      <c r="E195" s="171">
        <f>IFERROR('Διανεμόμενες ποσότητες αερίου'!E35/'Ανάπτυξη δικτύου'!G67,0)</f>
        <v>0</v>
      </c>
      <c r="F195" s="161">
        <f t="shared" si="105"/>
        <v>0</v>
      </c>
      <c r="G195" s="157">
        <f>IFERROR('Διανεμόμενες ποσότητες αερίου'!G35/'Ανάπτυξη δικτύου'!J67,0)</f>
        <v>0</v>
      </c>
      <c r="H195" s="161">
        <f t="shared" si="106"/>
        <v>0</v>
      </c>
      <c r="I195" s="168">
        <f>IFERROR('Διανεμόμενες ποσότητες αερίου'!I35/'Ανάπτυξη δικτύου'!M67,0)</f>
        <v>0</v>
      </c>
      <c r="J195" s="161">
        <f t="shared" si="107"/>
        <v>0</v>
      </c>
      <c r="K195" s="157">
        <f>IFERROR('Διανεμόμενες ποσότητες αερίου'!K35/'Ανάπτυξη δικτύου'!P67,0)</f>
        <v>0</v>
      </c>
      <c r="L195" s="161">
        <f t="shared" si="108"/>
        <v>0</v>
      </c>
      <c r="M195" s="189">
        <f t="shared" si="109"/>
        <v>0</v>
      </c>
      <c r="O195" s="158">
        <f>IFERROR('Διανεμόμενες ποσότητες αερίου'!R35/'Ανάπτυξη δικτύου'!V67,0)</f>
        <v>0</v>
      </c>
      <c r="P195" s="161">
        <f t="shared" si="110"/>
        <v>0</v>
      </c>
      <c r="Q195" s="157">
        <f>IFERROR('Διανεμόμενες ποσότητες αερίου'!X35/'Ανάπτυξη δικτύου'!Y67,0)</f>
        <v>7.9831932773109251E-4</v>
      </c>
      <c r="R195" s="161">
        <f t="shared" si="111"/>
        <v>0</v>
      </c>
      <c r="S195" s="157">
        <f>IFERROR('Διανεμόμενες ποσότητες αερίου'!AD35/'Ανάπτυξη δικτύου'!AB67,0)</f>
        <v>3.9915966386554619E-3</v>
      </c>
      <c r="T195" s="161">
        <f t="shared" si="112"/>
        <v>3.9999999999999991</v>
      </c>
      <c r="U195" s="157">
        <f>IFERROR('Διανεμόμενες ποσότητες αερίου'!AJ35/'Ανάπτυξη δικτύου'!AE67,0)</f>
        <v>3.9915966386554619E-3</v>
      </c>
      <c r="V195" s="161">
        <f t="shared" si="113"/>
        <v>0</v>
      </c>
      <c r="W195" s="157">
        <f>IFERROR('Διανεμόμενες ποσότητες αερίου'!AP35/'Ανάπτυξη δικτύου'!AH67,0)</f>
        <v>3.9915966386554619E-3</v>
      </c>
      <c r="X195" s="161">
        <f t="shared" si="114"/>
        <v>0</v>
      </c>
      <c r="Y195" s="189">
        <f t="shared" si="115"/>
        <v>0</v>
      </c>
    </row>
    <row r="196" spans="2:33" outlineLevel="1" x14ac:dyDescent="0.35">
      <c r="B196" s="237" t="s">
        <v>96</v>
      </c>
      <c r="C196" s="62" t="s">
        <v>199</v>
      </c>
      <c r="D196" s="181">
        <f>IFERROR('Διανεμόμενες ποσότητες αερίου'!D36/'Ανάπτυξη δικτύου'!E68,0)</f>
        <v>0</v>
      </c>
      <c r="E196" s="171">
        <f>IFERROR('Διανεμόμενες ποσότητες αερίου'!E36/'Ανάπτυξη δικτύου'!G68,0)</f>
        <v>0</v>
      </c>
      <c r="F196" s="161">
        <f t="shared" si="105"/>
        <v>0</v>
      </c>
      <c r="G196" s="157">
        <f>IFERROR('Διανεμόμενες ποσότητες αερίου'!G36/'Ανάπτυξη δικτύου'!J68,0)</f>
        <v>0</v>
      </c>
      <c r="H196" s="161">
        <f t="shared" si="106"/>
        <v>0</v>
      </c>
      <c r="I196" s="168">
        <f>IFERROR('Διανεμόμενες ποσότητες αερίου'!I36/'Ανάπτυξη δικτύου'!M68,0)</f>
        <v>0</v>
      </c>
      <c r="J196" s="161">
        <f t="shared" si="107"/>
        <v>0</v>
      </c>
      <c r="K196" s="157">
        <f>IFERROR('Διανεμόμενες ποσότητες αερίου'!K36/'Ανάπτυξη δικτύου'!P68,0)</f>
        <v>0</v>
      </c>
      <c r="L196" s="161">
        <f t="shared" si="108"/>
        <v>0</v>
      </c>
      <c r="M196" s="189">
        <f t="shared" si="109"/>
        <v>0</v>
      </c>
      <c r="O196" s="158">
        <f>IFERROR('Διανεμόμενες ποσότητες αερίου'!R36/'Ανάπτυξη δικτύου'!V68,0)</f>
        <v>0</v>
      </c>
      <c r="P196" s="161">
        <f t="shared" si="110"/>
        <v>0</v>
      </c>
      <c r="Q196" s="157">
        <f>IFERROR('Διανεμόμενες ποσότητες αερίου'!X36/'Ανάπτυξη δικτύου'!Y68,0)</f>
        <v>0</v>
      </c>
      <c r="R196" s="161">
        <f t="shared" si="111"/>
        <v>0</v>
      </c>
      <c r="S196" s="157">
        <f>IFERROR('Διανεμόμενες ποσότητες αερίου'!AD36/'Ανάπτυξη δικτύου'!AB68,0)</f>
        <v>0</v>
      </c>
      <c r="T196" s="161">
        <f t="shared" si="112"/>
        <v>0</v>
      </c>
      <c r="U196" s="157">
        <f>IFERROR('Διανεμόμενες ποσότητες αερίου'!AJ36/'Ανάπτυξη δικτύου'!AE68,0)</f>
        <v>0</v>
      </c>
      <c r="V196" s="161">
        <f t="shared" si="113"/>
        <v>0</v>
      </c>
      <c r="W196" s="157">
        <f>IFERROR('Διανεμόμενες ποσότητες αερίου'!AP36/'Ανάπτυξη δικτύου'!AH68,0)</f>
        <v>0</v>
      </c>
      <c r="X196" s="161">
        <f t="shared" si="114"/>
        <v>0</v>
      </c>
      <c r="Y196" s="189">
        <f t="shared" si="115"/>
        <v>0</v>
      </c>
    </row>
    <row r="197" spans="2:33" outlineLevel="1" x14ac:dyDescent="0.35">
      <c r="B197" s="238" t="s">
        <v>97</v>
      </c>
      <c r="C197" s="62" t="s">
        <v>199</v>
      </c>
      <c r="D197" s="181">
        <f>IFERROR('Διανεμόμενες ποσότητες αερίου'!D37/'Ανάπτυξη δικτύου'!E69,0)</f>
        <v>0</v>
      </c>
      <c r="E197" s="171">
        <f>IFERROR('Διανεμόμενες ποσότητες αερίου'!E37/'Ανάπτυξη δικτύου'!G69,0)</f>
        <v>0</v>
      </c>
      <c r="F197" s="161">
        <f t="shared" si="105"/>
        <v>0</v>
      </c>
      <c r="G197" s="157">
        <f>IFERROR('Διανεμόμενες ποσότητες αερίου'!G37/'Ανάπτυξη δικτύου'!J69,0)</f>
        <v>0</v>
      </c>
      <c r="H197" s="161">
        <f t="shared" si="106"/>
        <v>0</v>
      </c>
      <c r="I197" s="168">
        <f>IFERROR('Διανεμόμενες ποσότητες αερίου'!I37/'Ανάπτυξη δικτύου'!M69,0)</f>
        <v>0</v>
      </c>
      <c r="J197" s="161">
        <f t="shared" si="107"/>
        <v>0</v>
      </c>
      <c r="K197" s="157">
        <f>IFERROR('Διανεμόμενες ποσότητες αερίου'!K37/'Ανάπτυξη δικτύου'!P69,0)</f>
        <v>0</v>
      </c>
      <c r="L197" s="161">
        <f t="shared" si="108"/>
        <v>0</v>
      </c>
      <c r="M197" s="189">
        <f t="shared" si="109"/>
        <v>0</v>
      </c>
      <c r="O197" s="158">
        <f>IFERROR('Διανεμόμενες ποσότητες αερίου'!R37/'Ανάπτυξη δικτύου'!V69,0)</f>
        <v>6.8130193905817177E-2</v>
      </c>
      <c r="P197" s="161">
        <f t="shared" si="110"/>
        <v>0</v>
      </c>
      <c r="Q197" s="157">
        <f>IFERROR('Διανεμόμενες ποσότητες αερίου'!X37/'Ανάπτυξη δικτύου'!Y69,0)</f>
        <v>0.41712777008310248</v>
      </c>
      <c r="R197" s="161">
        <f t="shared" si="111"/>
        <v>5.1225096564342349</v>
      </c>
      <c r="S197" s="157">
        <f>IFERROR('Διανεμόμενες ποσότητες αερίου'!AD37/'Ανάπτυξη δικτύου'!AB69,0)</f>
        <v>0.76036184210526314</v>
      </c>
      <c r="T197" s="161">
        <f t="shared" si="112"/>
        <v>0.82285116609181808</v>
      </c>
      <c r="U197" s="157">
        <f>IFERROR('Διανεμόμενες ποσότητες αερίου'!AJ37/'Ανάπτυξη δικτύου'!AE69,0)</f>
        <v>0.93801419667590025</v>
      </c>
      <c r="V197" s="161">
        <f t="shared" si="113"/>
        <v>0.23364185935311996</v>
      </c>
      <c r="W197" s="157">
        <f>IFERROR('Διανεμόμενες ποσότητες αερίου'!AP37/'Ανάπτυξη δικτύου'!AH69,0)</f>
        <v>1.0984972299168974</v>
      </c>
      <c r="X197" s="161">
        <f t="shared" si="114"/>
        <v>0.17108806434882426</v>
      </c>
      <c r="Y197" s="189">
        <f t="shared" si="115"/>
        <v>1.0038482760593848</v>
      </c>
    </row>
    <row r="198" spans="2:33" outlineLevel="1" x14ac:dyDescent="0.35">
      <c r="B198" s="237" t="s">
        <v>98</v>
      </c>
      <c r="C198" s="62" t="s">
        <v>199</v>
      </c>
      <c r="D198" s="181">
        <f>IFERROR('Διανεμόμενες ποσότητες αερίου'!D38/'Ανάπτυξη δικτύου'!E70,0)</f>
        <v>0</v>
      </c>
      <c r="E198" s="171">
        <f>IFERROR('Διανεμόμενες ποσότητες αερίου'!E38/'Ανάπτυξη δικτύου'!G70,0)</f>
        <v>0</v>
      </c>
      <c r="F198" s="161">
        <f t="shared" si="105"/>
        <v>0</v>
      </c>
      <c r="G198" s="157">
        <f>IFERROR('Διανεμόμενες ποσότητες αερίου'!G38/'Ανάπτυξη δικτύου'!J70,0)</f>
        <v>0</v>
      </c>
      <c r="H198" s="161">
        <f t="shared" si="106"/>
        <v>0</v>
      </c>
      <c r="I198" s="168">
        <f>IFERROR('Διανεμόμενες ποσότητες αερίου'!I38/'Ανάπτυξη δικτύου'!M70,0)</f>
        <v>0</v>
      </c>
      <c r="J198" s="161">
        <f t="shared" si="107"/>
        <v>0</v>
      </c>
      <c r="K198" s="157">
        <f>IFERROR('Διανεμόμενες ποσότητες αερίου'!K38/'Ανάπτυξη δικτύου'!P70,0)</f>
        <v>0</v>
      </c>
      <c r="L198" s="161">
        <f t="shared" si="108"/>
        <v>0</v>
      </c>
      <c r="M198" s="189">
        <f t="shared" si="109"/>
        <v>0</v>
      </c>
      <c r="O198" s="158">
        <f>IFERROR('Διανεμόμενες ποσότητες αερίου'!R38/'Ανάπτυξη δικτύου'!V70,0)</f>
        <v>0</v>
      </c>
      <c r="P198" s="161">
        <f t="shared" si="110"/>
        <v>0</v>
      </c>
      <c r="Q198" s="157">
        <f>IFERROR('Διανεμόμενες ποσότητες αερίου'!X38/'Ανάπτυξη δικτύου'!Y70,0)</f>
        <v>0</v>
      </c>
      <c r="R198" s="161">
        <f t="shared" si="111"/>
        <v>0</v>
      </c>
      <c r="S198" s="157">
        <f>IFERROR('Διανεμόμενες ποσότητες αερίου'!AD38/'Ανάπτυξη δικτύου'!AB70,0)</f>
        <v>0</v>
      </c>
      <c r="T198" s="161">
        <f t="shared" si="112"/>
        <v>0</v>
      </c>
      <c r="U198" s="157">
        <f>IFERROR('Διανεμόμενες ποσότητες αερίου'!AJ38/'Ανάπτυξη δικτύου'!AE70,0)</f>
        <v>0</v>
      </c>
      <c r="V198" s="161">
        <f t="shared" si="113"/>
        <v>0</v>
      </c>
      <c r="W198" s="157">
        <f>IFERROR('Διανεμόμενες ποσότητες αερίου'!AP38/'Ανάπτυξη δικτύου'!AH70,0)</f>
        <v>0</v>
      </c>
      <c r="X198" s="161">
        <f t="shared" si="114"/>
        <v>0</v>
      </c>
      <c r="Y198" s="189">
        <f t="shared" si="115"/>
        <v>0</v>
      </c>
    </row>
    <row r="199" spans="2:33" outlineLevel="1" x14ac:dyDescent="0.35">
      <c r="B199" s="238" t="s">
        <v>99</v>
      </c>
      <c r="C199" s="62" t="s">
        <v>199</v>
      </c>
      <c r="D199" s="181">
        <f>IFERROR('Διανεμόμενες ποσότητες αερίου'!D39/'Ανάπτυξη δικτύου'!E71,0)</f>
        <v>0</v>
      </c>
      <c r="E199" s="171">
        <f>IFERROR('Διανεμόμενες ποσότητες αερίου'!E39/'Ανάπτυξη δικτύου'!G71,0)</f>
        <v>0</v>
      </c>
      <c r="F199" s="161">
        <f t="shared" si="105"/>
        <v>0</v>
      </c>
      <c r="G199" s="157">
        <f>IFERROR('Διανεμόμενες ποσότητες αερίου'!G39/'Ανάπτυξη δικτύου'!J71,0)</f>
        <v>0</v>
      </c>
      <c r="H199" s="161">
        <f t="shared" si="106"/>
        <v>0</v>
      </c>
      <c r="I199" s="168">
        <f>IFERROR('Διανεμόμενες ποσότητες αερίου'!I39/'Ανάπτυξη δικτύου'!M71,0)</f>
        <v>0</v>
      </c>
      <c r="J199" s="161">
        <f t="shared" si="107"/>
        <v>0</v>
      </c>
      <c r="K199" s="157">
        <f>IFERROR('Διανεμόμενες ποσότητες αερίου'!K39/'Ανάπτυξη δικτύου'!P71,0)</f>
        <v>0.10739448662699227</v>
      </c>
      <c r="L199" s="161">
        <f t="shared" si="108"/>
        <v>0</v>
      </c>
      <c r="M199" s="189">
        <f t="shared" si="109"/>
        <v>0</v>
      </c>
      <c r="O199" s="158">
        <f>IFERROR('Διανεμόμενες ποσότητες αερίου'!R39/'Ανάπτυξη δικτύου'!V71,0)</f>
        <v>6.1345278171920356E-2</v>
      </c>
      <c r="P199" s="161">
        <f t="shared" si="110"/>
        <v>-0.42878559134057093</v>
      </c>
      <c r="Q199" s="157">
        <f>IFERROR('Διανεμόμενες ποσότητες αερίου'!X39/'Ανάπτυξη δικτύου'!Y71,0)</f>
        <v>0.20412545453053052</v>
      </c>
      <c r="R199" s="161">
        <f t="shared" si="111"/>
        <v>2.3274843739149449</v>
      </c>
      <c r="S199" s="157">
        <f>IFERROR('Διανεμόμενες ποσότητες αερίου'!AD39/'Ανάπτυξη δικτύου'!AB71,0)</f>
        <v>0.38069096848861927</v>
      </c>
      <c r="T199" s="161">
        <f t="shared" si="112"/>
        <v>0.86498528252722295</v>
      </c>
      <c r="U199" s="157">
        <f>IFERROR('Διανεμόμενες ποσότητες αερίου'!AJ39/'Ανάπτυξη δικτύου'!AE71,0)</f>
        <v>0.55384514360291881</v>
      </c>
      <c r="V199" s="161">
        <f t="shared" si="113"/>
        <v>0.45484182564597919</v>
      </c>
      <c r="W199" s="157">
        <f>IFERROR('Διανεμόμενες ποσότητες αερίου'!AP39/'Ανάπτυξη δικτύου'!AH71,0)</f>
        <v>0.7374795820371175</v>
      </c>
      <c r="X199" s="161">
        <f t="shared" si="114"/>
        <v>0.33156278529338523</v>
      </c>
      <c r="Y199" s="189">
        <f t="shared" si="115"/>
        <v>0.86205375869709111</v>
      </c>
    </row>
    <row r="200" spans="2:33" ht="15" customHeight="1" outlineLevel="1" x14ac:dyDescent="0.35">
      <c r="B200" s="49" t="s">
        <v>139</v>
      </c>
      <c r="C200" s="46" t="s">
        <v>199</v>
      </c>
      <c r="D200" s="186">
        <f>IFERROR('Διανεμόμενες ποσότητες αερίου'!D40/'Ανάπτυξη δικτύου'!E72,0)</f>
        <v>15.404567400553791</v>
      </c>
      <c r="E200" s="180">
        <f>IFERROR('Διανεμόμενες ποσότητες αερίου'!E40/'Ανάπτυξη δικτύου'!G72,0)</f>
        <v>15.460076245443497</v>
      </c>
      <c r="F200" s="161">
        <f t="shared" ref="F200" si="116">IFERROR((E200-D200)/D200,0)</f>
        <v>3.6034017344564171E-3</v>
      </c>
      <c r="G200" s="142">
        <f>IFERROR('Διανεμόμενες ποσότητες αερίου'!G40/'Ανάπτυξη δικτύου'!J72,0)</f>
        <v>10.332814302858859</v>
      </c>
      <c r="H200" s="161">
        <f t="shared" ref="H200" si="117">IFERROR((G200-E200)/E200,0)</f>
        <v>-0.33164532057827212</v>
      </c>
      <c r="I200" s="157">
        <f>IFERROR('Διανεμόμενες ποσότητες αερίου'!I40/'Ανάπτυξη δικτύου'!M72,0)</f>
        <v>3.0254672586861271</v>
      </c>
      <c r="J200" s="161">
        <f t="shared" ref="J200" si="118">IFERROR((I200-G200)/G200,0)</f>
        <v>-0.70719813886047977</v>
      </c>
      <c r="K200" s="142">
        <f>IFERROR('Διανεμόμενες ποσότητες αερίου'!K40/'Ανάπτυξη δικτύου'!P72,0)</f>
        <v>3.2701240039203987</v>
      </c>
      <c r="L200" s="161">
        <f t="shared" ref="L200" si="119">IFERROR((K200-I200)/I200,0)</f>
        <v>8.0865771900806807E-2</v>
      </c>
      <c r="M200" s="189">
        <f>IFERROR((K200/D200)^(1/4)-1,0)</f>
        <v>-0.32122056080058881</v>
      </c>
      <c r="N200" s="102"/>
      <c r="O200" s="170">
        <f>IFERROR('Διανεμόμενες ποσότητες αερίου'!R40/'Ανάπτυξη δικτύου'!V72,0)</f>
        <v>1.7027431113163691</v>
      </c>
      <c r="P200" s="161">
        <f t="shared" ref="P200" si="120">IFERROR((O200-K200)/K200,0)</f>
        <v>-0.4793031978986026</v>
      </c>
      <c r="Q200" s="142">
        <f>IFERROR('Διανεμόμενες ποσότητες αερίου'!X40/'Ανάπτυξη δικτύου'!Y72,0)</f>
        <v>1.8141607016420556</v>
      </c>
      <c r="R200" s="161">
        <f t="shared" ref="R200" si="121">IFERROR((Q200-O200)/O200,0)</f>
        <v>6.5434174764947894E-2</v>
      </c>
      <c r="S200" s="142">
        <f>IFERROR('Διανεμόμενες ποσότητες αερίου'!AD40/'Ανάπτυξη δικτύου'!AB72,0)</f>
        <v>2.0836790303325019</v>
      </c>
      <c r="T200" s="161">
        <f t="shared" ref="T200" si="122">IFERROR((S200-Q200)/Q200,0)</f>
        <v>0.148563646234039</v>
      </c>
      <c r="U200" s="142">
        <f>IFERROR('Διανεμόμενες ποσότητες αερίου'!AJ40/'Ανάπτυξη δικτύου'!AE72,0)</f>
        <v>2.3272693403029647</v>
      </c>
      <c r="V200" s="161">
        <f t="shared" ref="V200" si="123">IFERROR((U200-S200)/S200,0)</f>
        <v>0.1169039503803002</v>
      </c>
      <c r="W200" s="142">
        <f>IFERROR('Διανεμόμενες ποσότητες αερίου'!AP40/'Ανάπτυξη δικτύου'!AH72,0)</f>
        <v>2.5556527793441495</v>
      </c>
      <c r="X200" s="161">
        <f t="shared" ref="X200" si="124">IFERROR((W200-U200)/U200,0)</f>
        <v>9.8133651780697509E-2</v>
      </c>
      <c r="Y200" s="189">
        <f>IFERROR((W200/O200)^(1/4)-1,0)</f>
        <v>0.10684849570620569</v>
      </c>
    </row>
    <row r="201" spans="2:33" ht="15" customHeight="1" x14ac:dyDescent="0.35"/>
    <row r="202" spans="2:33" ht="15.5" x14ac:dyDescent="0.35">
      <c r="B202" s="306" t="s">
        <v>200</v>
      </c>
      <c r="C202" s="306"/>
      <c r="D202" s="306"/>
      <c r="E202" s="306"/>
      <c r="F202" s="306"/>
      <c r="G202" s="306"/>
      <c r="H202" s="306"/>
      <c r="I202" s="306"/>
      <c r="J202" s="306"/>
      <c r="K202" s="306"/>
      <c r="L202" s="306"/>
      <c r="M202" s="306"/>
      <c r="N202" s="306"/>
      <c r="O202" s="306"/>
      <c r="P202" s="306"/>
      <c r="Q202" s="306"/>
      <c r="R202" s="306"/>
      <c r="S202" s="306"/>
      <c r="T202" s="306"/>
      <c r="U202" s="306"/>
      <c r="V202" s="306"/>
      <c r="W202" s="306"/>
      <c r="X202" s="306"/>
      <c r="Y202" s="306"/>
    </row>
    <row r="203" spans="2:33" ht="5.5" customHeight="1" outlineLevel="1" x14ac:dyDescent="0.35">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row>
    <row r="204" spans="2:33" ht="14.25" customHeight="1" outlineLevel="1" x14ac:dyDescent="0.35">
      <c r="B204" s="372"/>
      <c r="C204" s="372" t="s">
        <v>105</v>
      </c>
      <c r="D204" s="317" t="s">
        <v>131</v>
      </c>
      <c r="E204" s="318"/>
      <c r="F204" s="318"/>
      <c r="G204" s="318"/>
      <c r="H204" s="318"/>
      <c r="I204" s="318"/>
      <c r="J204" s="318"/>
      <c r="K204" s="318"/>
      <c r="L204" s="319"/>
      <c r="M204" s="379" t="str">
        <f>"Ετήσιος ρυθμός ανάπτυξης (CAGR) "&amp;($C$3-5)&amp;" - "&amp;(($C$3-1))</f>
        <v>Ετήσιος ρυθμός ανάπτυξης (CAGR) 2019 - 2023</v>
      </c>
      <c r="N204" s="102"/>
      <c r="O204" s="376" t="s">
        <v>132</v>
      </c>
      <c r="P204" s="377"/>
      <c r="Q204" s="377"/>
      <c r="R204" s="377"/>
      <c r="S204" s="377"/>
      <c r="T204" s="377"/>
      <c r="U204" s="377"/>
      <c r="V204" s="377"/>
      <c r="W204" s="377"/>
      <c r="X204" s="378"/>
      <c r="Y204" s="379" t="str">
        <f>"Ετήσιος ρυθμός ανάπτυξης (CAGR) "&amp;$C$3&amp;" - "&amp;$E$3</f>
        <v>Ετήσιος ρυθμός ανάπτυξης (CAGR) 2024 - 2028</v>
      </c>
    </row>
    <row r="205" spans="2:33" ht="15.75" customHeight="1" outlineLevel="1" x14ac:dyDescent="0.35">
      <c r="B205" s="373"/>
      <c r="C205" s="373"/>
      <c r="D205" s="66">
        <f>$C$3-5</f>
        <v>2019</v>
      </c>
      <c r="E205" s="317">
        <f>$C$3-4</f>
        <v>2020</v>
      </c>
      <c r="F205" s="319"/>
      <c r="G205" s="317">
        <f>$C$3-3</f>
        <v>2021</v>
      </c>
      <c r="H205" s="319"/>
      <c r="I205" s="317">
        <f>$C$3+-2</f>
        <v>2022</v>
      </c>
      <c r="J205" s="319"/>
      <c r="K205" s="317">
        <f>$C$3-1</f>
        <v>2023</v>
      </c>
      <c r="L205" s="319"/>
      <c r="M205" s="380"/>
      <c r="N205" s="102"/>
      <c r="O205" s="317">
        <f>$C$3</f>
        <v>2024</v>
      </c>
      <c r="P205" s="319"/>
      <c r="Q205" s="317">
        <f>$C$3+1</f>
        <v>2025</v>
      </c>
      <c r="R205" s="319"/>
      <c r="S205" s="317">
        <f>$C$3+2</f>
        <v>2026</v>
      </c>
      <c r="T205" s="319"/>
      <c r="U205" s="317">
        <f>$C$3+3</f>
        <v>2027</v>
      </c>
      <c r="V205" s="319"/>
      <c r="W205" s="317">
        <f>$C$3+4</f>
        <v>2028</v>
      </c>
      <c r="X205" s="319"/>
      <c r="Y205" s="380"/>
    </row>
    <row r="206" spans="2:33" ht="15" customHeight="1" outlineLevel="1" x14ac:dyDescent="0.35">
      <c r="B206" s="374"/>
      <c r="C206" s="374"/>
      <c r="D206" s="81" t="s">
        <v>194</v>
      </c>
      <c r="E206" s="66" t="s">
        <v>194</v>
      </c>
      <c r="F206" s="65" t="s">
        <v>135</v>
      </c>
      <c r="G206" s="66" t="s">
        <v>194</v>
      </c>
      <c r="H206" s="65" t="s">
        <v>135</v>
      </c>
      <c r="I206" s="66" t="s">
        <v>194</v>
      </c>
      <c r="J206" s="65" t="s">
        <v>135</v>
      </c>
      <c r="K206" s="66" t="s">
        <v>194</v>
      </c>
      <c r="L206" s="65" t="s">
        <v>135</v>
      </c>
      <c r="M206" s="381"/>
      <c r="O206" s="190" t="s">
        <v>194</v>
      </c>
      <c r="P206" s="191" t="s">
        <v>135</v>
      </c>
      <c r="Q206" s="190" t="s">
        <v>194</v>
      </c>
      <c r="R206" s="191" t="s">
        <v>135</v>
      </c>
      <c r="S206" s="190" t="s">
        <v>194</v>
      </c>
      <c r="T206" s="191" t="s">
        <v>135</v>
      </c>
      <c r="U206" s="190" t="s">
        <v>194</v>
      </c>
      <c r="V206" s="191" t="s">
        <v>135</v>
      </c>
      <c r="W206" s="190" t="s">
        <v>194</v>
      </c>
      <c r="X206" s="191" t="s">
        <v>135</v>
      </c>
      <c r="Y206" s="381"/>
    </row>
    <row r="207" spans="2:33" outlineLevel="1" x14ac:dyDescent="0.35">
      <c r="B207" s="237" t="s">
        <v>75</v>
      </c>
      <c r="C207" s="50" t="s">
        <v>201</v>
      </c>
      <c r="D207" s="181">
        <f>IFERROR(Συνδέσεις!E14/'Ανάπτυξη δικτύου'!E47,0)</f>
        <v>0</v>
      </c>
      <c r="E207" s="157">
        <f>IFERROR(Συνδέσεις!G14/'Ανάπτυξη δικτύου'!G47,0)</f>
        <v>0</v>
      </c>
      <c r="F207" s="161">
        <f>IFERROR((E207-D207)/D207,0)</f>
        <v>0</v>
      </c>
      <c r="G207" s="157">
        <f>IFERROR(Συνδέσεις!J14/'Ανάπτυξη δικτύου'!J47,0)</f>
        <v>0</v>
      </c>
      <c r="H207" s="161">
        <f>IFERROR((G207-E207)/E207,0)</f>
        <v>0</v>
      </c>
      <c r="I207" s="157">
        <f>IFERROR(Συνδέσεις!M14/'Ανάπτυξη δικτύου'!M47,0)</f>
        <v>0</v>
      </c>
      <c r="J207" s="161">
        <f>IFERROR((I207-G207)/G207,0)</f>
        <v>0</v>
      </c>
      <c r="K207" s="157">
        <f>IFERROR(Συνδέσεις!P14/'Ανάπτυξη δικτύου'!P47,0)</f>
        <v>0</v>
      </c>
      <c r="L207" s="161">
        <f>IFERROR((K207-I207)/I207,0)</f>
        <v>0</v>
      </c>
      <c r="M207" s="189">
        <f t="shared" ref="M207" si="125">IFERROR((K207/D207)^(1/4)-1,0)</f>
        <v>0</v>
      </c>
      <c r="N207" s="53"/>
      <c r="O207" s="158">
        <f>IFERROR(Συνδέσεις!X14/'Ανάπτυξη δικτύου'!V47,0)</f>
        <v>0</v>
      </c>
      <c r="P207" s="161">
        <f>IFERROR((O207-K207)/K207,0)</f>
        <v>0</v>
      </c>
      <c r="Q207" s="157">
        <f>IFERROR(Συνδέσεις!AC14/'Ανάπτυξη δικτύου'!Y47,0)</f>
        <v>0</v>
      </c>
      <c r="R207" s="161">
        <f>IFERROR((Q207-O207)/O207,0)</f>
        <v>0</v>
      </c>
      <c r="S207" s="157">
        <f>IFERROR(Συνδέσεις!AH14/'Ανάπτυξη δικτύου'!AB47,0)</f>
        <v>0</v>
      </c>
      <c r="T207" s="161">
        <f>IFERROR((S207-Q207)/Q207,0)</f>
        <v>0</v>
      </c>
      <c r="U207" s="157">
        <f>IFERROR(Συνδέσεις!AM14/'Ανάπτυξη δικτύου'!AE47,0)</f>
        <v>0</v>
      </c>
      <c r="V207" s="161">
        <f>IFERROR((U207-S207)/S207,0)</f>
        <v>0</v>
      </c>
      <c r="W207" s="157">
        <f>IFERROR(Συνδέσεις!AR14/'Ανάπτυξη δικτύου'!AH47,0)</f>
        <v>0</v>
      </c>
      <c r="X207" s="161">
        <f>IFERROR((W207-U207)/U207,0)</f>
        <v>0</v>
      </c>
      <c r="Y207" s="189">
        <f>IFERROR((W207/O207)^(1/4)-1,0)</f>
        <v>0</v>
      </c>
    </row>
    <row r="208" spans="2:33" outlineLevel="1" x14ac:dyDescent="0.35">
      <c r="B208" s="238" t="s">
        <v>76</v>
      </c>
      <c r="C208" s="50" t="s">
        <v>201</v>
      </c>
      <c r="D208" s="181">
        <f>IFERROR(Συνδέσεις!E15/'Ανάπτυξη δικτύου'!E48,0)</f>
        <v>2.306805074971165E-3</v>
      </c>
      <c r="E208" s="157">
        <f>IFERROR(Συνδέσεις!G15/'Ανάπτυξη δικτύου'!G48,0)</f>
        <v>1.5378700499807767E-3</v>
      </c>
      <c r="F208" s="161">
        <f t="shared" ref="F208:F231" si="126">IFERROR((E208-D208)/D208,0)</f>
        <v>-0.33333333333333331</v>
      </c>
      <c r="G208" s="157">
        <f>IFERROR(Συνδέσεις!J15/'Ανάπτυξη δικτύου'!J48,0)</f>
        <v>1.5378700499807767E-3</v>
      </c>
      <c r="H208" s="161">
        <f t="shared" ref="H208:H231" si="127">IFERROR((G208-E208)/E208,0)</f>
        <v>0</v>
      </c>
      <c r="I208" s="157">
        <f>IFERROR(Συνδέσεις!M15/'Ανάπτυξη δικτύου'!M48,0)</f>
        <v>1.5378700499807767E-3</v>
      </c>
      <c r="J208" s="161">
        <f t="shared" ref="J208:J231" si="128">IFERROR((I208-G208)/G208,0)</f>
        <v>0</v>
      </c>
      <c r="K208" s="157">
        <f>IFERROR(Συνδέσεις!P15/'Ανάπτυξη δικτύου'!P48,0)</f>
        <v>1.5378700499807767E-3</v>
      </c>
      <c r="L208" s="161">
        <f t="shared" ref="L208:L231" si="129">IFERROR((K208-I208)/I208,0)</f>
        <v>0</v>
      </c>
      <c r="M208" s="189">
        <f t="shared" ref="M208:M231" si="130">IFERROR((K208/D208)^(1/4)-1,0)</f>
        <v>-9.6397996390155227E-2</v>
      </c>
      <c r="N208" s="53"/>
      <c r="O208" s="158">
        <f>IFERROR(Συνδέσεις!X15/'Ανάπτυξη δικτύου'!V48,0)</f>
        <v>1.5378700499807767E-3</v>
      </c>
      <c r="P208" s="161">
        <f t="shared" ref="P208:P231" si="131">IFERROR((O208-K208)/K208,0)</f>
        <v>0</v>
      </c>
      <c r="Q208" s="157">
        <f>IFERROR(Συνδέσεις!AC15/'Ανάπτυξη δικτύου'!Y48,0)</f>
        <v>1.5378700499807767E-3</v>
      </c>
      <c r="R208" s="161">
        <f t="shared" ref="R208:R231" si="132">IFERROR((Q208-O208)/O208,0)</f>
        <v>0</v>
      </c>
      <c r="S208" s="157">
        <f>IFERROR(Συνδέσεις!AH15/'Ανάπτυξη δικτύου'!AB48,0)</f>
        <v>1.5378700499807767E-3</v>
      </c>
      <c r="T208" s="161">
        <f t="shared" ref="T208:T231" si="133">IFERROR((S208-Q208)/Q208,0)</f>
        <v>0</v>
      </c>
      <c r="U208" s="157">
        <f>IFERROR(Συνδέσεις!AM15/'Ανάπτυξη δικτύου'!AE48,0)</f>
        <v>1.5378700499807767E-3</v>
      </c>
      <c r="V208" s="161">
        <f t="shared" ref="V208:V231" si="134">IFERROR((U208-S208)/S208,0)</f>
        <v>0</v>
      </c>
      <c r="W208" s="157">
        <f>IFERROR(Συνδέσεις!AR15/'Ανάπτυξη δικτύου'!AH48,0)</f>
        <v>1.5378700499807767E-3</v>
      </c>
      <c r="X208" s="161">
        <f t="shared" ref="X208:X231" si="135">IFERROR((W208-U208)/U208,0)</f>
        <v>0</v>
      </c>
      <c r="Y208" s="189">
        <f t="shared" ref="Y208:Y231" si="136">IFERROR((W208/O208)^(1/4)-1,0)</f>
        <v>0</v>
      </c>
    </row>
    <row r="209" spans="2:25" outlineLevel="1" x14ac:dyDescent="0.35">
      <c r="B209" s="237" t="s">
        <v>77</v>
      </c>
      <c r="C209" s="50" t="s">
        <v>201</v>
      </c>
      <c r="D209" s="181">
        <f>IFERROR(Συνδέσεις!E16/'Ανάπτυξη δικτύου'!E49,0)</f>
        <v>0</v>
      </c>
      <c r="E209" s="157">
        <f>IFERROR(Συνδέσεις!G16/'Ανάπτυξη δικτύου'!G49,0)</f>
        <v>0</v>
      </c>
      <c r="F209" s="161">
        <f t="shared" si="126"/>
        <v>0</v>
      </c>
      <c r="G209" s="157">
        <f>IFERROR(Συνδέσεις!J16/'Ανάπτυξη δικτύου'!J49,0)</f>
        <v>0</v>
      </c>
      <c r="H209" s="161">
        <f t="shared" si="127"/>
        <v>0</v>
      </c>
      <c r="I209" s="157">
        <f>IFERROR(Συνδέσεις!M16/'Ανάπτυξη δικτύου'!M49,0)</f>
        <v>0</v>
      </c>
      <c r="J209" s="161">
        <f t="shared" si="128"/>
        <v>0</v>
      </c>
      <c r="K209" s="157">
        <f>IFERROR(Συνδέσεις!P16/'Ανάπτυξη δικτύου'!P49,0)</f>
        <v>0</v>
      </c>
      <c r="L209" s="161">
        <f t="shared" si="129"/>
        <v>0</v>
      </c>
      <c r="M209" s="189">
        <f t="shared" si="130"/>
        <v>0</v>
      </c>
      <c r="N209" s="53"/>
      <c r="O209" s="158">
        <f>IFERROR(Συνδέσεις!X16/'Ανάπτυξη δικτύου'!V49,0)</f>
        <v>0</v>
      </c>
      <c r="P209" s="161">
        <f t="shared" si="131"/>
        <v>0</v>
      </c>
      <c r="Q209" s="157">
        <f>IFERROR(Συνδέσεις!AC16/'Ανάπτυξη δικτύου'!Y49,0)</f>
        <v>0</v>
      </c>
      <c r="R209" s="161">
        <f t="shared" si="132"/>
        <v>0</v>
      </c>
      <c r="S209" s="157">
        <f>IFERROR(Συνδέσεις!AH16/'Ανάπτυξη δικτύου'!AB49,0)</f>
        <v>0</v>
      </c>
      <c r="T209" s="161">
        <f t="shared" si="133"/>
        <v>0</v>
      </c>
      <c r="U209" s="157">
        <f>IFERROR(Συνδέσεις!AM16/'Ανάπτυξη δικτύου'!AE49,0)</f>
        <v>0</v>
      </c>
      <c r="V209" s="161">
        <f t="shared" si="134"/>
        <v>0</v>
      </c>
      <c r="W209" s="157">
        <f>IFERROR(Συνδέσεις!AR16/'Ανάπτυξη δικτύου'!AH49,0)</f>
        <v>0</v>
      </c>
      <c r="X209" s="161">
        <f t="shared" si="135"/>
        <v>0</v>
      </c>
      <c r="Y209" s="189">
        <f t="shared" si="136"/>
        <v>0</v>
      </c>
    </row>
    <row r="210" spans="2:25" outlineLevel="1" x14ac:dyDescent="0.35">
      <c r="B210" s="238" t="s">
        <v>78</v>
      </c>
      <c r="C210" s="50" t="s">
        <v>201</v>
      </c>
      <c r="D210" s="181">
        <f>IFERROR(Συνδέσεις!E17/'Ανάπτυξη δικτύου'!E50,0)</f>
        <v>1.6570008285004142E-3</v>
      </c>
      <c r="E210" s="157">
        <f>IFERROR(Συνδέσεις!G17/'Ανάπτυξη δικτύου'!G50,0)</f>
        <v>1.9331676332504833E-3</v>
      </c>
      <c r="F210" s="161">
        <f t="shared" si="126"/>
        <v>0.16666666666666671</v>
      </c>
      <c r="G210" s="157">
        <f>IFERROR(Συνδέσεις!J17/'Ανάπτυξη δικτύου'!J50,0)</f>
        <v>1.1824324324324325E-3</v>
      </c>
      <c r="H210" s="161">
        <f t="shared" si="127"/>
        <v>-0.38834459459459453</v>
      </c>
      <c r="I210" s="157">
        <f>IFERROR(Συνδέσεις!M17/'Ανάπτυξη δικτύου'!M50,0)</f>
        <v>5.7416267942583732E-3</v>
      </c>
      <c r="J210" s="161">
        <f t="shared" si="128"/>
        <v>3.855775803144224</v>
      </c>
      <c r="K210" s="157">
        <f>IFERROR(Συνδέσεις!P17/'Ανάπτυξη δικτύου'!P50,0)</f>
        <v>5.3312584651739143E-3</v>
      </c>
      <c r="L210" s="161">
        <f t="shared" si="129"/>
        <v>-7.1472483982209914E-2</v>
      </c>
      <c r="M210" s="189">
        <f t="shared" si="130"/>
        <v>0.3392965593456132</v>
      </c>
      <c r="N210" s="53"/>
      <c r="O210" s="158">
        <f>IFERROR(Συνδέσεις!X17/'Ανάπτυξη δικτύου'!V50,0)</f>
        <v>9.7312652051018828E-3</v>
      </c>
      <c r="P210" s="161">
        <f t="shared" si="131"/>
        <v>0.82532234530940773</v>
      </c>
      <c r="Q210" s="157">
        <f>IFERROR(Συνδέσεις!AC17/'Ανάπτυξη δικτύου'!Y50,0)</f>
        <v>1.4367090691574014E-2</v>
      </c>
      <c r="R210" s="161">
        <f t="shared" si="132"/>
        <v>0.4763846620932366</v>
      </c>
      <c r="S210" s="157">
        <f>IFERROR(Συνδέσεις!AH17/'Ανάπτυξη δικτύου'!AB50,0)</f>
        <v>2.0590775249451156E-2</v>
      </c>
      <c r="T210" s="161">
        <f t="shared" si="133"/>
        <v>0.43319031608307434</v>
      </c>
      <c r="U210" s="157">
        <f>IFERROR(Συνδέσεις!AM17/'Ανάπτυξη δικτύου'!AE50,0)</f>
        <v>2.7364193484616745E-2</v>
      </c>
      <c r="V210" s="161">
        <f t="shared" si="134"/>
        <v>0.32895401718039402</v>
      </c>
      <c r="W210" s="157">
        <f>IFERROR(Συνδέσεις!AR17/'Ανάπτυξη δικτύου'!AH50,0)</f>
        <v>3.5885590619179904E-2</v>
      </c>
      <c r="X210" s="161">
        <f t="shared" si="135"/>
        <v>0.3114068441064638</v>
      </c>
      <c r="Y210" s="189">
        <f t="shared" si="136"/>
        <v>0.38575896688423539</v>
      </c>
    </row>
    <row r="211" spans="2:25" outlineLevel="1" x14ac:dyDescent="0.35">
      <c r="B211" s="237" t="s">
        <v>79</v>
      </c>
      <c r="C211" s="50" t="s">
        <v>201</v>
      </c>
      <c r="D211" s="181">
        <f>IFERROR(Συνδέσεις!E18/'Ανάπτυξη δικτύου'!E51,0)</f>
        <v>0</v>
      </c>
      <c r="E211" s="157">
        <f>IFERROR(Συνδέσεις!G18/'Ανάπτυξη δικτύου'!G51,0)</f>
        <v>0</v>
      </c>
      <c r="F211" s="161">
        <f t="shared" si="126"/>
        <v>0</v>
      </c>
      <c r="G211" s="157">
        <f>IFERROR(Συνδέσεις!J18/'Ανάπτυξη δικτύου'!J51,0)</f>
        <v>0</v>
      </c>
      <c r="H211" s="161">
        <f t="shared" si="127"/>
        <v>0</v>
      </c>
      <c r="I211" s="157">
        <f>IFERROR(Συνδέσεις!M18/'Ανάπτυξη δικτύου'!M51,0)</f>
        <v>0</v>
      </c>
      <c r="J211" s="161">
        <f t="shared" si="128"/>
        <v>0</v>
      </c>
      <c r="K211" s="157">
        <f>IFERROR(Συνδέσεις!P18/'Ανάπτυξη δικτύου'!P51,0)</f>
        <v>0</v>
      </c>
      <c r="L211" s="161">
        <f t="shared" si="129"/>
        <v>0</v>
      </c>
      <c r="M211" s="189">
        <f t="shared" si="130"/>
        <v>0</v>
      </c>
      <c r="N211" s="53"/>
      <c r="O211" s="158">
        <f>IFERROR(Συνδέσεις!X18/'Ανάπτυξη δικτύου'!V51,0)</f>
        <v>0</v>
      </c>
      <c r="P211" s="161">
        <f t="shared" si="131"/>
        <v>0</v>
      </c>
      <c r="Q211" s="157">
        <f>IFERROR(Συνδέσεις!AC18/'Ανάπτυξη δικτύου'!Y51,0)</f>
        <v>0</v>
      </c>
      <c r="R211" s="161">
        <f t="shared" si="132"/>
        <v>0</v>
      </c>
      <c r="S211" s="157">
        <f>IFERROR(Συνδέσεις!AH18/'Ανάπτυξη δικτύου'!AB51,0)</f>
        <v>0</v>
      </c>
      <c r="T211" s="161">
        <f t="shared" si="133"/>
        <v>0</v>
      </c>
      <c r="U211" s="157">
        <f>IFERROR(Συνδέσεις!AM18/'Ανάπτυξη δικτύου'!AE51,0)</f>
        <v>0</v>
      </c>
      <c r="V211" s="161">
        <f t="shared" si="134"/>
        <v>0</v>
      </c>
      <c r="W211" s="157">
        <f>IFERROR(Συνδέσεις!AR18/'Ανάπτυξη δικτύου'!AH51,0)</f>
        <v>0</v>
      </c>
      <c r="X211" s="161">
        <f t="shared" si="135"/>
        <v>0</v>
      </c>
      <c r="Y211" s="189">
        <f t="shared" si="136"/>
        <v>0</v>
      </c>
    </row>
    <row r="212" spans="2:25" outlineLevel="1" x14ac:dyDescent="0.35">
      <c r="B212" s="238" t="s">
        <v>80</v>
      </c>
      <c r="C212" s="50" t="s">
        <v>201</v>
      </c>
      <c r="D212" s="181">
        <f>IFERROR(Συνδέσεις!E19/'Ανάπτυξη δικτύου'!E52,0)</f>
        <v>1.0309278350515464E-3</v>
      </c>
      <c r="E212" s="157">
        <f>IFERROR(Συνδέσεις!G19/'Ανάπτυξη δικτύου'!G52,0)</f>
        <v>1.2335526315789473E-3</v>
      </c>
      <c r="F212" s="161">
        <f t="shared" si="126"/>
        <v>0.19654605263157884</v>
      </c>
      <c r="G212" s="157">
        <f>IFERROR(Συνδέσεις!J19/'Ανάπτυξη δικτύου'!J52,0)</f>
        <v>9.1419616037612637E-4</v>
      </c>
      <c r="H212" s="161">
        <f t="shared" si="127"/>
        <v>-0.25889164598842018</v>
      </c>
      <c r="I212" s="157">
        <f>IFERROR(Συνδέσεις!M19/'Ανάπτυξη δικτύου'!M52,0)</f>
        <v>2.0830291526743563E-2</v>
      </c>
      <c r="J212" s="161">
        <f t="shared" si="128"/>
        <v>21.78536317432507</v>
      </c>
      <c r="K212" s="157">
        <f>IFERROR(Συνδέσεις!P19/'Ανάπτυξη δικτύου'!P52,0)</f>
        <v>1.764315300218168E-2</v>
      </c>
      <c r="L212" s="161">
        <f t="shared" si="129"/>
        <v>-0.15300498893498365</v>
      </c>
      <c r="M212" s="189">
        <f t="shared" si="130"/>
        <v>1.0339345968847278</v>
      </c>
      <c r="N212" s="53"/>
      <c r="O212" s="158">
        <f>IFERROR(Συνδέσεις!X19/'Ανάπτυξη δικτύου'!V52,0)</f>
        <v>1.1648715640179177E-2</v>
      </c>
      <c r="P212" s="161">
        <f t="shared" si="131"/>
        <v>-0.33975998288181569</v>
      </c>
      <c r="Q212" s="157">
        <f>IFERROR(Συνδέσεις!AC19/'Ανάπτυξη δικτύου'!Y52,0)</f>
        <v>1.3752847133813124E-2</v>
      </c>
      <c r="R212" s="161">
        <f t="shared" si="132"/>
        <v>0.18063205924405082</v>
      </c>
      <c r="S212" s="157">
        <f>IFERROR(Συνδέσεις!AH19/'Ανάπτυξη δικτύου'!AB52,0)</f>
        <v>1.7683905283993256E-2</v>
      </c>
      <c r="T212" s="161">
        <f t="shared" si="133"/>
        <v>0.28583595178013177</v>
      </c>
      <c r="U212" s="157">
        <f>IFERROR(Συνδέσεις!AM19/'Ανάπτυξη δικτύου'!AE52,0)</f>
        <v>2.1976589800190606E-2</v>
      </c>
      <c r="V212" s="161">
        <f t="shared" si="134"/>
        <v>0.24274527867342244</v>
      </c>
      <c r="W212" s="157">
        <f>IFERROR(Συνδέσεις!AR19/'Ανάπτυξη δικτύου'!AH52,0)</f>
        <v>2.7613283700017106E-2</v>
      </c>
      <c r="X212" s="161">
        <f t="shared" si="135"/>
        <v>0.25648628613787988</v>
      </c>
      <c r="Y212" s="189">
        <f t="shared" si="136"/>
        <v>0.24082347939682291</v>
      </c>
    </row>
    <row r="213" spans="2:25" outlineLevel="1" x14ac:dyDescent="0.35">
      <c r="B213" s="237" t="s">
        <v>81</v>
      </c>
      <c r="C213" s="50" t="s">
        <v>201</v>
      </c>
      <c r="D213" s="181">
        <f>IFERROR(Συνδέσεις!E20/'Ανάπτυξη δικτύου'!E53,0)</f>
        <v>0</v>
      </c>
      <c r="E213" s="157">
        <f>IFERROR(Συνδέσεις!G20/'Ανάπτυξη δικτύου'!G53,0)</f>
        <v>0</v>
      </c>
      <c r="F213" s="161">
        <f t="shared" si="126"/>
        <v>0</v>
      </c>
      <c r="G213" s="157">
        <f>IFERROR(Συνδέσεις!J20/'Ανάπτυξη δικτύου'!J53,0)</f>
        <v>0</v>
      </c>
      <c r="H213" s="161">
        <f t="shared" si="127"/>
        <v>0</v>
      </c>
      <c r="I213" s="157">
        <f>IFERROR(Συνδέσεις!M20/'Ανάπτυξη δικτύου'!M53,0)</f>
        <v>0</v>
      </c>
      <c r="J213" s="161">
        <f t="shared" si="128"/>
        <v>0</v>
      </c>
      <c r="K213" s="157">
        <f>IFERROR(Συνδέσεις!P20/'Ανάπτυξη δικτύου'!P53,0)</f>
        <v>0</v>
      </c>
      <c r="L213" s="161">
        <f t="shared" si="129"/>
        <v>0</v>
      </c>
      <c r="M213" s="189">
        <f t="shared" si="130"/>
        <v>0</v>
      </c>
      <c r="N213" s="53"/>
      <c r="O213" s="158">
        <f>IFERROR(Συνδέσεις!X20/'Ανάπτυξη δικτύου'!V53,0)</f>
        <v>0</v>
      </c>
      <c r="P213" s="161">
        <f t="shared" si="131"/>
        <v>0</v>
      </c>
      <c r="Q213" s="157">
        <f>IFERROR(Συνδέσεις!AC20/'Ανάπτυξη δικτύου'!Y53,0)</f>
        <v>0</v>
      </c>
      <c r="R213" s="161">
        <f t="shared" si="132"/>
        <v>0</v>
      </c>
      <c r="S213" s="157">
        <f>IFERROR(Συνδέσεις!AH20/'Ανάπτυξη δικτύου'!AB53,0)</f>
        <v>0</v>
      </c>
      <c r="T213" s="161">
        <f t="shared" si="133"/>
        <v>0</v>
      </c>
      <c r="U213" s="157">
        <f>IFERROR(Συνδέσεις!AM20/'Ανάπτυξη δικτύου'!AE53,0)</f>
        <v>0</v>
      </c>
      <c r="V213" s="161">
        <f t="shared" si="134"/>
        <v>0</v>
      </c>
      <c r="W213" s="157">
        <f>IFERROR(Συνδέσεις!AR20/'Ανάπτυξη δικτύου'!AH53,0)</f>
        <v>0</v>
      </c>
      <c r="X213" s="161">
        <f t="shared" si="135"/>
        <v>0</v>
      </c>
      <c r="Y213" s="189">
        <f t="shared" si="136"/>
        <v>0</v>
      </c>
    </row>
    <row r="214" spans="2:25" outlineLevel="1" x14ac:dyDescent="0.35">
      <c r="B214" s="238" t="s">
        <v>82</v>
      </c>
      <c r="C214" s="50" t="s">
        <v>201</v>
      </c>
      <c r="D214" s="181">
        <f>IFERROR(Συνδέσεις!E21/'Ανάπτυξη δικτύου'!E54,0)</f>
        <v>1.3951866062085804E-3</v>
      </c>
      <c r="E214" s="157">
        <f>IFERROR(Συνδέσεις!G21/'Ανάπτυξη δικτύου'!G54,0)</f>
        <v>8.7199162888036274E-4</v>
      </c>
      <c r="F214" s="161">
        <f t="shared" si="126"/>
        <v>-0.375</v>
      </c>
      <c r="G214" s="157">
        <f>IFERROR(Συνδέσεις!J21/'Ανάπτυξη δικτύου'!J54,0)</f>
        <v>4.6168051708217911E-4</v>
      </c>
      <c r="H214" s="161">
        <f t="shared" si="127"/>
        <v>-0.47054478301015701</v>
      </c>
      <c r="I214" s="157">
        <f>IFERROR(Συνδέσεις!M21/'Ανάπτυξη δικτύου'!M54,0)</f>
        <v>6.022340942204954E-3</v>
      </c>
      <c r="J214" s="161">
        <f t="shared" si="128"/>
        <v>12.044390480815931</v>
      </c>
      <c r="K214" s="157">
        <f>IFERROR(Συνδέσεις!P21/'Ανάπτυξη δικτύου'!P54,0)</f>
        <v>7.1587043336784496E-3</v>
      </c>
      <c r="L214" s="161">
        <f t="shared" si="129"/>
        <v>0.18869130830999414</v>
      </c>
      <c r="M214" s="189">
        <f t="shared" si="130"/>
        <v>0.50504862680580498</v>
      </c>
      <c r="N214" s="53"/>
      <c r="O214" s="158">
        <f>IFERROR(Συνδέσεις!X21/'Ανάπτυξη δικτύου'!V54,0)</f>
        <v>1.15411037325395E-2</v>
      </c>
      <c r="P214" s="161">
        <f t="shared" si="131"/>
        <v>0.61217773420866872</v>
      </c>
      <c r="Q214" s="157">
        <f>IFERROR(Συνδέσεις!AC21/'Ανάπτυξη δικτύου'!Y54,0)</f>
        <v>1.7545807884508605E-2</v>
      </c>
      <c r="R214" s="161">
        <f t="shared" si="132"/>
        <v>0.5202885522152596</v>
      </c>
      <c r="S214" s="157">
        <f>IFERROR(Συνδέσεις!AH21/'Ανάπτυξη δικτύου'!AB54,0)</f>
        <v>2.4173397640769364E-2</v>
      </c>
      <c r="T214" s="161">
        <f t="shared" si="133"/>
        <v>0.37773066933625399</v>
      </c>
      <c r="U214" s="157">
        <f>IFERROR(Συνδέσεις!AM21/'Ανάπτυξη δικτύου'!AE54,0)</f>
        <v>3.1053518507757567E-2</v>
      </c>
      <c r="V214" s="161">
        <f t="shared" si="134"/>
        <v>0.2846153846153846</v>
      </c>
      <c r="W214" s="157">
        <f>IFERROR(Συνδέσεις!AR21/'Ανάπτυξη δικτύου'!AH54,0)</f>
        <v>3.923528386309489E-2</v>
      </c>
      <c r="X214" s="161">
        <f t="shared" si="135"/>
        <v>0.26347305389221554</v>
      </c>
      <c r="Y214" s="189">
        <f t="shared" si="136"/>
        <v>0.35786740571082376</v>
      </c>
    </row>
    <row r="215" spans="2:25" outlineLevel="1" x14ac:dyDescent="0.35">
      <c r="B215" s="237" t="s">
        <v>83</v>
      </c>
      <c r="C215" s="50" t="s">
        <v>201</v>
      </c>
      <c r="D215" s="181">
        <f>IFERROR(Συνδέσεις!E22/'Ανάπτυξη δικτύου'!E55,0)</f>
        <v>0</v>
      </c>
      <c r="E215" s="157">
        <f>IFERROR(Συνδέσεις!G22/'Ανάπτυξη δικτύου'!G55,0)</f>
        <v>0</v>
      </c>
      <c r="F215" s="161">
        <f t="shared" si="126"/>
        <v>0</v>
      </c>
      <c r="G215" s="157">
        <f>IFERROR(Συνδέσεις!J22/'Ανάπτυξη δικτύου'!J55,0)</f>
        <v>0</v>
      </c>
      <c r="H215" s="161">
        <f t="shared" si="127"/>
        <v>0</v>
      </c>
      <c r="I215" s="157">
        <f>IFERROR(Συνδέσεις!M22/'Ανάπτυξη δικτύου'!M55,0)</f>
        <v>0</v>
      </c>
      <c r="J215" s="161">
        <f t="shared" si="128"/>
        <v>0</v>
      </c>
      <c r="K215" s="157">
        <f>IFERROR(Συνδέσεις!P22/'Ανάπτυξη δικτύου'!P55,0)</f>
        <v>0</v>
      </c>
      <c r="L215" s="161">
        <f t="shared" si="129"/>
        <v>0</v>
      </c>
      <c r="M215" s="189">
        <f t="shared" si="130"/>
        <v>0</v>
      </c>
      <c r="N215" s="53"/>
      <c r="O215" s="158">
        <f>IFERROR(Συνδέσεις!X22/'Ανάπτυξη δικτύου'!V55,0)</f>
        <v>0</v>
      </c>
      <c r="P215" s="161">
        <f t="shared" si="131"/>
        <v>0</v>
      </c>
      <c r="Q215" s="157">
        <f>IFERROR(Συνδέσεις!AC22/'Ανάπτυξη δικτύου'!Y55,0)</f>
        <v>0</v>
      </c>
      <c r="R215" s="161">
        <f t="shared" si="132"/>
        <v>0</v>
      </c>
      <c r="S215" s="157">
        <f>IFERROR(Συνδέσεις!AH22/'Ανάπτυξη δικτύου'!AB55,0)</f>
        <v>0</v>
      </c>
      <c r="T215" s="161">
        <f t="shared" si="133"/>
        <v>0</v>
      </c>
      <c r="U215" s="157">
        <f>IFERROR(Συνδέσεις!AM22/'Ανάπτυξη δικτύου'!AE55,0)</f>
        <v>0</v>
      </c>
      <c r="V215" s="161">
        <f t="shared" si="134"/>
        <v>0</v>
      </c>
      <c r="W215" s="157">
        <f>IFERROR(Συνδέσεις!AR22/'Ανάπτυξη δικτύου'!AH55,0)</f>
        <v>0</v>
      </c>
      <c r="X215" s="161">
        <f t="shared" si="135"/>
        <v>0</v>
      </c>
      <c r="Y215" s="189">
        <f t="shared" si="136"/>
        <v>0</v>
      </c>
    </row>
    <row r="216" spans="2:25" outlineLevel="1" x14ac:dyDescent="0.35">
      <c r="B216" s="238" t="s">
        <v>84</v>
      </c>
      <c r="C216" s="50" t="s">
        <v>201</v>
      </c>
      <c r="D216" s="181">
        <f>IFERROR(Συνδέσεις!E23/'Ανάπτυξη δικτύου'!E56,0)</f>
        <v>1.5476881408396208E-3</v>
      </c>
      <c r="E216" s="157">
        <f>IFERROR(Συνδέσεις!G23/'Ανάπτυξη δικτύου'!G56,0)</f>
        <v>7.7384407041981038E-4</v>
      </c>
      <c r="F216" s="161">
        <f t="shared" si="126"/>
        <v>-0.5</v>
      </c>
      <c r="G216" s="157">
        <f>IFERROR(Συνδέσεις!J23/'Ανάπτυξη δικτύου'!J56,0)</f>
        <v>7.7384407041981038E-4</v>
      </c>
      <c r="H216" s="161">
        <f t="shared" si="127"/>
        <v>0</v>
      </c>
      <c r="I216" s="157">
        <f>IFERROR(Συνδέσεις!M23/'Ανάπτυξη δικτύου'!M56,0)</f>
        <v>7.7384407041981038E-4</v>
      </c>
      <c r="J216" s="161">
        <f t="shared" si="128"/>
        <v>0</v>
      </c>
      <c r="K216" s="157">
        <f>IFERROR(Συνδέσεις!P23/'Ανάπτυξη δικτύου'!P56,0)</f>
        <v>7.7384407041981038E-4</v>
      </c>
      <c r="L216" s="161">
        <f t="shared" si="129"/>
        <v>0</v>
      </c>
      <c r="M216" s="189">
        <f t="shared" si="130"/>
        <v>-0.1591035847462855</v>
      </c>
      <c r="N216" s="53"/>
      <c r="O216" s="158">
        <f>IFERROR(Συνδέσεις!X23/'Ανάπτυξη δικτύου'!V56,0)</f>
        <v>9.6730508802476305E-4</v>
      </c>
      <c r="P216" s="161">
        <f t="shared" si="131"/>
        <v>0.25000000000000011</v>
      </c>
      <c r="Q216" s="157">
        <f>IFERROR(Συνδέσεις!AC23/'Ανάπτυξη δικτύου'!Y56,0)</f>
        <v>9.6730508802476305E-4</v>
      </c>
      <c r="R216" s="161">
        <f t="shared" si="132"/>
        <v>0</v>
      </c>
      <c r="S216" s="157">
        <f>IFERROR(Συνδέσεις!AH23/'Ανάπτυξη δικτύου'!AB56,0)</f>
        <v>9.6730508802476305E-4</v>
      </c>
      <c r="T216" s="161">
        <f t="shared" si="133"/>
        <v>0</v>
      </c>
      <c r="U216" s="157">
        <f>IFERROR(Συνδέσεις!AM23/'Ανάπτυξη δικτύου'!AE56,0)</f>
        <v>9.6730508802476305E-4</v>
      </c>
      <c r="V216" s="161">
        <f t="shared" si="134"/>
        <v>0</v>
      </c>
      <c r="W216" s="157">
        <f>IFERROR(Συνδέσεις!AR23/'Ανάπτυξη δικτύου'!AH56,0)</f>
        <v>9.6730508802476305E-4</v>
      </c>
      <c r="X216" s="161">
        <f t="shared" si="135"/>
        <v>0</v>
      </c>
      <c r="Y216" s="189">
        <f t="shared" si="136"/>
        <v>0</v>
      </c>
    </row>
    <row r="217" spans="2:25" outlineLevel="1" x14ac:dyDescent="0.35">
      <c r="B217" s="237" t="s">
        <v>85</v>
      </c>
      <c r="C217" s="50" t="s">
        <v>201</v>
      </c>
      <c r="D217" s="181">
        <f>IFERROR(Συνδέσεις!E24/'Ανάπτυξη δικτύου'!E57,0)</f>
        <v>0</v>
      </c>
      <c r="E217" s="157">
        <f>IFERROR(Συνδέσεις!G24/'Ανάπτυξη δικτύου'!G57,0)</f>
        <v>0</v>
      </c>
      <c r="F217" s="161">
        <f t="shared" si="126"/>
        <v>0</v>
      </c>
      <c r="G217" s="157">
        <f>IFERROR(Συνδέσεις!J24/'Ανάπτυξη δικτύου'!J57,0)</f>
        <v>0</v>
      </c>
      <c r="H217" s="161">
        <f t="shared" si="127"/>
        <v>0</v>
      </c>
      <c r="I217" s="157">
        <f>IFERROR(Συνδέσεις!M24/'Ανάπτυξη δικτύου'!M57,0)</f>
        <v>0</v>
      </c>
      <c r="J217" s="161">
        <f t="shared" si="128"/>
        <v>0</v>
      </c>
      <c r="K217" s="157">
        <f>IFERROR(Συνδέσεις!P24/'Ανάπτυξη δικτύου'!P57,0)</f>
        <v>0</v>
      </c>
      <c r="L217" s="161">
        <f t="shared" si="129"/>
        <v>0</v>
      </c>
      <c r="M217" s="189">
        <f t="shared" si="130"/>
        <v>0</v>
      </c>
      <c r="N217" s="53"/>
      <c r="O217" s="158">
        <f>IFERROR(Συνδέσεις!X24/'Ανάπτυξη δικτύου'!V57,0)</f>
        <v>0</v>
      </c>
      <c r="P217" s="161">
        <f t="shared" si="131"/>
        <v>0</v>
      </c>
      <c r="Q217" s="157">
        <f>IFERROR(Συνδέσεις!AC24/'Ανάπτυξη δικτύου'!Y57,0)</f>
        <v>0</v>
      </c>
      <c r="R217" s="161">
        <f t="shared" si="132"/>
        <v>0</v>
      </c>
      <c r="S217" s="157">
        <f>IFERROR(Συνδέσεις!AH24/'Ανάπτυξη δικτύου'!AB57,0)</f>
        <v>0</v>
      </c>
      <c r="T217" s="161">
        <f t="shared" si="133"/>
        <v>0</v>
      </c>
      <c r="U217" s="157">
        <f>IFERROR(Συνδέσεις!AM24/'Ανάπτυξη δικτύου'!AE57,0)</f>
        <v>0</v>
      </c>
      <c r="V217" s="161">
        <f t="shared" si="134"/>
        <v>0</v>
      </c>
      <c r="W217" s="157">
        <f>IFERROR(Συνδέσεις!AR24/'Ανάπτυξη δικτύου'!AH57,0)</f>
        <v>0</v>
      </c>
      <c r="X217" s="161">
        <f t="shared" si="135"/>
        <v>0</v>
      </c>
      <c r="Y217" s="189">
        <f t="shared" si="136"/>
        <v>0</v>
      </c>
    </row>
    <row r="218" spans="2:25" outlineLevel="1" x14ac:dyDescent="0.35">
      <c r="B218" s="238" t="s">
        <v>86</v>
      </c>
      <c r="C218" s="50" t="s">
        <v>201</v>
      </c>
      <c r="D218" s="181">
        <f>IFERROR(Συνδέσεις!E25/'Ανάπτυξη δικτύου'!E58,0)</f>
        <v>2.3460410557184751E-3</v>
      </c>
      <c r="E218" s="157">
        <f>IFERROR(Συνδέσεις!G25/'Ανάπτυξη δικτύου'!G58,0)</f>
        <v>5.8651026392961877E-4</v>
      </c>
      <c r="F218" s="161">
        <f t="shared" si="126"/>
        <v>-0.75</v>
      </c>
      <c r="G218" s="157">
        <f>IFERROR(Συνδέσεις!J25/'Ανάπτυξη δικτύου'!J58,0)</f>
        <v>5.8651026392961877E-4</v>
      </c>
      <c r="H218" s="161">
        <f t="shared" si="127"/>
        <v>0</v>
      </c>
      <c r="I218" s="157">
        <f>IFERROR(Συνδέσεις!M25/'Ανάπτυξη δικτύου'!M58,0)</f>
        <v>5.8651026392961877E-4</v>
      </c>
      <c r="J218" s="161">
        <f t="shared" si="128"/>
        <v>0</v>
      </c>
      <c r="K218" s="157">
        <f>IFERROR(Συνδέσεις!P25/'Ανάπτυξη δικτύου'!P58,0)</f>
        <v>5.8651026392961877E-4</v>
      </c>
      <c r="L218" s="161">
        <f t="shared" si="129"/>
        <v>0</v>
      </c>
      <c r="M218" s="189">
        <f t="shared" si="130"/>
        <v>-0.29289321881345243</v>
      </c>
      <c r="N218" s="53"/>
      <c r="O218" s="158">
        <f>IFERROR(Συνδέσεις!X25/'Ανάπτυξη δικτύου'!V58,0)</f>
        <v>5.8651026392961877E-4</v>
      </c>
      <c r="P218" s="161">
        <f t="shared" si="131"/>
        <v>0</v>
      </c>
      <c r="Q218" s="157">
        <f>IFERROR(Συνδέσεις!AC25/'Ανάπτυξη δικτύου'!Y58,0)</f>
        <v>5.8651026392961877E-4</v>
      </c>
      <c r="R218" s="161">
        <f t="shared" si="132"/>
        <v>0</v>
      </c>
      <c r="S218" s="157">
        <f>IFERROR(Συνδέσεις!AH25/'Ανάπτυξη δικτύου'!AB58,0)</f>
        <v>5.8651026392961877E-4</v>
      </c>
      <c r="T218" s="161">
        <f t="shared" si="133"/>
        <v>0</v>
      </c>
      <c r="U218" s="157">
        <f>IFERROR(Συνδέσεις!AM25/'Ανάπτυξη δικτύου'!AE58,0)</f>
        <v>5.8651026392961877E-4</v>
      </c>
      <c r="V218" s="161">
        <f t="shared" si="134"/>
        <v>0</v>
      </c>
      <c r="W218" s="157">
        <f>IFERROR(Συνδέσεις!AR25/'Ανάπτυξη δικτύου'!AH58,0)</f>
        <v>5.8651026392961877E-4</v>
      </c>
      <c r="X218" s="161">
        <f t="shared" si="135"/>
        <v>0</v>
      </c>
      <c r="Y218" s="189">
        <f t="shared" si="136"/>
        <v>0</v>
      </c>
    </row>
    <row r="219" spans="2:25" outlineLevel="1" x14ac:dyDescent="0.35">
      <c r="B219" s="237" t="s">
        <v>87</v>
      </c>
      <c r="C219" s="50" t="s">
        <v>201</v>
      </c>
      <c r="D219" s="181">
        <f>IFERROR(Συνδέσεις!E26/'Ανάπτυξη δικτύου'!E59,0)</f>
        <v>0</v>
      </c>
      <c r="E219" s="157">
        <f>IFERROR(Συνδέσεις!G26/'Ανάπτυξη δικτύου'!G59,0)</f>
        <v>0</v>
      </c>
      <c r="F219" s="161">
        <f t="shared" si="126"/>
        <v>0</v>
      </c>
      <c r="G219" s="157">
        <f>IFERROR(Συνδέσεις!J26/'Ανάπτυξη δικτύου'!J59,0)</f>
        <v>0</v>
      </c>
      <c r="H219" s="161">
        <f t="shared" si="127"/>
        <v>0</v>
      </c>
      <c r="I219" s="157">
        <f>IFERROR(Συνδέσεις!M26/'Ανάπτυξη δικτύου'!M59,0)</f>
        <v>0</v>
      </c>
      <c r="J219" s="161">
        <f t="shared" si="128"/>
        <v>0</v>
      </c>
      <c r="K219" s="157">
        <f>IFERROR(Συνδέσεις!P26/'Ανάπτυξη δικτύου'!P59,0)</f>
        <v>0</v>
      </c>
      <c r="L219" s="161">
        <f t="shared" si="129"/>
        <v>0</v>
      </c>
      <c r="M219" s="189">
        <f t="shared" si="130"/>
        <v>0</v>
      </c>
      <c r="N219" s="53"/>
      <c r="O219" s="158">
        <f>IFERROR(Συνδέσεις!X26/'Ανάπτυξη δικτύου'!V59,0)</f>
        <v>0</v>
      </c>
      <c r="P219" s="161">
        <f t="shared" si="131"/>
        <v>0</v>
      </c>
      <c r="Q219" s="157">
        <f>IFERROR(Συνδέσεις!AC26/'Ανάπτυξη δικτύου'!Y59,0)</f>
        <v>0</v>
      </c>
      <c r="R219" s="161">
        <f t="shared" si="132"/>
        <v>0</v>
      </c>
      <c r="S219" s="157">
        <f>IFERROR(Συνδέσεις!AH26/'Ανάπτυξη δικτύου'!AB59,0)</f>
        <v>0</v>
      </c>
      <c r="T219" s="161">
        <f t="shared" si="133"/>
        <v>0</v>
      </c>
      <c r="U219" s="157">
        <f>IFERROR(Συνδέσεις!AM26/'Ανάπτυξη δικτύου'!AE59,0)</f>
        <v>0</v>
      </c>
      <c r="V219" s="161">
        <f t="shared" si="134"/>
        <v>0</v>
      </c>
      <c r="W219" s="157">
        <f>IFERROR(Συνδέσεις!AR26/'Ανάπτυξη δικτύου'!AH59,0)</f>
        <v>0</v>
      </c>
      <c r="X219" s="161">
        <f t="shared" si="135"/>
        <v>0</v>
      </c>
      <c r="Y219" s="189">
        <f t="shared" si="136"/>
        <v>0</v>
      </c>
    </row>
    <row r="220" spans="2:25" outlineLevel="1" x14ac:dyDescent="0.35">
      <c r="B220" s="238" t="s">
        <v>88</v>
      </c>
      <c r="C220" s="50" t="s">
        <v>201</v>
      </c>
      <c r="D220" s="181">
        <f>IFERROR(Συνδέσεις!E27/'Ανάπτυξη δικτύου'!E60,0)</f>
        <v>1.5669887699138157E-3</v>
      </c>
      <c r="E220" s="157">
        <f>IFERROR(Συνδέσεις!G27/'Ανάπτυξη δικτύου'!G60,0)</f>
        <v>1.5669887699138157E-3</v>
      </c>
      <c r="F220" s="161">
        <f t="shared" si="126"/>
        <v>0</v>
      </c>
      <c r="G220" s="157">
        <f>IFERROR(Συνδέσεις!J27/'Ανάπτυξη δικτύου'!J60,0)</f>
        <v>5.6206088992974239E-4</v>
      </c>
      <c r="H220" s="161">
        <f t="shared" si="127"/>
        <v>-0.64131147540983613</v>
      </c>
      <c r="I220" s="157">
        <f>IFERROR(Συνδέσεις!M27/'Ανάπτυξη δικτύου'!M60,0)</f>
        <v>6.3267070008643043E-3</v>
      </c>
      <c r="J220" s="161">
        <f t="shared" si="128"/>
        <v>10.256266205704408</v>
      </c>
      <c r="K220" s="157">
        <f>IFERROR(Συνδέσεις!P27/'Ανάπτυξη δικτύου'!P60,0)</f>
        <v>8.5727217060248655E-3</v>
      </c>
      <c r="L220" s="161">
        <f t="shared" si="129"/>
        <v>0.35500532976376631</v>
      </c>
      <c r="M220" s="189">
        <f t="shared" si="130"/>
        <v>0.52937226620582623</v>
      </c>
      <c r="N220" s="53"/>
      <c r="O220" s="158">
        <f>IFERROR(Συνδέσεις!X27/'Ανάπτυξη δικτύου'!V60,0)</f>
        <v>8.5814604961275687E-3</v>
      </c>
      <c r="P220" s="161">
        <f t="shared" si="131"/>
        <v>1.0193717237504194E-3</v>
      </c>
      <c r="Q220" s="157">
        <f>IFERROR(Συνδέσεις!AC27/'Ανάπτυξη δικτύου'!Y60,0)</f>
        <v>1.3184686863686988E-2</v>
      </c>
      <c r="R220" s="161">
        <f t="shared" si="132"/>
        <v>0.53641526050683919</v>
      </c>
      <c r="S220" s="157">
        <f>IFERROR(Συνδέσεις!AH27/'Ανάπτυξη δικτύου'!AB60,0)</f>
        <v>2.0272018539559684E-2</v>
      </c>
      <c r="T220" s="161">
        <f t="shared" si="133"/>
        <v>0.53754266211604085</v>
      </c>
      <c r="U220" s="157">
        <f>IFERROR(Συνδέσεις!AM27/'Ανάπτυξη δικτύου'!AE60,0)</f>
        <v>2.6650617047845115E-2</v>
      </c>
      <c r="V220" s="161">
        <f t="shared" si="134"/>
        <v>0.31465038845726984</v>
      </c>
      <c r="W220" s="157">
        <f>IFERROR(Συνδέσεις!AR27/'Ανάπτυξη δικτύου'!AH60,0)</f>
        <v>3.6572881394066892E-2</v>
      </c>
      <c r="X220" s="161">
        <f t="shared" si="135"/>
        <v>0.3723089911355002</v>
      </c>
      <c r="Y220" s="189">
        <f t="shared" si="136"/>
        <v>0.43681049801152483</v>
      </c>
    </row>
    <row r="221" spans="2:25" outlineLevel="1" x14ac:dyDescent="0.35">
      <c r="B221" s="237" t="s">
        <v>89</v>
      </c>
      <c r="C221" s="50" t="s">
        <v>201</v>
      </c>
      <c r="D221" s="181">
        <f>IFERROR(Συνδέσεις!E28/'Ανάπτυξη δικτύου'!E61,0)</f>
        <v>0</v>
      </c>
      <c r="E221" s="157">
        <f>IFERROR(Συνδέσεις!G28/'Ανάπτυξη δικτύου'!G61,0)</f>
        <v>0</v>
      </c>
      <c r="F221" s="161">
        <f t="shared" si="126"/>
        <v>0</v>
      </c>
      <c r="G221" s="157">
        <f>IFERROR(Συνδέσεις!J28/'Ανάπτυξη δικτύου'!J61,0)</f>
        <v>0</v>
      </c>
      <c r="H221" s="161">
        <f t="shared" si="127"/>
        <v>0</v>
      </c>
      <c r="I221" s="157">
        <f>IFERROR(Συνδέσεις!M28/'Ανάπτυξη δικτύου'!M61,0)</f>
        <v>0</v>
      </c>
      <c r="J221" s="161">
        <f t="shared" si="128"/>
        <v>0</v>
      </c>
      <c r="K221" s="157">
        <f>IFERROR(Συνδέσεις!P28/'Ανάπτυξη δικτύου'!P61,0)</f>
        <v>0</v>
      </c>
      <c r="L221" s="161">
        <f t="shared" si="129"/>
        <v>0</v>
      </c>
      <c r="M221" s="189">
        <f t="shared" si="130"/>
        <v>0</v>
      </c>
      <c r="N221" s="53"/>
      <c r="O221" s="158">
        <f>IFERROR(Συνδέσεις!X28/'Ανάπτυξη δικτύου'!V61,0)</f>
        <v>0</v>
      </c>
      <c r="P221" s="161">
        <f t="shared" si="131"/>
        <v>0</v>
      </c>
      <c r="Q221" s="157">
        <f>IFERROR(Συνδέσεις!AC28/'Ανάπτυξη δικτύου'!Y61,0)</f>
        <v>0</v>
      </c>
      <c r="R221" s="161">
        <f t="shared" si="132"/>
        <v>0</v>
      </c>
      <c r="S221" s="157">
        <f>IFERROR(Συνδέσεις!AH28/'Ανάπτυξη δικτύου'!AB61,0)</f>
        <v>0</v>
      </c>
      <c r="T221" s="161">
        <f t="shared" si="133"/>
        <v>0</v>
      </c>
      <c r="U221" s="157">
        <f>IFERROR(Συνδέσεις!AM28/'Ανάπτυξη δικτύου'!AE61,0)</f>
        <v>0</v>
      </c>
      <c r="V221" s="161">
        <f t="shared" si="134"/>
        <v>0</v>
      </c>
      <c r="W221" s="157">
        <f>IFERROR(Συνδέσεις!AR28/'Ανάπτυξη δικτύου'!AH61,0)</f>
        <v>0</v>
      </c>
      <c r="X221" s="161">
        <f t="shared" si="135"/>
        <v>0</v>
      </c>
      <c r="Y221" s="189">
        <f t="shared" si="136"/>
        <v>0</v>
      </c>
    </row>
    <row r="222" spans="2:25" outlineLevel="1" x14ac:dyDescent="0.35">
      <c r="B222" s="238" t="s">
        <v>90</v>
      </c>
      <c r="C222" s="50" t="s">
        <v>201</v>
      </c>
      <c r="D222" s="181">
        <f>IFERROR(Συνδέσεις!E29/'Ανάπτυξη δικτύου'!E62,0)</f>
        <v>3.3254156769596198E-3</v>
      </c>
      <c r="E222" s="157">
        <f>IFERROR(Συνδέσεις!G29/'Ανάπτυξη δικτύου'!G62,0)</f>
        <v>3.8004750593824228E-3</v>
      </c>
      <c r="F222" s="161">
        <f t="shared" si="126"/>
        <v>0.1428571428571429</v>
      </c>
      <c r="G222" s="157">
        <f>IFERROR(Συνδέσεις!J29/'Ανάπτυξη δικτύου'!J62,0)</f>
        <v>3.8004750593824228E-3</v>
      </c>
      <c r="H222" s="161">
        <f t="shared" si="127"/>
        <v>0</v>
      </c>
      <c r="I222" s="157">
        <f>IFERROR(Συνδέσεις!M29/'Ανάπτυξη δικτύου'!M62,0)</f>
        <v>3.8004750593824228E-3</v>
      </c>
      <c r="J222" s="161">
        <f t="shared" si="128"/>
        <v>0</v>
      </c>
      <c r="K222" s="157">
        <f>IFERROR(Συνδέσεις!P29/'Ανάπτυξη δικτύου'!P62,0)</f>
        <v>3.8004750593824228E-3</v>
      </c>
      <c r="L222" s="161">
        <f t="shared" si="129"/>
        <v>0</v>
      </c>
      <c r="M222" s="189">
        <f t="shared" si="130"/>
        <v>3.3946307914341167E-2</v>
      </c>
      <c r="N222" s="53"/>
      <c r="O222" s="158">
        <f>IFERROR(Συνδέσεις!X29/'Ανάπτυξη δικτύου'!V62,0)</f>
        <v>3.8004750593824228E-3</v>
      </c>
      <c r="P222" s="161">
        <f t="shared" si="131"/>
        <v>0</v>
      </c>
      <c r="Q222" s="157">
        <f>IFERROR(Συνδέσεις!AC29/'Ανάπτυξη δικτύου'!Y62,0)</f>
        <v>4.7505938242280287E-3</v>
      </c>
      <c r="R222" s="161">
        <f t="shared" si="132"/>
        <v>0.25000000000000006</v>
      </c>
      <c r="S222" s="157">
        <f>IFERROR(Συνδέσεις!AH29/'Ανάπτυξη δικτύου'!AB62,0)</f>
        <v>4.655581947743468E-2</v>
      </c>
      <c r="T222" s="161">
        <f t="shared" si="133"/>
        <v>8.7999999999999989</v>
      </c>
      <c r="U222" s="157">
        <f>IFERROR(Συνδέσεις!AM29/'Ανάπτυξη δικτύου'!AE62,0)</f>
        <v>3.040112596762843E-2</v>
      </c>
      <c r="V222" s="161">
        <f t="shared" si="134"/>
        <v>-0.34699622283818526</v>
      </c>
      <c r="W222" s="157">
        <f>IFERROR(Συνδέσεις!AR29/'Ανάπτυξη δικτύου'!AH62,0)</f>
        <v>1.7926476662536141E-2</v>
      </c>
      <c r="X222" s="161">
        <f t="shared" si="135"/>
        <v>-0.4103351079290774</v>
      </c>
      <c r="Y222" s="189">
        <f t="shared" si="136"/>
        <v>0.47371757679821069</v>
      </c>
    </row>
    <row r="223" spans="2:25" outlineLevel="1" x14ac:dyDescent="0.35">
      <c r="B223" s="238" t="s">
        <v>91</v>
      </c>
      <c r="C223" s="50" t="s">
        <v>201</v>
      </c>
      <c r="D223" s="181">
        <f>IFERROR(Συνδέσεις!E30/'Ανάπτυξη δικτύου'!E63,0)</f>
        <v>0</v>
      </c>
      <c r="E223" s="157">
        <f>IFERROR(Συνδέσεις!G30/'Ανάπτυξη δικτύου'!G63,0)</f>
        <v>0</v>
      </c>
      <c r="F223" s="161">
        <f t="shared" si="126"/>
        <v>0</v>
      </c>
      <c r="G223" s="157">
        <f>IFERROR(Συνδέσεις!J30/'Ανάπτυξη δικτύου'!J63,0)</f>
        <v>0</v>
      </c>
      <c r="H223" s="161">
        <f t="shared" si="127"/>
        <v>0</v>
      </c>
      <c r="I223" s="157">
        <f>IFERROR(Συνδέσεις!M30/'Ανάπτυξη δικτύου'!M63,0)</f>
        <v>0</v>
      </c>
      <c r="J223" s="161">
        <f t="shared" si="128"/>
        <v>0</v>
      </c>
      <c r="K223" s="157">
        <f>IFERROR(Συνδέσεις!P30/'Ανάπτυξη δικτύου'!P63,0)</f>
        <v>0</v>
      </c>
      <c r="L223" s="161">
        <f t="shared" si="129"/>
        <v>0</v>
      </c>
      <c r="M223" s="189">
        <f t="shared" si="130"/>
        <v>0</v>
      </c>
      <c r="N223" s="53"/>
      <c r="O223" s="158">
        <f>IFERROR(Συνδέσεις!X30/'Ανάπτυξη δικτύου'!V63,0)</f>
        <v>0</v>
      </c>
      <c r="P223" s="161">
        <f t="shared" si="131"/>
        <v>0</v>
      </c>
      <c r="Q223" s="157">
        <f>IFERROR(Συνδέσεις!AC30/'Ανάπτυξη δικτύου'!Y63,0)</f>
        <v>0</v>
      </c>
      <c r="R223" s="161">
        <f t="shared" si="132"/>
        <v>0</v>
      </c>
      <c r="S223" s="157">
        <f>IFERROR(Συνδέσεις!AH30/'Ανάπτυξη δικτύου'!AB63,0)</f>
        <v>0</v>
      </c>
      <c r="T223" s="161">
        <f t="shared" si="133"/>
        <v>0</v>
      </c>
      <c r="U223" s="157">
        <f>IFERROR(Συνδέσεις!AM30/'Ανάπτυξη δικτύου'!AE63,0)</f>
        <v>0</v>
      </c>
      <c r="V223" s="161">
        <f t="shared" si="134"/>
        <v>0</v>
      </c>
      <c r="W223" s="157">
        <f>IFERROR(Συνδέσεις!AR30/'Ανάπτυξη δικτύου'!AH63,0)</f>
        <v>0</v>
      </c>
      <c r="X223" s="161">
        <f t="shared" si="135"/>
        <v>0</v>
      </c>
      <c r="Y223" s="189">
        <f t="shared" si="136"/>
        <v>0</v>
      </c>
    </row>
    <row r="224" spans="2:25" outlineLevel="1" x14ac:dyDescent="0.35">
      <c r="B224" s="237" t="s">
        <v>92</v>
      </c>
      <c r="C224" s="50" t="s">
        <v>201</v>
      </c>
      <c r="D224" s="181">
        <f>IFERROR(Συνδέσεις!E31/'Ανάπτυξη δικτύου'!E64,0)</f>
        <v>0</v>
      </c>
      <c r="E224" s="157">
        <f>IFERROR(Συνδέσεις!G31/'Ανάπτυξη δικτύου'!G64,0)</f>
        <v>0</v>
      </c>
      <c r="F224" s="161">
        <f t="shared" si="126"/>
        <v>0</v>
      </c>
      <c r="G224" s="157">
        <f>IFERROR(Συνδέσεις!J31/'Ανάπτυξη δικτύου'!J64,0)</f>
        <v>0</v>
      </c>
      <c r="H224" s="161">
        <f t="shared" si="127"/>
        <v>0</v>
      </c>
      <c r="I224" s="157">
        <f>IFERROR(Συνδέσεις!M31/'Ανάπτυξη δικτύου'!M64,0)</f>
        <v>0</v>
      </c>
      <c r="J224" s="161">
        <f t="shared" si="128"/>
        <v>0</v>
      </c>
      <c r="K224" s="157">
        <f>IFERROR(Συνδέσεις!P31/'Ανάπτυξη δικτύου'!P64,0)</f>
        <v>0</v>
      </c>
      <c r="L224" s="161">
        <f t="shared" si="129"/>
        <v>0</v>
      </c>
      <c r="M224" s="189">
        <f t="shared" si="130"/>
        <v>0</v>
      </c>
      <c r="N224" s="53"/>
      <c r="O224" s="158">
        <f>IFERROR(Συνδέσεις!X31/'Ανάπτυξη δικτύου'!V64,0)</f>
        <v>0</v>
      </c>
      <c r="P224" s="161">
        <f t="shared" si="131"/>
        <v>0</v>
      </c>
      <c r="Q224" s="157">
        <f>IFERROR(Συνδέσεις!AC31/'Ανάπτυξη δικτύου'!Y64,0)</f>
        <v>0</v>
      </c>
      <c r="R224" s="161">
        <f t="shared" si="132"/>
        <v>0</v>
      </c>
      <c r="S224" s="157">
        <f>IFERROR(Συνδέσεις!AH31/'Ανάπτυξη δικτύου'!AB64,0)</f>
        <v>0</v>
      </c>
      <c r="T224" s="161">
        <f t="shared" si="133"/>
        <v>0</v>
      </c>
      <c r="U224" s="157">
        <f>IFERROR(Συνδέσεις!AM31/'Ανάπτυξη δικτύου'!AE64,0)</f>
        <v>0</v>
      </c>
      <c r="V224" s="161">
        <f t="shared" si="134"/>
        <v>0</v>
      </c>
      <c r="W224" s="157">
        <f>IFERROR(Συνδέσεις!AR31/'Ανάπτυξη δικτύου'!AH64,0)</f>
        <v>0</v>
      </c>
      <c r="X224" s="161">
        <f t="shared" si="135"/>
        <v>0</v>
      </c>
      <c r="Y224" s="189">
        <f t="shared" si="136"/>
        <v>0</v>
      </c>
    </row>
    <row r="225" spans="2:25" outlineLevel="1" x14ac:dyDescent="0.35">
      <c r="B225" s="238" t="s">
        <v>93</v>
      </c>
      <c r="C225" s="50" t="s">
        <v>201</v>
      </c>
      <c r="D225" s="181">
        <f>IFERROR(Συνδέσεις!E32/'Ανάπτυξη δικτύου'!E65,0)</f>
        <v>0</v>
      </c>
      <c r="E225" s="157">
        <f>IFERROR(Συνδέσεις!G32/'Ανάπτυξη δικτύου'!G65,0)</f>
        <v>0</v>
      </c>
      <c r="F225" s="161">
        <f t="shared" si="126"/>
        <v>0</v>
      </c>
      <c r="G225" s="157">
        <f>IFERROR(Συνδέσεις!J32/'Ανάπτυξη δικτύου'!J65,0)</f>
        <v>0</v>
      </c>
      <c r="H225" s="161">
        <f t="shared" si="127"/>
        <v>0</v>
      </c>
      <c r="I225" s="157">
        <f>IFERROR(Συνδέσεις!M32/'Ανάπτυξη δικτύου'!M65,0)</f>
        <v>0</v>
      </c>
      <c r="J225" s="161">
        <f t="shared" si="128"/>
        <v>0</v>
      </c>
      <c r="K225" s="157">
        <f>IFERROR(Συνδέσεις!P32/'Ανάπτυξη δικτύου'!P65,0)</f>
        <v>0</v>
      </c>
      <c r="L225" s="161">
        <f t="shared" si="129"/>
        <v>0</v>
      </c>
      <c r="M225" s="189">
        <f t="shared" si="130"/>
        <v>0</v>
      </c>
      <c r="N225" s="53"/>
      <c r="O225" s="158">
        <f>IFERROR(Συνδέσεις!X32/'Ανάπτυξη δικτύου'!V65,0)</f>
        <v>0</v>
      </c>
      <c r="P225" s="161">
        <f t="shared" si="131"/>
        <v>0</v>
      </c>
      <c r="Q225" s="157">
        <f>IFERROR(Συνδέσεις!AC32/'Ανάπτυξη δικτύου'!Y65,0)</f>
        <v>0</v>
      </c>
      <c r="R225" s="161">
        <f t="shared" si="132"/>
        <v>0</v>
      </c>
      <c r="S225" s="157">
        <f>IFERROR(Συνδέσεις!AH32/'Ανάπτυξη δικτύου'!AB65,0)</f>
        <v>0</v>
      </c>
      <c r="T225" s="161">
        <f t="shared" si="133"/>
        <v>0</v>
      </c>
      <c r="U225" s="157">
        <f>IFERROR(Συνδέσεις!AM32/'Ανάπτυξη δικτύου'!AE65,0)</f>
        <v>0</v>
      </c>
      <c r="V225" s="161">
        <f t="shared" si="134"/>
        <v>0</v>
      </c>
      <c r="W225" s="157">
        <f>IFERROR(Συνδέσεις!AR32/'Ανάπτυξη δικτύου'!AH65,0)</f>
        <v>0</v>
      </c>
      <c r="X225" s="161">
        <f t="shared" si="135"/>
        <v>0</v>
      </c>
      <c r="Y225" s="189">
        <f t="shared" si="136"/>
        <v>0</v>
      </c>
    </row>
    <row r="226" spans="2:25" outlineLevel="1" x14ac:dyDescent="0.35">
      <c r="B226" s="237" t="s">
        <v>94</v>
      </c>
      <c r="C226" s="50" t="s">
        <v>201</v>
      </c>
      <c r="D226" s="181">
        <f>IFERROR(Συνδέσεις!E33/'Ανάπτυξη δικτύου'!E66,0)</f>
        <v>0</v>
      </c>
      <c r="E226" s="157">
        <f>IFERROR(Συνδέσεις!G33/'Ανάπτυξη δικτύου'!G66,0)</f>
        <v>0</v>
      </c>
      <c r="F226" s="161">
        <f t="shared" si="126"/>
        <v>0</v>
      </c>
      <c r="G226" s="157">
        <f>IFERROR(Συνδέσεις!J33/'Ανάπτυξη δικτύου'!J66,0)</f>
        <v>0</v>
      </c>
      <c r="H226" s="161">
        <f t="shared" si="127"/>
        <v>0</v>
      </c>
      <c r="I226" s="157">
        <f>IFERROR(Συνδέσεις!M33/'Ανάπτυξη δικτύου'!M66,0)</f>
        <v>0</v>
      </c>
      <c r="J226" s="161">
        <f t="shared" si="128"/>
        <v>0</v>
      </c>
      <c r="K226" s="157">
        <f>IFERROR(Συνδέσεις!P33/'Ανάπτυξη δικτύου'!P66,0)</f>
        <v>0</v>
      </c>
      <c r="L226" s="161">
        <f t="shared" si="129"/>
        <v>0</v>
      </c>
      <c r="M226" s="189">
        <f t="shared" si="130"/>
        <v>0</v>
      </c>
      <c r="N226" s="53"/>
      <c r="O226" s="158">
        <f>IFERROR(Συνδέσεις!X33/'Ανάπτυξη δικτύου'!V66,0)</f>
        <v>0</v>
      </c>
      <c r="P226" s="161">
        <f t="shared" si="131"/>
        <v>0</v>
      </c>
      <c r="Q226" s="157">
        <f>IFERROR(Συνδέσεις!AC33/'Ανάπτυξη δικτύου'!Y66,0)</f>
        <v>0</v>
      </c>
      <c r="R226" s="161">
        <f t="shared" si="132"/>
        <v>0</v>
      </c>
      <c r="S226" s="157">
        <f>IFERROR(Συνδέσεις!AH33/'Ανάπτυξη δικτύου'!AB66,0)</f>
        <v>0</v>
      </c>
      <c r="T226" s="161">
        <f t="shared" si="133"/>
        <v>0</v>
      </c>
      <c r="U226" s="157">
        <f>IFERROR(Συνδέσεις!AM33/'Ανάπτυξη δικτύου'!AE66,0)</f>
        <v>0</v>
      </c>
      <c r="V226" s="161">
        <f t="shared" si="134"/>
        <v>0</v>
      </c>
      <c r="W226" s="157">
        <f>IFERROR(Συνδέσεις!AR33/'Ανάπτυξη δικτύου'!AH66,0)</f>
        <v>0</v>
      </c>
      <c r="X226" s="161">
        <f t="shared" si="135"/>
        <v>0</v>
      </c>
      <c r="Y226" s="189">
        <f t="shared" si="136"/>
        <v>0</v>
      </c>
    </row>
    <row r="227" spans="2:25" outlineLevel="1" x14ac:dyDescent="0.35">
      <c r="B227" s="238" t="s">
        <v>95</v>
      </c>
      <c r="C227" s="50" t="s">
        <v>201</v>
      </c>
      <c r="D227" s="181">
        <f>IFERROR(Συνδέσεις!E34/'Ανάπτυξη δικτύου'!E67,0)</f>
        <v>0</v>
      </c>
      <c r="E227" s="157">
        <f>IFERROR(Συνδέσεις!G34/'Ανάπτυξη δικτύου'!G67,0)</f>
        <v>0</v>
      </c>
      <c r="F227" s="161">
        <f t="shared" si="126"/>
        <v>0</v>
      </c>
      <c r="G227" s="157">
        <f>IFERROR(Συνδέσεις!J34/'Ανάπτυξη δικτύου'!J67,0)</f>
        <v>0</v>
      </c>
      <c r="H227" s="161">
        <f t="shared" si="127"/>
        <v>0</v>
      </c>
      <c r="I227" s="157">
        <f>IFERROR(Συνδέσεις!M34/'Ανάπτυξη δικτύου'!M67,0)</f>
        <v>0</v>
      </c>
      <c r="J227" s="161">
        <f t="shared" si="128"/>
        <v>0</v>
      </c>
      <c r="K227" s="157">
        <f>IFERROR(Συνδέσεις!P34/'Ανάπτυξη δικτύου'!P67,0)</f>
        <v>0</v>
      </c>
      <c r="L227" s="161">
        <f t="shared" si="129"/>
        <v>0</v>
      </c>
      <c r="M227" s="189">
        <f t="shared" si="130"/>
        <v>0</v>
      </c>
      <c r="N227" s="53"/>
      <c r="O227" s="158">
        <f>IFERROR(Συνδέσεις!X34/'Ανάπτυξη δικτύου'!V67,0)</f>
        <v>0</v>
      </c>
      <c r="P227" s="161">
        <f t="shared" si="131"/>
        <v>0</v>
      </c>
      <c r="Q227" s="157">
        <f>IFERROR(Συνδέσεις!AC34/'Ανάπτυξη δικτύου'!Y67,0)</f>
        <v>4.2016806722689078E-4</v>
      </c>
      <c r="R227" s="161">
        <f t="shared" si="132"/>
        <v>0</v>
      </c>
      <c r="S227" s="157">
        <f>IFERROR(Συνδέσεις!AH34/'Ανάπτυξη δικτύου'!AB67,0)</f>
        <v>4.2016806722689078E-4</v>
      </c>
      <c r="T227" s="161">
        <f t="shared" si="133"/>
        <v>0</v>
      </c>
      <c r="U227" s="157">
        <f>IFERROR(Συνδέσεις!AM34/'Ανάπτυξη δικτύου'!AE67,0)</f>
        <v>4.2016806722689078E-4</v>
      </c>
      <c r="V227" s="161">
        <f t="shared" si="134"/>
        <v>0</v>
      </c>
      <c r="W227" s="157">
        <f>IFERROR(Συνδέσεις!AR34/'Ανάπτυξη δικτύου'!AH67,0)</f>
        <v>4.2016806722689078E-4</v>
      </c>
      <c r="X227" s="161">
        <f t="shared" si="135"/>
        <v>0</v>
      </c>
      <c r="Y227" s="189">
        <f t="shared" si="136"/>
        <v>0</v>
      </c>
    </row>
    <row r="228" spans="2:25" outlineLevel="1" x14ac:dyDescent="0.35">
      <c r="B228" s="237" t="s">
        <v>96</v>
      </c>
      <c r="C228" s="50" t="s">
        <v>201</v>
      </c>
      <c r="D228" s="181">
        <f>IFERROR(Συνδέσεις!E35/'Ανάπτυξη δικτύου'!E68,0)</f>
        <v>0</v>
      </c>
      <c r="E228" s="157">
        <f>IFERROR(Συνδέσεις!G35/'Ανάπτυξη δικτύου'!G68,0)</f>
        <v>0</v>
      </c>
      <c r="F228" s="161">
        <f t="shared" si="126"/>
        <v>0</v>
      </c>
      <c r="G228" s="157">
        <f>IFERROR(Συνδέσεις!J35/'Ανάπτυξη δικτύου'!J68,0)</f>
        <v>0</v>
      </c>
      <c r="H228" s="161">
        <f t="shared" si="127"/>
        <v>0</v>
      </c>
      <c r="I228" s="157">
        <f>IFERROR(Συνδέσεις!M35/'Ανάπτυξη δικτύου'!M68,0)</f>
        <v>0</v>
      </c>
      <c r="J228" s="161">
        <f t="shared" si="128"/>
        <v>0</v>
      </c>
      <c r="K228" s="157">
        <f>IFERROR(Συνδέσεις!P35/'Ανάπτυξη δικτύου'!P68,0)</f>
        <v>0</v>
      </c>
      <c r="L228" s="161">
        <f t="shared" si="129"/>
        <v>0</v>
      </c>
      <c r="M228" s="189">
        <f t="shared" si="130"/>
        <v>0</v>
      </c>
      <c r="N228" s="53"/>
      <c r="O228" s="158">
        <f>IFERROR(Συνδέσεις!X35/'Ανάπτυξη δικτύου'!V68,0)</f>
        <v>0</v>
      </c>
      <c r="P228" s="161">
        <f t="shared" si="131"/>
        <v>0</v>
      </c>
      <c r="Q228" s="157">
        <f>IFERROR(Συνδέσεις!AC35/'Ανάπτυξη δικτύου'!Y68,0)</f>
        <v>0</v>
      </c>
      <c r="R228" s="161">
        <f t="shared" si="132"/>
        <v>0</v>
      </c>
      <c r="S228" s="157">
        <f>IFERROR(Συνδέσεις!AH35/'Ανάπτυξη δικτύου'!AB68,0)</f>
        <v>0</v>
      </c>
      <c r="T228" s="161">
        <f t="shared" si="133"/>
        <v>0</v>
      </c>
      <c r="U228" s="157">
        <f>IFERROR(Συνδέσεις!AM35/'Ανάπτυξη δικτύου'!AE68,0)</f>
        <v>0</v>
      </c>
      <c r="V228" s="161">
        <f t="shared" si="134"/>
        <v>0</v>
      </c>
      <c r="W228" s="157">
        <f>IFERROR(Συνδέσεις!AR35/'Ανάπτυξη δικτύου'!AH68,0)</f>
        <v>0</v>
      </c>
      <c r="X228" s="161">
        <f t="shared" si="135"/>
        <v>0</v>
      </c>
      <c r="Y228" s="189">
        <f t="shared" si="136"/>
        <v>0</v>
      </c>
    </row>
    <row r="229" spans="2:25" outlineLevel="1" x14ac:dyDescent="0.35">
      <c r="B229" s="238" t="s">
        <v>97</v>
      </c>
      <c r="C229" s="50" t="s">
        <v>201</v>
      </c>
      <c r="D229" s="181">
        <f>IFERROR(Συνδέσεις!E36/'Ανάπτυξη δικτύου'!E69,0)</f>
        <v>0</v>
      </c>
      <c r="E229" s="157">
        <f>IFERROR(Συνδέσεις!G36/'Ανάπτυξη δικτύου'!G69,0)</f>
        <v>0</v>
      </c>
      <c r="F229" s="161">
        <f t="shared" si="126"/>
        <v>0</v>
      </c>
      <c r="G229" s="157">
        <f>IFERROR(Συνδέσεις!J36/'Ανάπτυξη δικτύου'!J69,0)</f>
        <v>0</v>
      </c>
      <c r="H229" s="161">
        <f t="shared" si="127"/>
        <v>0</v>
      </c>
      <c r="I229" s="157">
        <f>IFERROR(Συνδέσεις!M36/'Ανάπτυξη δικτύου'!M69,0)</f>
        <v>2.3248090335436732E-3</v>
      </c>
      <c r="J229" s="161">
        <f t="shared" si="128"/>
        <v>0</v>
      </c>
      <c r="K229" s="157">
        <f>IFERROR(Συνδέσεις!P36/'Ανάπτυξη δικτύου'!P69,0)</f>
        <v>1.4796026210103573E-3</v>
      </c>
      <c r="L229" s="161">
        <f t="shared" si="129"/>
        <v>-0.36355950116254487</v>
      </c>
      <c r="M229" s="189">
        <f t="shared" si="130"/>
        <v>0</v>
      </c>
      <c r="N229" s="53"/>
      <c r="O229" s="158">
        <f>IFERROR(Συνδέσεις!X36/'Ανάπτυξη δικτύου'!V69,0)</f>
        <v>6.3711911357340724E-3</v>
      </c>
      <c r="P229" s="161">
        <f t="shared" si="131"/>
        <v>3.3060150375939852</v>
      </c>
      <c r="Q229" s="157">
        <f>IFERROR(Συνδέσεις!AC36/'Ανάπτυξη δικτύου'!Y69,0)</f>
        <v>1.2569252077562328E-2</v>
      </c>
      <c r="R229" s="161">
        <f t="shared" si="132"/>
        <v>0.97282608695652173</v>
      </c>
      <c r="S229" s="157">
        <f>IFERROR(Συνδέσεις!AH36/'Ανάπτυξη δικτύου'!AB69,0)</f>
        <v>1.7676592797783934E-2</v>
      </c>
      <c r="T229" s="161">
        <f t="shared" si="133"/>
        <v>0.40633608815426991</v>
      </c>
      <c r="U229" s="157">
        <f>IFERROR(Συνδέσεις!AM36/'Ανάπτυξη δικτύου'!AE69,0)</f>
        <v>2.1745152354570637E-2</v>
      </c>
      <c r="V229" s="161">
        <f t="shared" si="134"/>
        <v>0.2301665034280117</v>
      </c>
      <c r="W229" s="157">
        <f>IFERROR(Συνδέσεις!AR36/'Ανάπτυξη δικτύου'!AH69,0)</f>
        <v>2.8237534626038781E-2</v>
      </c>
      <c r="X229" s="161">
        <f t="shared" si="135"/>
        <v>0.29856687898089174</v>
      </c>
      <c r="Y229" s="189">
        <f t="shared" si="136"/>
        <v>0.45094695561771592</v>
      </c>
    </row>
    <row r="230" spans="2:25" outlineLevel="1" x14ac:dyDescent="0.35">
      <c r="B230" s="237" t="s">
        <v>98</v>
      </c>
      <c r="C230" s="50" t="s">
        <v>201</v>
      </c>
      <c r="D230" s="181">
        <f>IFERROR(Συνδέσεις!E37/'Ανάπτυξη δικτύου'!E70,0)</f>
        <v>0</v>
      </c>
      <c r="E230" s="157">
        <f>IFERROR(Συνδέσεις!G37/'Ανάπτυξη δικτύου'!G70,0)</f>
        <v>0</v>
      </c>
      <c r="F230" s="161">
        <f t="shared" si="126"/>
        <v>0</v>
      </c>
      <c r="G230" s="157">
        <f>IFERROR(Συνδέσεις!J37/'Ανάπτυξη δικτύου'!J70,0)</f>
        <v>0</v>
      </c>
      <c r="H230" s="161">
        <f t="shared" si="127"/>
        <v>0</v>
      </c>
      <c r="I230" s="157">
        <f>IFERROR(Συνδέσεις!M37/'Ανάπτυξη δικτύου'!M70,0)</f>
        <v>0</v>
      </c>
      <c r="J230" s="161">
        <f t="shared" si="128"/>
        <v>0</v>
      </c>
      <c r="K230" s="157">
        <f>IFERROR(Συνδέσεις!P37/'Ανάπτυξη δικτύου'!P70,0)</f>
        <v>0</v>
      </c>
      <c r="L230" s="161">
        <f t="shared" si="129"/>
        <v>0</v>
      </c>
      <c r="M230" s="189">
        <f t="shared" si="130"/>
        <v>0</v>
      </c>
      <c r="N230" s="53"/>
      <c r="O230" s="158">
        <f>IFERROR(Συνδέσεις!X37/'Ανάπτυξη δικτύου'!V70,0)</f>
        <v>0</v>
      </c>
      <c r="P230" s="161">
        <f t="shared" si="131"/>
        <v>0</v>
      </c>
      <c r="Q230" s="157">
        <f>IFERROR(Συνδέσεις!AC37/'Ανάπτυξη δικτύου'!Y70,0)</f>
        <v>0</v>
      </c>
      <c r="R230" s="161">
        <f t="shared" si="132"/>
        <v>0</v>
      </c>
      <c r="S230" s="157">
        <f>IFERROR(Συνδέσεις!AH37/'Ανάπτυξη δικτύου'!AB70,0)</f>
        <v>0</v>
      </c>
      <c r="T230" s="161">
        <f t="shared" si="133"/>
        <v>0</v>
      </c>
      <c r="U230" s="157">
        <f>IFERROR(Συνδέσεις!AM37/'Ανάπτυξη δικτύου'!AE70,0)</f>
        <v>0</v>
      </c>
      <c r="V230" s="161">
        <f t="shared" si="134"/>
        <v>0</v>
      </c>
      <c r="W230" s="157">
        <f>IFERROR(Συνδέσεις!AR37/'Ανάπτυξη δικτύου'!AH70,0)</f>
        <v>0</v>
      </c>
      <c r="X230" s="161">
        <f t="shared" si="135"/>
        <v>0</v>
      </c>
      <c r="Y230" s="189">
        <f t="shared" si="136"/>
        <v>0</v>
      </c>
    </row>
    <row r="231" spans="2:25" outlineLevel="1" x14ac:dyDescent="0.35">
      <c r="B231" s="238" t="s">
        <v>99</v>
      </c>
      <c r="C231" s="50" t="s">
        <v>201</v>
      </c>
      <c r="D231" s="181">
        <f>IFERROR(Συνδέσεις!E38/'Ανάπτυξη δικτύου'!E71,0)</f>
        <v>0</v>
      </c>
      <c r="E231" s="157">
        <f>IFERROR(Συνδέσεις!G38/'Ανάπτυξη δικτύου'!G71,0)</f>
        <v>0</v>
      </c>
      <c r="F231" s="161">
        <f t="shared" si="126"/>
        <v>0</v>
      </c>
      <c r="G231" s="157">
        <f>IFERROR(Συνδέσεις!J38/'Ανάπτυξη δικτύου'!J71,0)</f>
        <v>0</v>
      </c>
      <c r="H231" s="161">
        <f t="shared" si="127"/>
        <v>0</v>
      </c>
      <c r="I231" s="157">
        <f>IFERROR(Συνδέσεις!M38/'Ανάπτυξη δικτύου'!M71,0)</f>
        <v>1.6891891891891893E-4</v>
      </c>
      <c r="J231" s="161">
        <f t="shared" si="128"/>
        <v>0</v>
      </c>
      <c r="K231" s="157">
        <f>IFERROR(Συνδέσεις!P38/'Ανάπτυξη δικτύου'!P71,0)</f>
        <v>1.3680826321909844E-4</v>
      </c>
      <c r="L231" s="161">
        <f t="shared" si="129"/>
        <v>-0.19009508174293729</v>
      </c>
      <c r="M231" s="189">
        <f t="shared" si="130"/>
        <v>0</v>
      </c>
      <c r="N231" s="53"/>
      <c r="O231" s="158">
        <f>IFERROR(Συνδέσεις!X38/'Ανάπτυξη δικτύου'!V71,0)</f>
        <v>1.9289801444880321E-3</v>
      </c>
      <c r="P231" s="161">
        <f t="shared" si="131"/>
        <v>13.09988036613527</v>
      </c>
      <c r="Q231" s="157">
        <f>IFERROR(Συνδέσεις!AC38/'Ανάπτυξη δικτύου'!Y71,0)</f>
        <v>4.4981080038414495E-3</v>
      </c>
      <c r="R231" s="161">
        <f t="shared" si="132"/>
        <v>1.331858115126056</v>
      </c>
      <c r="S231" s="157">
        <f>IFERROR(Συνδέσεις!AH38/'Ανάπτυξη δικτύου'!AB71,0)</f>
        <v>8.8156350294264912E-3</v>
      </c>
      <c r="T231" s="161">
        <f t="shared" si="133"/>
        <v>0.95985401459854036</v>
      </c>
      <c r="U231" s="157">
        <f>IFERROR(Συνδέσεις!AM38/'Ανάπτυξη δικτύου'!AE71,0)</f>
        <v>1.1540766155841384E-2</v>
      </c>
      <c r="V231" s="161">
        <f t="shared" si="134"/>
        <v>0.30912476722532589</v>
      </c>
      <c r="W231" s="157">
        <f>IFERROR(Συνδέσεις!AR38/'Ανάπτυξη δικτύου'!AH71,0)</f>
        <v>1.5119552815832027E-2</v>
      </c>
      <c r="X231" s="161">
        <f t="shared" si="135"/>
        <v>0.31009957325746801</v>
      </c>
      <c r="Y231" s="189">
        <f t="shared" si="136"/>
        <v>0.67321903760663959</v>
      </c>
    </row>
    <row r="232" spans="2:25" ht="15" customHeight="1" outlineLevel="1" x14ac:dyDescent="0.35">
      <c r="B232" s="49" t="s">
        <v>139</v>
      </c>
      <c r="C232" s="54" t="s">
        <v>201</v>
      </c>
      <c r="D232" s="186">
        <f>IFERROR(Συνδέσεις!E39/'Ανάπτυξη δικτύου'!E72,0)</f>
        <v>1.6883906260552442E-3</v>
      </c>
      <c r="E232" s="142">
        <f>IFERROR(Συνδέσεις!G39/'Ανάπτυξη δικτύου'!G72,0)</f>
        <v>1.383826110436074E-3</v>
      </c>
      <c r="F232" s="161">
        <f t="shared" ref="F232" si="137">IFERROR((E232-D232)/D232,0)</f>
        <v>-0.18038747131092212</v>
      </c>
      <c r="G232" s="142">
        <f>IFERROR(Συνδέσεις!J39/'Ανάπτυξη δικτύου'!J72,0)</f>
        <v>9.0009000900090005E-4</v>
      </c>
      <c r="H232" s="161">
        <f t="shared" ref="H232" si="138">IFERROR((G232-E232)/E232,0)</f>
        <v>-0.34956422471515447</v>
      </c>
      <c r="I232" s="142">
        <f>IFERROR(Συνδέσεις!M39/'Ανάπτυξη δικτύου'!M72,0)</f>
        <v>6.8214123474157765E-3</v>
      </c>
      <c r="J232" s="161">
        <f t="shared" ref="J232" si="139">IFERROR((I232-G232)/G232,0)</f>
        <v>6.578589117978928</v>
      </c>
      <c r="K232" s="142">
        <f>IFERROR(Συνδέσεις!P39/'Ανάπτυξη δικτύου'!P72,0)</f>
        <v>6.6097545962888783E-3</v>
      </c>
      <c r="L232" s="161">
        <f t="shared" ref="L232" si="140">IFERROR((K232-I232)/I232,0)</f>
        <v>-3.1028435219442874E-2</v>
      </c>
      <c r="M232" s="189">
        <f>IFERROR((K232/D232)^(1/4)-1,0)</f>
        <v>0.40662425158846194</v>
      </c>
      <c r="O232" s="170">
        <f>IFERROR(Συνδέσεις!X39/'Ανάπτυξη δικτύου'!V72,0)</f>
        <v>8.5438686721316642E-3</v>
      </c>
      <c r="P232" s="161">
        <f t="shared" ref="P232" si="141">IFERROR((O232-K232)/K232,0)</f>
        <v>0.29261511114629218</v>
      </c>
      <c r="Q232" s="142">
        <f>IFERROR(Συνδέσεις!AC39/'Ανάπτυξη δικτύου'!Y72,0)</f>
        <v>1.2789981704748222E-2</v>
      </c>
      <c r="R232" s="161">
        <f t="shared" ref="R232" si="142">IFERROR((Q232-O232)/O232,0)</f>
        <v>0.49697779724382962</v>
      </c>
      <c r="S232" s="142">
        <f>IFERROR(Συνδέσεις!AH39/'Ανάπτυξη δικτύου'!AB72,0)</f>
        <v>1.8423454525941282E-2</v>
      </c>
      <c r="T232" s="161">
        <f t="shared" ref="T232" si="143">IFERROR((S232-Q232)/Q232,0)</f>
        <v>0.44045980293323322</v>
      </c>
      <c r="U232" s="142">
        <f>IFERROR(Συνδέσεις!AM39/'Ανάπτυξη δικτύου'!AE72,0)</f>
        <v>2.3624114095721412E-2</v>
      </c>
      <c r="V232" s="161">
        <f t="shared" ref="V232" si="144">IFERROR((U232-S232)/S232,0)</f>
        <v>0.28228471280764972</v>
      </c>
      <c r="W232" s="142">
        <f>IFERROR(Συνδέσεις!AR39/'Ανάπτυξη δικτύου'!AH72,0)</f>
        <v>3.0284360940518989E-2</v>
      </c>
      <c r="X232" s="161">
        <f t="shared" ref="X232" si="145">IFERROR((W232-U232)/U232,0)</f>
        <v>0.28192578218219078</v>
      </c>
      <c r="Y232" s="189">
        <f t="shared" ref="Y232" si="146">IFERROR((W232/O232)^(1/4)-1,0)</f>
        <v>0.37211642262028377</v>
      </c>
    </row>
    <row r="233" spans="2:25" x14ac:dyDescent="0.35">
      <c r="B233" s="31"/>
    </row>
    <row r="234" spans="2:25" ht="15.5" x14ac:dyDescent="0.35">
      <c r="N234" s="102"/>
    </row>
    <row r="239" spans="2:25" x14ac:dyDescent="0.35">
      <c r="N239" s="53"/>
    </row>
    <row r="240" spans="2:25" x14ac:dyDescent="0.35">
      <c r="N240" s="53"/>
    </row>
    <row r="242" spans="14:14" x14ac:dyDescent="0.35">
      <c r="N242" s="59"/>
    </row>
  </sheetData>
  <mergeCells count="115">
    <mergeCell ref="Y204:Y206"/>
    <mergeCell ref="B9:Y9"/>
    <mergeCell ref="Y76:Y78"/>
    <mergeCell ref="Y44:Y46"/>
    <mergeCell ref="Y108:Y110"/>
    <mergeCell ref="Y140:Y142"/>
    <mergeCell ref="Y172:Y174"/>
    <mergeCell ref="B204:B206"/>
    <mergeCell ref="B42:Y42"/>
    <mergeCell ref="O12:P12"/>
    <mergeCell ref="U12:V12"/>
    <mergeCell ref="S12:T12"/>
    <mergeCell ref="Q12:R12"/>
    <mergeCell ref="W12:X12"/>
    <mergeCell ref="O11:X11"/>
    <mergeCell ref="C11:C13"/>
    <mergeCell ref="C44:C46"/>
    <mergeCell ref="C76:C78"/>
    <mergeCell ref="C108:C110"/>
    <mergeCell ref="C172:C174"/>
    <mergeCell ref="B74:Y74"/>
    <mergeCell ref="B108:B110"/>
    <mergeCell ref="B140:B142"/>
    <mergeCell ref="B172:B174"/>
    <mergeCell ref="C2:G2"/>
    <mergeCell ref="M204:M206"/>
    <mergeCell ref="M44:M46"/>
    <mergeCell ref="M76:M78"/>
    <mergeCell ref="M108:M110"/>
    <mergeCell ref="M140:M142"/>
    <mergeCell ref="M172:M174"/>
    <mergeCell ref="C204:C206"/>
    <mergeCell ref="E12:F12"/>
    <mergeCell ref="G12:H12"/>
    <mergeCell ref="I12:J12"/>
    <mergeCell ref="K12:L12"/>
    <mergeCell ref="K141:L141"/>
    <mergeCell ref="E45:F45"/>
    <mergeCell ref="G45:H45"/>
    <mergeCell ref="I45:J45"/>
    <mergeCell ref="B5:I5"/>
    <mergeCell ref="J2:L2"/>
    <mergeCell ref="B76:B78"/>
    <mergeCell ref="B202:Y202"/>
    <mergeCell ref="B170:Y170"/>
    <mergeCell ref="D76:L76"/>
    <mergeCell ref="B106:Y106"/>
    <mergeCell ref="D108:L108"/>
    <mergeCell ref="O76:X76"/>
    <mergeCell ref="E77:F77"/>
    <mergeCell ref="G77:H77"/>
    <mergeCell ref="I77:J77"/>
    <mergeCell ref="O77:P77"/>
    <mergeCell ref="Q77:R77"/>
    <mergeCell ref="S77:T77"/>
    <mergeCell ref="U77:V77"/>
    <mergeCell ref="W77:X77"/>
    <mergeCell ref="K77:L77"/>
    <mergeCell ref="O108:X108"/>
    <mergeCell ref="E109:F109"/>
    <mergeCell ref="G109:H109"/>
    <mergeCell ref="I109:J109"/>
    <mergeCell ref="O109:P109"/>
    <mergeCell ref="Q109:R109"/>
    <mergeCell ref="S109:T109"/>
    <mergeCell ref="U109:V109"/>
    <mergeCell ref="C140:C142"/>
    <mergeCell ref="W109:X109"/>
    <mergeCell ref="K109:L109"/>
    <mergeCell ref="O140:X140"/>
    <mergeCell ref="E141:F141"/>
    <mergeCell ref="G141:H141"/>
    <mergeCell ref="I141:J141"/>
    <mergeCell ref="O141:P141"/>
    <mergeCell ref="Q141:R141"/>
    <mergeCell ref="S141:T141"/>
    <mergeCell ref="U141:V141"/>
    <mergeCell ref="W141:X141"/>
    <mergeCell ref="B138:Y138"/>
    <mergeCell ref="D140:L140"/>
    <mergeCell ref="B11:B13"/>
    <mergeCell ref="M11:M13"/>
    <mergeCell ref="Y11:Y13"/>
    <mergeCell ref="O44:X44"/>
    <mergeCell ref="O45:P45"/>
    <mergeCell ref="Q45:R45"/>
    <mergeCell ref="S45:T45"/>
    <mergeCell ref="U45:V45"/>
    <mergeCell ref="W45:X45"/>
    <mergeCell ref="K45:L45"/>
    <mergeCell ref="D11:L11"/>
    <mergeCell ref="D44:L44"/>
    <mergeCell ref="B44:B46"/>
    <mergeCell ref="O172:X172"/>
    <mergeCell ref="E173:F173"/>
    <mergeCell ref="G173:H173"/>
    <mergeCell ref="I173:J173"/>
    <mergeCell ref="O173:P173"/>
    <mergeCell ref="Q173:R173"/>
    <mergeCell ref="S173:T173"/>
    <mergeCell ref="U173:V173"/>
    <mergeCell ref="W173:X173"/>
    <mergeCell ref="K173:L173"/>
    <mergeCell ref="D172:L172"/>
    <mergeCell ref="O204:X204"/>
    <mergeCell ref="E205:F205"/>
    <mergeCell ref="G205:H205"/>
    <mergeCell ref="I205:J205"/>
    <mergeCell ref="O205:P205"/>
    <mergeCell ref="Q205:R205"/>
    <mergeCell ref="S205:T205"/>
    <mergeCell ref="U205:V205"/>
    <mergeCell ref="W205:X205"/>
    <mergeCell ref="K205:L205"/>
    <mergeCell ref="D204:L204"/>
  </mergeCells>
  <hyperlinks>
    <hyperlink ref="J2" location="'Αρχική σελίδα'!A1" display="Πίσω στην αρχική σελίδα" xr:uid="{ECB8BA1E-1969-41B1-9315-6AFC51006E9F}"/>
  </hyperlink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038B-9B25-4AD3-97C1-0AF2E55E0030}">
  <sheetPr>
    <tabColor theme="4" tint="0.79998168889431442"/>
  </sheetPr>
  <dimension ref="B2:AG187"/>
  <sheetViews>
    <sheetView showGridLines="0" showZeros="0" topLeftCell="B1" zoomScale="85" zoomScaleNormal="85" workbookViewId="0">
      <pane xSplit="2" topLeftCell="E1" activePane="topRight" state="frozen"/>
      <selection pane="topRight" activeCell="J182" sqref="J182"/>
    </sheetView>
  </sheetViews>
  <sheetFormatPr defaultColWidth="8.81640625" defaultRowHeight="14.5" outlineLevelRow="1" x14ac:dyDescent="0.35"/>
  <cols>
    <col min="1" max="1" width="2.81640625" customWidth="1"/>
    <col min="2" max="2" width="28.26953125" customWidth="1"/>
    <col min="3" max="8" width="13.7265625" customWidth="1"/>
    <col min="9" max="9" width="24.7265625" customWidth="1"/>
    <col min="10" max="10" width="10.81640625" bestFit="1" customWidth="1"/>
    <col min="12" max="13" width="11.453125" customWidth="1"/>
    <col min="14" max="14" width="10" customWidth="1"/>
    <col min="15" max="15" width="7.7265625" customWidth="1"/>
    <col min="16" max="16" width="11.453125" customWidth="1"/>
    <col min="25" max="25" width="14.7265625" customWidth="1"/>
    <col min="26" max="26" width="14.26953125" customWidth="1"/>
  </cols>
  <sheetData>
    <row r="2" spans="2:33" ht="18.5" x14ac:dyDescent="0.45">
      <c r="B2" s="1" t="s">
        <v>0</v>
      </c>
      <c r="C2" s="307" t="str">
        <f>'Αρχική σελίδα'!C3</f>
        <v>Ανατολικής Μακεδονίας και Θράκης</v>
      </c>
      <c r="D2" s="307"/>
      <c r="E2" s="307"/>
      <c r="F2" s="307"/>
      <c r="G2" s="307"/>
      <c r="H2" s="97"/>
      <c r="J2" s="308" t="s">
        <v>59</v>
      </c>
      <c r="K2" s="308"/>
      <c r="L2" s="308"/>
    </row>
    <row r="3" spans="2:33" ht="18.5" x14ac:dyDescent="0.45">
      <c r="B3" s="2" t="s">
        <v>2</v>
      </c>
      <c r="C3" s="98">
        <f>'Αρχική σελίδα'!C4</f>
        <v>2024</v>
      </c>
      <c r="D3" s="45" t="s">
        <v>3</v>
      </c>
      <c r="E3" s="45">
        <f>C3+4</f>
        <v>2028</v>
      </c>
    </row>
    <row r="4" spans="2:33" ht="14.5" customHeight="1" x14ac:dyDescent="0.45">
      <c r="C4" s="2"/>
      <c r="D4" s="45"/>
      <c r="E4" s="45"/>
    </row>
    <row r="5" spans="2:33" ht="44.5" customHeight="1" x14ac:dyDescent="0.35">
      <c r="B5" s="309" t="s">
        <v>192</v>
      </c>
      <c r="C5" s="309"/>
      <c r="D5" s="309"/>
      <c r="E5" s="309"/>
      <c r="F5" s="309"/>
      <c r="G5" s="309"/>
      <c r="H5" s="309"/>
      <c r="I5" s="309"/>
    </row>
    <row r="6" spans="2:33" x14ac:dyDescent="0.35">
      <c r="B6" s="223"/>
      <c r="C6" s="223"/>
      <c r="D6" s="223"/>
      <c r="E6" s="223"/>
      <c r="F6" s="223"/>
      <c r="G6" s="223"/>
      <c r="H6" s="223"/>
    </row>
    <row r="7" spans="2:33" ht="18.5" x14ac:dyDescent="0.45">
      <c r="B7" s="99" t="s">
        <v>202</v>
      </c>
      <c r="C7" s="100"/>
      <c r="D7" s="100"/>
      <c r="E7" s="100"/>
      <c r="F7" s="100"/>
      <c r="G7" s="100"/>
      <c r="H7" s="100"/>
      <c r="I7" s="100"/>
      <c r="J7" s="23"/>
    </row>
    <row r="8" spans="2:33" ht="18.5" x14ac:dyDescent="0.45">
      <c r="C8" s="2"/>
      <c r="D8" s="45"/>
      <c r="E8" s="45"/>
    </row>
    <row r="9" spans="2:33" ht="15.5" outlineLevel="1" x14ac:dyDescent="0.35">
      <c r="B9" s="306" t="s">
        <v>203</v>
      </c>
      <c r="C9" s="306"/>
      <c r="D9" s="306"/>
      <c r="E9" s="306"/>
      <c r="F9" s="306"/>
      <c r="G9" s="306"/>
      <c r="H9" s="306"/>
      <c r="I9" s="306"/>
    </row>
    <row r="10" spans="2:33" ht="5.5" customHeight="1" outlineLevel="1" x14ac:dyDescent="0.3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row>
    <row r="11" spans="2:33" ht="29" outlineLevel="1" x14ac:dyDescent="0.35">
      <c r="B11" s="60"/>
      <c r="C11" s="61" t="s">
        <v>105</v>
      </c>
      <c r="D11" s="89">
        <f>$C$3</f>
        <v>2024</v>
      </c>
      <c r="E11" s="89">
        <f>$C$3+1</f>
        <v>2025</v>
      </c>
      <c r="F11" s="89">
        <f>$C$3+2</f>
        <v>2026</v>
      </c>
      <c r="G11" s="89">
        <f>$C$3+3</f>
        <v>2027</v>
      </c>
      <c r="H11" s="89">
        <f>$C$3+4</f>
        <v>2028</v>
      </c>
      <c r="I11" s="227" t="str">
        <f>"Ετήσιος ρυθμός ανάπτυξης (CAGR) "&amp;$C$3&amp;" - "&amp;$E$3</f>
        <v>Ετήσιος ρυθμός ανάπτυξης (CAGR) 2024 - 2028</v>
      </c>
    </row>
    <row r="12" spans="2:33" outlineLevel="1" x14ac:dyDescent="0.35">
      <c r="B12" s="237" t="s">
        <v>75</v>
      </c>
      <c r="C12" s="62" t="s">
        <v>204</v>
      </c>
      <c r="D12" s="181">
        <f>IFERROR(Επενδύσεις!D12/Πελάτες!U14,0)</f>
        <v>0</v>
      </c>
      <c r="E12" s="181">
        <f>IFERROR(Επενδύσεις!E12/Πελάτες!X14,0)</f>
        <v>0</v>
      </c>
      <c r="F12" s="181">
        <f>IFERROR(Επενδύσεις!F12/Πελάτες!AA14,0)</f>
        <v>0</v>
      </c>
      <c r="G12" s="181">
        <f>IFERROR(Επενδύσεις!G12/Πελάτες!AD14,0)</f>
        <v>0</v>
      </c>
      <c r="H12" s="181">
        <f>IFERROR(Επενδύσεις!H12/Πελάτες!AG14,0)</f>
        <v>0</v>
      </c>
      <c r="I12" s="189">
        <f>IFERROR((H12/D12)^(1/4)-1,0)</f>
        <v>0</v>
      </c>
      <c r="J12" s="279">
        <f>IFERROR(Επενδύσεις!I12/Πελάτες!AJ14,0)</f>
        <v>0</v>
      </c>
    </row>
    <row r="13" spans="2:33" outlineLevel="1" x14ac:dyDescent="0.35">
      <c r="B13" s="238" t="s">
        <v>76</v>
      </c>
      <c r="C13" s="62" t="s">
        <v>204</v>
      </c>
      <c r="D13" s="181">
        <f>IFERROR(Επενδύσεις!D13/Πελάτες!U15,0)</f>
        <v>0</v>
      </c>
      <c r="E13" s="181">
        <f>IFERROR(Επενδύσεις!E13/Πελάτες!X15,0)</f>
        <v>0</v>
      </c>
      <c r="F13" s="181">
        <f>IFERROR(Επενδύσεις!F13/Πελάτες!AA15,0)</f>
        <v>0</v>
      </c>
      <c r="G13" s="181">
        <f>IFERROR(Επενδύσεις!G13/Πελάτες!AD15,0)</f>
        <v>0</v>
      </c>
      <c r="H13" s="181">
        <f>IFERROR(Επενδύσεις!H13/Πελάτες!AG15,0)</f>
        <v>0</v>
      </c>
      <c r="I13" s="189">
        <f t="shared" ref="I13:I36" si="0">IFERROR((H13/D13)^(1/4)-1,0)</f>
        <v>0</v>
      </c>
      <c r="J13" s="279">
        <f>IFERROR(Επενδύσεις!I13/Πελάτες!AJ15,0)</f>
        <v>0</v>
      </c>
    </row>
    <row r="14" spans="2:33" outlineLevel="1" x14ac:dyDescent="0.35">
      <c r="B14" s="237" t="s">
        <v>77</v>
      </c>
      <c r="C14" s="62" t="s">
        <v>204</v>
      </c>
      <c r="D14" s="181">
        <f>IFERROR(Επενδύσεις!D14/Πελάτες!U16,0)</f>
        <v>0</v>
      </c>
      <c r="E14" s="181">
        <f>IFERROR(Επενδύσεις!E14/Πελάτες!X16,0)</f>
        <v>0</v>
      </c>
      <c r="F14" s="181">
        <f>IFERROR(Επενδύσεις!F14/Πελάτες!AA16,0)</f>
        <v>0</v>
      </c>
      <c r="G14" s="181">
        <f>IFERROR(Επενδύσεις!G14/Πελάτες!AD16,0)</f>
        <v>0</v>
      </c>
      <c r="H14" s="181">
        <f>IFERROR(Επενδύσεις!H14/Πελάτες!AG16,0)</f>
        <v>0</v>
      </c>
      <c r="I14" s="189">
        <f t="shared" si="0"/>
        <v>0</v>
      </c>
      <c r="J14" s="279">
        <f>IFERROR(Επενδύσεις!I14/Πελάτες!AJ16,0)</f>
        <v>0</v>
      </c>
    </row>
    <row r="15" spans="2:33" outlineLevel="1" x14ac:dyDescent="0.35">
      <c r="B15" s="238" t="s">
        <v>78</v>
      </c>
      <c r="C15" s="62" t="s">
        <v>204</v>
      </c>
      <c r="D15" s="181">
        <f>IFERROR(Επενδύσεις!D15/Πελάτες!U17,0)</f>
        <v>3782.1287232748991</v>
      </c>
      <c r="E15" s="181">
        <f>IFERROR(Επενδύσεις!E15/Πελάτες!X17,0)</f>
        <v>2611.5611656191086</v>
      </c>
      <c r="F15" s="181">
        <f>IFERROR(Επενδύσεις!F15/Πελάτες!AA17,0)</f>
        <v>1638.095833751815</v>
      </c>
      <c r="G15" s="181">
        <f>IFERROR(Επενδύσεις!G15/Πελάτες!AD17,0)</f>
        <v>1249.9936941603455</v>
      </c>
      <c r="H15" s="181">
        <f>IFERROR(Επενδύσεις!H15/Πελάτες!AG17,0)</f>
        <v>1488.979389327119</v>
      </c>
      <c r="I15" s="189">
        <f t="shared" si="0"/>
        <v>-0.2078852596200319</v>
      </c>
      <c r="J15" s="279">
        <f>IFERROR(Επενδύσεις!I15/Πελάτες!AJ17,0)</f>
        <v>2243.9735647063767</v>
      </c>
    </row>
    <row r="16" spans="2:33" outlineLevel="1" x14ac:dyDescent="0.35">
      <c r="B16" s="237" t="s">
        <v>79</v>
      </c>
      <c r="C16" s="62" t="s">
        <v>204</v>
      </c>
      <c r="D16" s="181">
        <f>IFERROR(Επενδύσεις!D16/Πελάτες!U18,0)</f>
        <v>0</v>
      </c>
      <c r="E16" s="181">
        <f>IFERROR(Επενδύσεις!E16/Πελάτες!X18,0)</f>
        <v>0</v>
      </c>
      <c r="F16" s="181">
        <f>IFERROR(Επενδύσεις!F16/Πελάτες!AA18,0)</f>
        <v>0</v>
      </c>
      <c r="G16" s="181">
        <f>IFERROR(Επενδύσεις!G16/Πελάτες!AD18,0)</f>
        <v>0</v>
      </c>
      <c r="H16" s="181">
        <f>IFERROR(Επενδύσεις!H16/Πελάτες!AG18,0)</f>
        <v>0</v>
      </c>
      <c r="I16" s="189">
        <f t="shared" si="0"/>
        <v>0</v>
      </c>
      <c r="J16" s="279">
        <f>IFERROR(Επενδύσεις!I16/Πελάτες!AJ18,0)</f>
        <v>0</v>
      </c>
    </row>
    <row r="17" spans="2:10" outlineLevel="1" x14ac:dyDescent="0.35">
      <c r="B17" s="238" t="s">
        <v>80</v>
      </c>
      <c r="C17" s="62" t="s">
        <v>204</v>
      </c>
      <c r="D17" s="181">
        <f>IFERROR(Επενδύσεις!D17/Πελάτες!U19,0)</f>
        <v>5399.6045467124441</v>
      </c>
      <c r="E17" s="181">
        <f>IFERROR(Επενδύσεις!E17/Πελάτες!X19,0)</f>
        <v>3411.1041108099366</v>
      </c>
      <c r="F17" s="181">
        <f>IFERROR(Επενδύσεις!F17/Πελάτες!AA19,0)</f>
        <v>1966.5201515659483</v>
      </c>
      <c r="G17" s="181">
        <f>IFERROR(Επενδύσεις!G17/Πελάτες!AD19,0)</f>
        <v>1251.2978904997722</v>
      </c>
      <c r="H17" s="181">
        <f>IFERROR(Επενδύσεις!H17/Πελάτες!AG19,0)</f>
        <v>1488.4165595831532</v>
      </c>
      <c r="I17" s="189">
        <f t="shared" si="0"/>
        <v>-0.275412838625121</v>
      </c>
      <c r="J17" s="279">
        <f>IFERROR(Επενδύσεις!I17/Πελάτες!AJ19,0)</f>
        <v>2946.1250103766779</v>
      </c>
    </row>
    <row r="18" spans="2:10" outlineLevel="1" x14ac:dyDescent="0.35">
      <c r="B18" s="237" t="s">
        <v>81</v>
      </c>
      <c r="C18" s="62" t="s">
        <v>204</v>
      </c>
      <c r="D18" s="181">
        <f>IFERROR(Επενδύσεις!D18/Πελάτες!U20,0)</f>
        <v>0</v>
      </c>
      <c r="E18" s="181">
        <f>IFERROR(Επενδύσεις!E18/Πελάτες!X20,0)</f>
        <v>0</v>
      </c>
      <c r="F18" s="181">
        <f>IFERROR(Επενδύσεις!F18/Πελάτες!AA20,0)</f>
        <v>0</v>
      </c>
      <c r="G18" s="181">
        <f>IFERROR(Επενδύσεις!G18/Πελάτες!AD20,0)</f>
        <v>0</v>
      </c>
      <c r="H18" s="181">
        <f>IFERROR(Επενδύσεις!H18/Πελάτες!AG20,0)</f>
        <v>0</v>
      </c>
      <c r="I18" s="189">
        <f t="shared" si="0"/>
        <v>0</v>
      </c>
      <c r="J18" s="279">
        <f>IFERROR(Επενδύσεις!I18/Πελάτες!AJ20,0)</f>
        <v>0</v>
      </c>
    </row>
    <row r="19" spans="2:10" outlineLevel="1" x14ac:dyDescent="0.35">
      <c r="B19" s="238" t="s">
        <v>82</v>
      </c>
      <c r="C19" s="62" t="s">
        <v>204</v>
      </c>
      <c r="D19" s="181">
        <f>IFERROR(Επενδύσεις!D19/Πελάτες!U21,0)</f>
        <v>3405.1463900231629</v>
      </c>
      <c r="E19" s="181">
        <f>IFERROR(Επενδύσεις!E19/Πελάτες!X21,0)</f>
        <v>2839.8373765628426</v>
      </c>
      <c r="F19" s="181">
        <f>IFERROR(Επενδύσεις!F19/Πελάτες!AA21,0)</f>
        <v>1648.1861071555786</v>
      </c>
      <c r="G19" s="181">
        <f>IFERROR(Επενδύσεις!G19/Πελάτες!AD21,0)</f>
        <v>1249.98650360377</v>
      </c>
      <c r="H19" s="181">
        <f>IFERROR(Επενδύσεις!H19/Πελάτες!AG21,0)</f>
        <v>1488.6610381774985</v>
      </c>
      <c r="I19" s="189">
        <f t="shared" si="0"/>
        <v>-0.1868605930518209</v>
      </c>
      <c r="J19" s="279">
        <f>IFERROR(Επενδύσεις!I19/Πελάτες!AJ21,0)</f>
        <v>2259.3444194444987</v>
      </c>
    </row>
    <row r="20" spans="2:10" outlineLevel="1" x14ac:dyDescent="0.35">
      <c r="B20" s="237" t="s">
        <v>83</v>
      </c>
      <c r="C20" s="62" t="s">
        <v>204</v>
      </c>
      <c r="D20" s="181">
        <f>IFERROR(Επενδύσεις!D20/Πελάτες!U22,0)</f>
        <v>0</v>
      </c>
      <c r="E20" s="181">
        <f>IFERROR(Επενδύσεις!E20/Πελάτες!X22,0)</f>
        <v>0</v>
      </c>
      <c r="F20" s="181">
        <f>IFERROR(Επενδύσεις!F20/Πελάτες!AA22,0)</f>
        <v>0</v>
      </c>
      <c r="G20" s="181">
        <f>IFERROR(Επενδύσεις!G20/Πελάτες!AD22,0)</f>
        <v>0</v>
      </c>
      <c r="H20" s="181">
        <f>IFERROR(Επενδύσεις!H20/Πελάτες!AG22,0)</f>
        <v>0</v>
      </c>
      <c r="I20" s="189">
        <f t="shared" si="0"/>
        <v>0</v>
      </c>
      <c r="J20" s="279">
        <f>IFERROR(Επενδύσεις!I20/Πελάτες!AJ22,0)</f>
        <v>0</v>
      </c>
    </row>
    <row r="21" spans="2:10" outlineLevel="1" x14ac:dyDescent="0.35">
      <c r="B21" s="238" t="s">
        <v>84</v>
      </c>
      <c r="C21" s="62" t="s">
        <v>204</v>
      </c>
      <c r="D21" s="181">
        <f>IFERROR(Επενδύσεις!D21/Πελάτες!U23,0)</f>
        <v>1943.5674880219422</v>
      </c>
      <c r="E21" s="181">
        <f>IFERROR(Επενδύσεις!E21/Πελάτες!X23,0)</f>
        <v>0</v>
      </c>
      <c r="F21" s="181">
        <f>IFERROR(Επενδύσεις!F21/Πελάτες!AA23,0)</f>
        <v>0</v>
      </c>
      <c r="G21" s="181">
        <f>IFERROR(Επενδύσεις!G21/Πελάτες!AD23,0)</f>
        <v>0</v>
      </c>
      <c r="H21" s="181">
        <f>IFERROR(Επενδύσεις!H21/Πελάτες!AG23,0)</f>
        <v>0</v>
      </c>
      <c r="I21" s="189">
        <f t="shared" si="0"/>
        <v>-1</v>
      </c>
      <c r="J21" s="279">
        <f>IFERROR(Επενδύσεις!I21/Πελάτες!AJ23,0)</f>
        <v>1943.5674880219422</v>
      </c>
    </row>
    <row r="22" spans="2:10" outlineLevel="1" x14ac:dyDescent="0.35">
      <c r="B22" s="237" t="s">
        <v>85</v>
      </c>
      <c r="C22" s="62" t="s">
        <v>204</v>
      </c>
      <c r="D22" s="181">
        <f>IFERROR(Επενδύσεις!D22/Πελάτες!U24,0)</f>
        <v>0</v>
      </c>
      <c r="E22" s="181">
        <f>IFERROR(Επενδύσεις!E22/Πελάτες!X24,0)</f>
        <v>0</v>
      </c>
      <c r="F22" s="181">
        <f>IFERROR(Επενδύσεις!F22/Πελάτες!AA24,0)</f>
        <v>0</v>
      </c>
      <c r="G22" s="181">
        <f>IFERROR(Επενδύσεις!G22/Πελάτες!AD24,0)</f>
        <v>0</v>
      </c>
      <c r="H22" s="181">
        <f>IFERROR(Επενδύσεις!H22/Πελάτες!AG24,0)</f>
        <v>0</v>
      </c>
      <c r="I22" s="189">
        <f t="shared" si="0"/>
        <v>0</v>
      </c>
      <c r="J22" s="279">
        <f>IFERROR(Επενδύσεις!I22/Πελάτες!AJ24,0)</f>
        <v>0</v>
      </c>
    </row>
    <row r="23" spans="2:10" outlineLevel="1" x14ac:dyDescent="0.35">
      <c r="B23" s="238" t="s">
        <v>86</v>
      </c>
      <c r="C23" s="62" t="s">
        <v>204</v>
      </c>
      <c r="D23" s="181">
        <f>IFERROR(Επενδύσεις!D23/Πελάτες!U25,0)</f>
        <v>0</v>
      </c>
      <c r="E23" s="181">
        <f>IFERROR(Επενδύσεις!E23/Πελάτες!X25,0)</f>
        <v>0</v>
      </c>
      <c r="F23" s="181">
        <f>IFERROR(Επενδύσεις!F23/Πελάτες!AA25,0)</f>
        <v>0</v>
      </c>
      <c r="G23" s="181">
        <f>IFERROR(Επενδύσεις!G23/Πελάτες!AD25,0)</f>
        <v>0</v>
      </c>
      <c r="H23" s="181">
        <f>IFERROR(Επενδύσεις!H23/Πελάτες!AG25,0)</f>
        <v>0</v>
      </c>
      <c r="I23" s="189">
        <f t="shared" si="0"/>
        <v>0</v>
      </c>
      <c r="J23" s="279">
        <f>IFERROR(Επενδύσεις!I23/Πελάτες!AJ25,0)</f>
        <v>0</v>
      </c>
    </row>
    <row r="24" spans="2:10" outlineLevel="1" x14ac:dyDescent="0.35">
      <c r="B24" s="237" t="s">
        <v>87</v>
      </c>
      <c r="C24" s="62" t="s">
        <v>204</v>
      </c>
      <c r="D24" s="181">
        <f>IFERROR(Επενδύσεις!D24/Πελάτες!U26,0)</f>
        <v>0</v>
      </c>
      <c r="E24" s="181">
        <f>IFERROR(Επενδύσεις!E24/Πελάτες!X26,0)</f>
        <v>0</v>
      </c>
      <c r="F24" s="181">
        <f>IFERROR(Επενδύσεις!F24/Πελάτες!AA26,0)</f>
        <v>0</v>
      </c>
      <c r="G24" s="181">
        <f>IFERROR(Επενδύσεις!G24/Πελάτες!AD26,0)</f>
        <v>0</v>
      </c>
      <c r="H24" s="181">
        <f>IFERROR(Επενδύσεις!H24/Πελάτες!AG26,0)</f>
        <v>0</v>
      </c>
      <c r="I24" s="189">
        <f t="shared" si="0"/>
        <v>0</v>
      </c>
      <c r="J24" s="279">
        <f>IFERROR(Επενδύσεις!I24/Πελάτες!AJ26,0)</f>
        <v>0</v>
      </c>
    </row>
    <row r="25" spans="2:10" outlineLevel="1" x14ac:dyDescent="0.35">
      <c r="B25" s="238" t="s">
        <v>88</v>
      </c>
      <c r="C25" s="62" t="s">
        <v>204</v>
      </c>
      <c r="D25" s="181">
        <f>IFERROR(Επενδύσεις!D25/Πελάτες!U27,0)</f>
        <v>5929.3352458719473</v>
      </c>
      <c r="E25" s="181">
        <f>IFERROR(Επενδύσεις!E25/Πελάτες!X27,0)</f>
        <v>2007.8346946087836</v>
      </c>
      <c r="F25" s="181">
        <f>IFERROR(Επενδύσεις!F25/Πελάτες!AA27,0)</f>
        <v>1162.9360693349545</v>
      </c>
      <c r="G25" s="181">
        <f>IFERROR(Επενδύσεις!G25/Πελάτες!AD27,0)</f>
        <v>1251.5100805669611</v>
      </c>
      <c r="H25" s="181">
        <f>IFERROR(Επενδύσεις!H25/Πελάτες!AG27,0)</f>
        <v>1488.0579600510305</v>
      </c>
      <c r="I25" s="189">
        <f t="shared" si="0"/>
        <v>-0.29221156800342063</v>
      </c>
      <c r="J25" s="279">
        <f>IFERROR(Επενδύσεις!I25/Πελάτες!AJ27,0)</f>
        <v>2311.4967334834546</v>
      </c>
    </row>
    <row r="26" spans="2:10" outlineLevel="1" x14ac:dyDescent="0.35">
      <c r="B26" s="237" t="s">
        <v>89</v>
      </c>
      <c r="C26" s="62" t="s">
        <v>204</v>
      </c>
      <c r="D26" s="181">
        <f>IFERROR(Επενδύσεις!D26/Πελάτες!U28,0)</f>
        <v>0</v>
      </c>
      <c r="E26" s="181">
        <f>IFERROR(Επενδύσεις!E26/Πελάτες!X28,0)</f>
        <v>0</v>
      </c>
      <c r="F26" s="181">
        <f>IFERROR(Επενδύσεις!F26/Πελάτες!AA28,0)</f>
        <v>0</v>
      </c>
      <c r="G26" s="181">
        <f>IFERROR(Επενδύσεις!G26/Πελάτες!AD28,0)</f>
        <v>0</v>
      </c>
      <c r="H26" s="181">
        <f>IFERROR(Επενδύσεις!H26/Πελάτες!AG28,0)</f>
        <v>0</v>
      </c>
      <c r="I26" s="189">
        <f t="shared" si="0"/>
        <v>0</v>
      </c>
      <c r="J26" s="279">
        <f>IFERROR(Επενδύσεις!I26/Πελάτες!AJ28,0)</f>
        <v>0</v>
      </c>
    </row>
    <row r="27" spans="2:10" outlineLevel="1" x14ac:dyDescent="0.35">
      <c r="B27" s="238" t="s">
        <v>90</v>
      </c>
      <c r="C27" s="62" t="s">
        <v>204</v>
      </c>
      <c r="D27" s="181">
        <f>IFERROR(Επενδύσεις!D27/Πελάτες!U29,0)</f>
        <v>0</v>
      </c>
      <c r="E27" s="181">
        <f>IFERROR(Επενδύσεις!E27/Πελάτες!X29,0)</f>
        <v>27273.345283891831</v>
      </c>
      <c r="F27" s="181">
        <f>IFERROR(Επενδύσεις!F27/Πελάτες!AA29,0)</f>
        <v>1168.8358790430643</v>
      </c>
      <c r="G27" s="181">
        <f>IFERROR(Επενδύσεις!G27/Πελάτες!AD29,0)</f>
        <v>3801.0808229891099</v>
      </c>
      <c r="H27" s="181">
        <f>IFERROR(Επενδύσεις!H27/Πελάτες!AG29,0)</f>
        <v>1681194.0955715696</v>
      </c>
      <c r="I27" s="189">
        <f t="shared" si="0"/>
        <v>0</v>
      </c>
      <c r="J27" s="279">
        <f>IFERROR(Επενδύσεις!I27/Πελάτες!AJ29,0)</f>
        <v>8347.6127340331896</v>
      </c>
    </row>
    <row r="28" spans="2:10" outlineLevel="1" x14ac:dyDescent="0.35">
      <c r="B28" s="238" t="s">
        <v>91</v>
      </c>
      <c r="C28" s="62" t="s">
        <v>204</v>
      </c>
      <c r="D28" s="181">
        <f>IFERROR(Επενδύσεις!D28/Πελάτες!U30,0)</f>
        <v>0</v>
      </c>
      <c r="E28" s="181">
        <f>IFERROR(Επενδύσεις!E28/Πελάτες!X30,0)</f>
        <v>0</v>
      </c>
      <c r="F28" s="181">
        <f>IFERROR(Επενδύσεις!F28/Πελάτες!AA30,0)</f>
        <v>0</v>
      </c>
      <c r="G28" s="181">
        <f>IFERROR(Επενδύσεις!G28/Πελάτες!AD30,0)</f>
        <v>0</v>
      </c>
      <c r="H28" s="181">
        <f>IFERROR(Επενδύσεις!H28/Πελάτες!AG30,0)</f>
        <v>0</v>
      </c>
      <c r="I28" s="189">
        <f t="shared" si="0"/>
        <v>0</v>
      </c>
      <c r="J28" s="279">
        <f>IFERROR(Επενδύσεις!I28/Πελάτες!AJ30,0)</f>
        <v>0</v>
      </c>
    </row>
    <row r="29" spans="2:10" outlineLevel="1" x14ac:dyDescent="0.35">
      <c r="B29" s="237" t="s">
        <v>92</v>
      </c>
      <c r="C29" s="62" t="s">
        <v>204</v>
      </c>
      <c r="D29" s="181">
        <f>IFERROR(Επενδύσεις!D29/Πελάτες!U31,0)</f>
        <v>0</v>
      </c>
      <c r="E29" s="181">
        <f>IFERROR(Επενδύσεις!E29/Πελάτες!X31,0)</f>
        <v>0</v>
      </c>
      <c r="F29" s="181">
        <f>IFERROR(Επενδύσεις!F29/Πελάτες!AA31,0)</f>
        <v>0</v>
      </c>
      <c r="G29" s="181">
        <f>IFERROR(Επενδύσεις!G29/Πελάτες!AD31,0)</f>
        <v>0</v>
      </c>
      <c r="H29" s="181">
        <f>IFERROR(Επενδύσεις!H29/Πελάτες!AG31,0)</f>
        <v>0</v>
      </c>
      <c r="I29" s="189">
        <f t="shared" si="0"/>
        <v>0</v>
      </c>
      <c r="J29" s="279">
        <f>IFERROR(Επενδύσεις!I29/Πελάτες!AJ31,0)</f>
        <v>0</v>
      </c>
    </row>
    <row r="30" spans="2:10" outlineLevel="1" x14ac:dyDescent="0.35">
      <c r="B30" s="238" t="s">
        <v>93</v>
      </c>
      <c r="C30" s="62" t="s">
        <v>204</v>
      </c>
      <c r="D30" s="181">
        <f>IFERROR(Επενδύσεις!D30/Πελάτες!U32,0)</f>
        <v>0</v>
      </c>
      <c r="E30" s="181">
        <f>IFERROR(Επενδύσεις!E30/Πελάτες!X32,0)</f>
        <v>0</v>
      </c>
      <c r="F30" s="181">
        <f>IFERROR(Επενδύσεις!F30/Πελάτες!AA32,0)</f>
        <v>0</v>
      </c>
      <c r="G30" s="181">
        <f>IFERROR(Επενδύσεις!G30/Πελάτες!AD32,0)</f>
        <v>0</v>
      </c>
      <c r="H30" s="181">
        <f>IFERROR(Επενδύσεις!H30/Πελάτες!AG32,0)</f>
        <v>0</v>
      </c>
      <c r="I30" s="189">
        <f t="shared" si="0"/>
        <v>0</v>
      </c>
      <c r="J30" s="279">
        <f>IFERROR(Επενδύσεις!I30/Πελάτες!AJ32,0)</f>
        <v>0</v>
      </c>
    </row>
    <row r="31" spans="2:10" outlineLevel="1" x14ac:dyDescent="0.35">
      <c r="B31" s="237" t="s">
        <v>94</v>
      </c>
      <c r="C31" s="62" t="s">
        <v>204</v>
      </c>
      <c r="D31" s="181">
        <f>IFERROR(Επενδύσεις!D31/Πελάτες!U33,0)</f>
        <v>0</v>
      </c>
      <c r="E31" s="181">
        <f>IFERROR(Επενδύσεις!E31/Πελάτες!X33,0)</f>
        <v>0</v>
      </c>
      <c r="F31" s="181">
        <f>IFERROR(Επενδύσεις!F31/Πελάτες!AA33,0)</f>
        <v>0</v>
      </c>
      <c r="G31" s="181">
        <f>IFERROR(Επενδύσεις!G31/Πελάτες!AD33,0)</f>
        <v>0</v>
      </c>
      <c r="H31" s="181">
        <f>IFERROR(Επενδύσεις!H31/Πελάτες!AG33,0)</f>
        <v>0</v>
      </c>
      <c r="I31" s="189">
        <f t="shared" si="0"/>
        <v>0</v>
      </c>
      <c r="J31" s="279">
        <f>IFERROR(Επενδύσεις!I31/Πελάτες!AJ33,0)</f>
        <v>0</v>
      </c>
    </row>
    <row r="32" spans="2:10" outlineLevel="1" x14ac:dyDescent="0.35">
      <c r="B32" s="238" t="s">
        <v>95</v>
      </c>
      <c r="C32" s="62" t="s">
        <v>204</v>
      </c>
      <c r="D32" s="181">
        <f>IFERROR(Επενδύσεις!D32/Πελάτες!U34,0)</f>
        <v>0</v>
      </c>
      <c r="E32" s="181">
        <f>IFERROR(Επενδύσεις!E32/Πελάτες!X34,0)</f>
        <v>212022.64461081114</v>
      </c>
      <c r="F32" s="181">
        <f>IFERROR(Επενδύσεις!F32/Πελάτες!AA34,0)</f>
        <v>0</v>
      </c>
      <c r="G32" s="181">
        <f>IFERROR(Επενδύσεις!G32/Πελάτες!AD34,0)</f>
        <v>0</v>
      </c>
      <c r="H32" s="181">
        <f>IFERROR(Επενδύσεις!H32/Πελάτες!AG34,0)</f>
        <v>0</v>
      </c>
      <c r="I32" s="189">
        <f t="shared" si="0"/>
        <v>0</v>
      </c>
      <c r="J32" s="279">
        <f>IFERROR(Επενδύσεις!I32/Πελάτες!AJ34,0)</f>
        <v>212022.64461081114</v>
      </c>
    </row>
    <row r="33" spans="2:33" outlineLevel="1" x14ac:dyDescent="0.35">
      <c r="B33" s="237" t="s">
        <v>96</v>
      </c>
      <c r="C33" s="62" t="s">
        <v>204</v>
      </c>
      <c r="D33" s="181">
        <f>IFERROR(Επενδύσεις!D33/Πελάτες!U35,0)</f>
        <v>0</v>
      </c>
      <c r="E33" s="181">
        <f>IFERROR(Επενδύσεις!E33/Πελάτες!X35,0)</f>
        <v>0</v>
      </c>
      <c r="F33" s="181">
        <f>IFERROR(Επενδύσεις!F33/Πελάτες!AA35,0)</f>
        <v>0</v>
      </c>
      <c r="G33" s="181">
        <f>IFERROR(Επενδύσεις!G33/Πελάτες!AD35,0)</f>
        <v>0</v>
      </c>
      <c r="H33" s="181">
        <f>IFERROR(Επενδύσεις!H33/Πελάτες!AG35,0)</f>
        <v>0</v>
      </c>
      <c r="I33" s="189">
        <f t="shared" si="0"/>
        <v>0</v>
      </c>
      <c r="J33" s="279">
        <f>IFERROR(Επενδύσεις!I33/Πελάτες!AJ35,0)</f>
        <v>0</v>
      </c>
    </row>
    <row r="34" spans="2:33" outlineLevel="1" x14ac:dyDescent="0.35">
      <c r="B34" s="238" t="s">
        <v>97</v>
      </c>
      <c r="C34" s="62" t="s">
        <v>204</v>
      </c>
      <c r="D34" s="181">
        <f>IFERROR(Επενδύσεις!D34/Πελάτες!U36,0)</f>
        <v>3562.9436562554615</v>
      </c>
      <c r="E34" s="181">
        <f>IFERROR(Επενδύσεις!E34/Πελάτες!X36,0)</f>
        <v>1003.0072340825692</v>
      </c>
      <c r="F34" s="181">
        <f>IFERROR(Επενδύσεις!F34/Πελάτες!AA36,0)</f>
        <v>1163.3158728716755</v>
      </c>
      <c r="G34" s="181">
        <f>IFERROR(Επενδύσεις!G34/Πελάτες!AD36,0)</f>
        <v>1251.3472806931584</v>
      </c>
      <c r="H34" s="181">
        <f>IFERROR(Επενδύσεις!H34/Πελάτες!AG36,0)</f>
        <v>1488.0318484346137</v>
      </c>
      <c r="I34" s="189">
        <f t="shared" si="0"/>
        <v>-0.19610224099625795</v>
      </c>
      <c r="J34" s="279">
        <f>IFERROR(Επενδύσεις!I34/Πελάτες!AJ36,0)</f>
        <v>1850.642197342941</v>
      </c>
    </row>
    <row r="35" spans="2:33" outlineLevel="1" x14ac:dyDescent="0.35">
      <c r="B35" s="237" t="s">
        <v>98</v>
      </c>
      <c r="C35" s="62" t="s">
        <v>204</v>
      </c>
      <c r="D35" s="181">
        <f>IFERROR(Επενδύσεις!D35/Πελάτες!U37,0)</f>
        <v>0</v>
      </c>
      <c r="E35" s="181">
        <f>IFERROR(Επενδύσεις!E35/Πελάτες!X37,0)</f>
        <v>0</v>
      </c>
      <c r="F35" s="181">
        <f>IFERROR(Επενδύσεις!F35/Πελάτες!AA37,0)</f>
        <v>0</v>
      </c>
      <c r="G35" s="181">
        <f>IFERROR(Επενδύσεις!G35/Πελάτες!AD37,0)</f>
        <v>0</v>
      </c>
      <c r="H35" s="181">
        <f>IFERROR(Επενδύσεις!H35/Πελάτες!AG37,0)</f>
        <v>0</v>
      </c>
      <c r="I35" s="189">
        <f t="shared" si="0"/>
        <v>0</v>
      </c>
      <c r="J35" s="279">
        <f>IFERROR(Επενδύσεις!I35/Πελάτες!AJ37,0)</f>
        <v>0</v>
      </c>
    </row>
    <row r="36" spans="2:33" outlineLevel="1" x14ac:dyDescent="0.35">
      <c r="B36" s="238" t="s">
        <v>99</v>
      </c>
      <c r="C36" s="62" t="s">
        <v>204</v>
      </c>
      <c r="D36" s="181">
        <f>IFERROR(Επενδύσεις!D36/Πελάτες!U38,0)</f>
        <v>15122.711526974199</v>
      </c>
      <c r="E36" s="181">
        <f>IFERROR(Επενδύσεις!E36/Πελάτες!X38,0)</f>
        <v>3053.7455251614383</v>
      </c>
      <c r="F36" s="181">
        <f>IFERROR(Επενδύσεις!F36/Πελάτες!AA38,0)</f>
        <v>1164.0447848255258</v>
      </c>
      <c r="G36" s="181">
        <f>IFERROR(Επενδύσεις!G36/Πελάτες!AD38,0)</f>
        <v>1256.6852380938042</v>
      </c>
      <c r="H36" s="181">
        <f>IFERROR(Επενδύσεις!H36/Πελάτες!AG38,0)</f>
        <v>1490.2785764005775</v>
      </c>
      <c r="I36" s="189">
        <f t="shared" si="0"/>
        <v>-0.43971441693794056</v>
      </c>
      <c r="J36" s="279">
        <f>IFERROR(Επενδύσεις!I36/Πελάτες!AJ38,0)</f>
        <v>3988.1024331161611</v>
      </c>
    </row>
    <row r="37" spans="2:33" outlineLevel="1" x14ac:dyDescent="0.35">
      <c r="B37" s="49" t="s">
        <v>139</v>
      </c>
      <c r="C37" s="46" t="s">
        <v>204</v>
      </c>
      <c r="D37" s="181">
        <f>IFERROR(Επενδύσεις!D37/Πελάτες!U39,0)</f>
        <v>4861.4451471857356</v>
      </c>
      <c r="E37" s="181">
        <f>IFERROR(Επενδύσεις!E37/Πελάτες!X39,0)</f>
        <v>2586.8069704073646</v>
      </c>
      <c r="F37" s="181">
        <f>IFERROR(Επενδύσεις!F37/Πελάτες!AA39,0)</f>
        <v>1510.1379005197048</v>
      </c>
      <c r="G37" s="181">
        <f>IFERROR(Επενδύσεις!G37/Πελάτες!AD39,0)</f>
        <v>1355.9715455184028</v>
      </c>
      <c r="H37" s="181">
        <f>IFERROR(Επενδύσεις!H37/Πελάτες!AG39,0)</f>
        <v>1903.0081418641257</v>
      </c>
      <c r="I37" s="189">
        <f>IFERROR((H37/D37)^(1/4)-1,0)</f>
        <v>-0.20901396844229758</v>
      </c>
      <c r="J37" s="279"/>
    </row>
    <row r="39" spans="2:33" ht="15.5" x14ac:dyDescent="0.35">
      <c r="B39" s="306" t="s">
        <v>205</v>
      </c>
      <c r="C39" s="306"/>
      <c r="D39" s="306"/>
      <c r="E39" s="306"/>
      <c r="F39" s="306"/>
      <c r="G39" s="306"/>
      <c r="H39" s="306"/>
      <c r="I39" s="306"/>
    </row>
    <row r="40" spans="2:33" ht="5.5" customHeight="1" outlineLevel="1" x14ac:dyDescent="0.35">
      <c r="B40" s="102"/>
      <c r="C40" s="102"/>
      <c r="D40" s="102"/>
      <c r="E40" s="102"/>
      <c r="F40" s="102"/>
      <c r="G40" s="102"/>
      <c r="H40" s="102"/>
      <c r="I40" s="102"/>
      <c r="J40" s="102"/>
      <c r="K40" s="102"/>
      <c r="L40" s="102"/>
      <c r="M40" s="102"/>
      <c r="N40" s="102"/>
      <c r="O40" s="102"/>
      <c r="P40" s="102"/>
      <c r="Q40" s="102"/>
      <c r="R40" s="102"/>
      <c r="S40" s="102"/>
      <c r="T40" s="102"/>
      <c r="U40" s="102"/>
      <c r="V40" s="102"/>
      <c r="W40" s="102"/>
      <c r="X40" s="102"/>
      <c r="Y40" s="102"/>
      <c r="Z40" s="102"/>
      <c r="AA40" s="102"/>
      <c r="AB40" s="102"/>
      <c r="AC40" s="102"/>
      <c r="AD40" s="102"/>
      <c r="AE40" s="102"/>
      <c r="AF40" s="102"/>
      <c r="AG40" s="102"/>
    </row>
    <row r="41" spans="2:33" ht="36.75" customHeight="1" outlineLevel="1" x14ac:dyDescent="0.35">
      <c r="B41" s="60"/>
      <c r="C41" s="61" t="s">
        <v>105</v>
      </c>
      <c r="D41" s="89">
        <f>$C$3</f>
        <v>2024</v>
      </c>
      <c r="E41" s="89">
        <f>$C$3+1</f>
        <v>2025</v>
      </c>
      <c r="F41" s="89">
        <f>$C$3+2</f>
        <v>2026</v>
      </c>
      <c r="G41" s="89">
        <f>$C$3+3</f>
        <v>2027</v>
      </c>
      <c r="H41" s="89">
        <f>$C$3+4</f>
        <v>2028</v>
      </c>
      <c r="I41" s="227" t="str">
        <f>"Ετήσιος ρυθμός ανάπτυξης (CAGR) "&amp;$C$3&amp;" - "&amp;$E$3</f>
        <v>Ετήσιος ρυθμός ανάπτυξης (CAGR) 2024 - 2028</v>
      </c>
    </row>
    <row r="42" spans="2:33" outlineLevel="1" x14ac:dyDescent="0.35">
      <c r="B42" s="237" t="s">
        <v>75</v>
      </c>
      <c r="C42" s="62" t="s">
        <v>206</v>
      </c>
      <c r="D42" s="181">
        <f>IFERROR(Επενδύσεις!D12/'Διανεμόμενες ποσότητες αερίου'!P15,0)</f>
        <v>0</v>
      </c>
      <c r="E42" s="181">
        <f>IFERROR(Επενδύσεις!E12/'Διανεμόμενες ποσότητες αερίου'!V15,0)</f>
        <v>0</v>
      </c>
      <c r="F42" s="181">
        <f>IFERROR(Επενδύσεις!F12/'Διανεμόμενες ποσότητες αερίου'!AB15,0)</f>
        <v>0</v>
      </c>
      <c r="G42" s="181">
        <f>IFERROR(Επενδύσεις!G12/'Διανεμόμενες ποσότητες αερίου'!AH15,0)</f>
        <v>0</v>
      </c>
      <c r="H42" s="181">
        <f>IFERROR(Επενδύσεις!H12/'Διανεμόμενες ποσότητες αερίου'!AN15,0)</f>
        <v>0</v>
      </c>
      <c r="I42" s="189">
        <f t="shared" ref="I42" si="1">IFERROR((H42/D42)^(1/4)-1,0)</f>
        <v>0</v>
      </c>
      <c r="J42" s="299">
        <f>IFERROR(Επενδύσεις!I12/'Διανεμόμενες ποσότητες αερίου'!AR15,0)</f>
        <v>0</v>
      </c>
    </row>
    <row r="43" spans="2:33" outlineLevel="1" x14ac:dyDescent="0.35">
      <c r="B43" s="238" t="s">
        <v>76</v>
      </c>
      <c r="C43" s="62" t="s">
        <v>206</v>
      </c>
      <c r="D43" s="181">
        <f>IFERROR(Επενδύσεις!D13/'Διανεμόμενες ποσότητες αερίου'!P16,0)</f>
        <v>0</v>
      </c>
      <c r="E43" s="181">
        <f>IFERROR(Επενδύσεις!E13/'Διανεμόμενες ποσότητες αερίου'!V16,0)</f>
        <v>0</v>
      </c>
      <c r="F43" s="181">
        <f>IFERROR(Επενδύσεις!F13/'Διανεμόμενες ποσότητες αερίου'!AB16,0)</f>
        <v>0</v>
      </c>
      <c r="G43" s="181">
        <f>IFERROR(Επενδύσεις!G13/'Διανεμόμενες ποσότητες αερίου'!AH16,0)</f>
        <v>0</v>
      </c>
      <c r="H43" s="181">
        <f>IFERROR(Επενδύσεις!H13/'Διανεμόμενες ποσότητες αερίου'!AN16,0)</f>
        <v>0</v>
      </c>
      <c r="I43" s="189">
        <f t="shared" ref="I43:I66" si="2">IFERROR((H43/D43)^(1/4)-1,0)</f>
        <v>0</v>
      </c>
      <c r="J43" s="299">
        <f>IFERROR(Επενδύσεις!I13/'Διανεμόμενες ποσότητες αερίου'!AR16,0)</f>
        <v>0</v>
      </c>
    </row>
    <row r="44" spans="2:33" outlineLevel="1" x14ac:dyDescent="0.35">
      <c r="B44" s="237" t="s">
        <v>77</v>
      </c>
      <c r="C44" s="62" t="s">
        <v>206</v>
      </c>
      <c r="D44" s="181">
        <f>IFERROR(Επενδύσεις!D14/'Διανεμόμενες ποσότητες αερίου'!P17,0)</f>
        <v>0</v>
      </c>
      <c r="E44" s="181">
        <f>IFERROR(Επενδύσεις!E14/'Διανεμόμενες ποσότητες αερίου'!V17,0)</f>
        <v>0</v>
      </c>
      <c r="F44" s="181">
        <f>IFERROR(Επενδύσεις!F14/'Διανεμόμενες ποσότητες αερίου'!AB17,0)</f>
        <v>0</v>
      </c>
      <c r="G44" s="181">
        <f>IFERROR(Επενδύσεις!G14/'Διανεμόμενες ποσότητες αερίου'!AH17,0)</f>
        <v>0</v>
      </c>
      <c r="H44" s="181">
        <f>IFERROR(Επενδύσεις!H14/'Διανεμόμενες ποσότητες αερίου'!AN17,0)</f>
        <v>0</v>
      </c>
      <c r="I44" s="189">
        <f t="shared" si="2"/>
        <v>0</v>
      </c>
      <c r="J44" s="299">
        <f>IFERROR(Επενδύσεις!I14/'Διανεμόμενες ποσότητες αερίου'!AR17,0)</f>
        <v>0</v>
      </c>
    </row>
    <row r="45" spans="2:33" outlineLevel="1" x14ac:dyDescent="0.35">
      <c r="B45" s="238" t="s">
        <v>78</v>
      </c>
      <c r="C45" s="62" t="s">
        <v>206</v>
      </c>
      <c r="D45" s="181">
        <f>IFERROR(Επενδύσεις!D15/'Διανεμόμενες ποσότητες αερίου'!P18,0)</f>
        <v>535.65465962480641</v>
      </c>
      <c r="E45" s="181">
        <f>IFERROR(Επενδύσεις!E15/'Διανεμόμενες ποσότητες αερίου'!V18,0)</f>
        <v>58.487645113616729</v>
      </c>
      <c r="F45" s="181">
        <f>IFERROR(Επενδύσεις!F15/'Διανεμόμενες ποσότητες αερίου'!AB18,0)</f>
        <v>19.718359903801318</v>
      </c>
      <c r="G45" s="181">
        <f>IFERROR(Επενδύσεις!G15/'Διανεμόμενες ποσότητες αερίου'!AH18,0)</f>
        <v>11.059952149517024</v>
      </c>
      <c r="H45" s="181">
        <f>IFERROR(Επενδύσεις!H15/'Διανεμόμενες ποσότητες αερίου'!AN18,0)</f>
        <v>10.138463369653664</v>
      </c>
      <c r="I45" s="189">
        <f t="shared" si="2"/>
        <v>-0.62908720730016854</v>
      </c>
      <c r="J45" s="299">
        <f>IFERROR(Επενδύσεις!I15/'Διανεμόμενες ποσότητες αερίου'!AR18,0)</f>
        <v>21.841566249660303</v>
      </c>
    </row>
    <row r="46" spans="2:33" outlineLevel="1" x14ac:dyDescent="0.35">
      <c r="B46" s="237" t="s">
        <v>79</v>
      </c>
      <c r="C46" s="62" t="s">
        <v>206</v>
      </c>
      <c r="D46" s="181">
        <f>IFERROR(Επενδύσεις!D16/'Διανεμόμενες ποσότητες αερίου'!P19,0)</f>
        <v>0</v>
      </c>
      <c r="E46" s="181">
        <f>IFERROR(Επενδύσεις!E16/'Διανεμόμενες ποσότητες αερίου'!V19,0)</f>
        <v>0</v>
      </c>
      <c r="F46" s="181">
        <f>IFERROR(Επενδύσεις!F16/'Διανεμόμενες ποσότητες αερίου'!AB19,0)</f>
        <v>0</v>
      </c>
      <c r="G46" s="181">
        <f>IFERROR(Επενδύσεις!G16/'Διανεμόμενες ποσότητες αερίου'!AH19,0)</f>
        <v>0</v>
      </c>
      <c r="H46" s="181">
        <f>IFERROR(Επενδύσεις!H16/'Διανεμόμενες ποσότητες αερίου'!AN19,0)</f>
        <v>0</v>
      </c>
      <c r="I46" s="189">
        <f t="shared" si="2"/>
        <v>0</v>
      </c>
      <c r="J46" s="299">
        <f>IFERROR(Επενδύσεις!I16/'Διανεμόμενες ποσότητες αερίου'!AR19,0)</f>
        <v>0</v>
      </c>
    </row>
    <row r="47" spans="2:33" outlineLevel="1" x14ac:dyDescent="0.35">
      <c r="B47" s="238" t="s">
        <v>80</v>
      </c>
      <c r="C47" s="62" t="s">
        <v>206</v>
      </c>
      <c r="D47" s="181">
        <f>IFERROR(Επενδύσεις!D17/'Διανεμόμενες ποσότητες αερίου'!P20,0)</f>
        <v>665.29077864906367</v>
      </c>
      <c r="E47" s="181">
        <f>IFERROR(Επενδύσεις!E17/'Διανεμόμενες ποσότητες αερίου'!V20,0)</f>
        <v>60.879018756731902</v>
      </c>
      <c r="F47" s="181">
        <f>IFERROR(Επενδύσεις!F17/'Διανεμόμενες ποσότητες αερίου'!AB20,0)</f>
        <v>19.106797087484221</v>
      </c>
      <c r="G47" s="181">
        <f>IFERROR(Επενδύσεις!G17/'Διανεμόμενες ποσότητες αερίου'!AH20,0)</f>
        <v>8.0273796369434773</v>
      </c>
      <c r="H47" s="181">
        <f>IFERROR(Επενδύσεις!H17/'Διανεμόμενες ποσότητες αερίου'!AN20,0)</f>
        <v>7.6865087182422398</v>
      </c>
      <c r="I47" s="189">
        <f t="shared" si="2"/>
        <v>-0.67214681652200825</v>
      </c>
      <c r="J47" s="299">
        <f>IFERROR(Επενδύσεις!I17/'Διανεμόμενες ποσότητες αερίου'!AR20,0)</f>
        <v>4.4324348863211798</v>
      </c>
    </row>
    <row r="48" spans="2:33" outlineLevel="1" x14ac:dyDescent="0.35">
      <c r="B48" s="237" t="s">
        <v>81</v>
      </c>
      <c r="C48" s="62" t="s">
        <v>206</v>
      </c>
      <c r="D48" s="181">
        <f>IFERROR(Επενδύσεις!D18/'Διανεμόμενες ποσότητες αερίου'!P21,0)</f>
        <v>0</v>
      </c>
      <c r="E48" s="181">
        <f>IFERROR(Επενδύσεις!E18/'Διανεμόμενες ποσότητες αερίου'!V21,0)</f>
        <v>0</v>
      </c>
      <c r="F48" s="181">
        <f>IFERROR(Επενδύσεις!F18/'Διανεμόμενες ποσότητες αερίου'!AB21,0)</f>
        <v>0</v>
      </c>
      <c r="G48" s="181">
        <f>IFERROR(Επενδύσεις!G18/'Διανεμόμενες ποσότητες αερίου'!AH21,0)</f>
        <v>0</v>
      </c>
      <c r="H48" s="181">
        <f>IFERROR(Επενδύσεις!H18/'Διανεμόμενες ποσότητες αερίου'!AN21,0)</f>
        <v>0</v>
      </c>
      <c r="I48" s="189">
        <f t="shared" si="2"/>
        <v>0</v>
      </c>
      <c r="J48" s="299">
        <f>IFERROR(Επενδύσεις!I18/'Διανεμόμενες ποσότητες αερίου'!AR21,0)</f>
        <v>0</v>
      </c>
    </row>
    <row r="49" spans="2:10" outlineLevel="1" x14ac:dyDescent="0.35">
      <c r="B49" s="238" t="s">
        <v>82</v>
      </c>
      <c r="C49" s="62" t="s">
        <v>206</v>
      </c>
      <c r="D49" s="181">
        <f>IFERROR(Επενδύσεις!D19/'Διανεμόμενες ποσότητες αερίου'!P22,0)</f>
        <v>453.792999701518</v>
      </c>
      <c r="E49" s="181">
        <f>IFERROR(Επενδύσεις!E19/'Διανεμόμενες ποσότητες αερίου'!V22,0)</f>
        <v>62.96179663426723</v>
      </c>
      <c r="F49" s="181">
        <f>IFERROR(Επενδύσεις!F19/'Διανεμόμενες ποσότητες αερίου'!AB22,0)</f>
        <v>17.474536097637515</v>
      </c>
      <c r="G49" s="181">
        <f>IFERROR(Επενδύσεις!G19/'Διανεμόμενες ποσότητες αερίου'!AH22,0)</f>
        <v>9.0509953274968939</v>
      </c>
      <c r="H49" s="181">
        <f>IFERROR(Επενδύσεις!H19/'Διανεμόμενες ποσότητες αερίου'!AN22,0)</f>
        <v>7.9683780063055822</v>
      </c>
      <c r="I49" s="189">
        <f t="shared" si="2"/>
        <v>-0.63597766256225108</v>
      </c>
      <c r="J49" s="299">
        <f>IFERROR(Επενδύσεις!I19/'Διανεμόμενες ποσότητες αερίου'!AR22,0)</f>
        <v>15.111061173504986</v>
      </c>
    </row>
    <row r="50" spans="2:10" outlineLevel="1" x14ac:dyDescent="0.35">
      <c r="B50" s="237" t="s">
        <v>83</v>
      </c>
      <c r="C50" s="62" t="s">
        <v>206</v>
      </c>
      <c r="D50" s="181">
        <f>IFERROR(Επενδύσεις!D20/'Διανεμόμενες ποσότητες αερίου'!P23,0)</f>
        <v>0</v>
      </c>
      <c r="E50" s="181">
        <f>IFERROR(Επενδύσεις!E20/'Διανεμόμενες ποσότητες αερίου'!V23,0)</f>
        <v>0</v>
      </c>
      <c r="F50" s="181">
        <f>IFERROR(Επενδύσεις!F20/'Διανεμόμενες ποσότητες αερίου'!AB23,0)</f>
        <v>0</v>
      </c>
      <c r="G50" s="181">
        <f>IFERROR(Επενδύσεις!G20/'Διανεμόμενες ποσότητες αερίου'!AH23,0)</f>
        <v>0</v>
      </c>
      <c r="H50" s="181">
        <f>IFERROR(Επενδύσεις!H20/'Διανεμόμενες ποσότητες αερίου'!AN23,0)</f>
        <v>0</v>
      </c>
      <c r="I50" s="189">
        <f t="shared" si="2"/>
        <v>0</v>
      </c>
      <c r="J50" s="299">
        <f>IFERROR(Επενδύσεις!I20/'Διανεμόμενες ποσότητες αερίου'!AR23,0)</f>
        <v>0</v>
      </c>
    </row>
    <row r="51" spans="2:10" outlineLevel="1" x14ac:dyDescent="0.35">
      <c r="B51" s="238" t="s">
        <v>84</v>
      </c>
      <c r="C51" s="62" t="s">
        <v>206</v>
      </c>
      <c r="D51" s="181">
        <f>IFERROR(Επενδύσεις!D21/'Διανεμόμενες ποσότητες αερίου'!P24,0)</f>
        <v>1022.9302568536536</v>
      </c>
      <c r="E51" s="181">
        <f>IFERROR(Επενδύσεις!E21/'Διανεμόμενες ποσότητες αερίου'!V24,0)</f>
        <v>0</v>
      </c>
      <c r="F51" s="181">
        <f>IFERROR(Επενδύσεις!F21/'Διανεμόμενες ποσότητες αερίου'!AB24,0)</f>
        <v>0</v>
      </c>
      <c r="G51" s="181">
        <f>IFERROR(Επενδύσεις!G21/'Διανεμόμενες ποσότητες αερίου'!AH24,0)</f>
        <v>0</v>
      </c>
      <c r="H51" s="181">
        <f>IFERROR(Επενδύσεις!H21/'Διανεμόμενες ποσότητες αερίου'!AN24,0)</f>
        <v>0</v>
      </c>
      <c r="I51" s="189">
        <f t="shared" si="2"/>
        <v>-1</v>
      </c>
      <c r="J51" s="299">
        <f>IFERROR(Επενδύσεις!I21/'Διανεμόμενες ποσότητες αερίου'!AR24,0)</f>
        <v>48.710964612078754</v>
      </c>
    </row>
    <row r="52" spans="2:10" outlineLevel="1" x14ac:dyDescent="0.35">
      <c r="B52" s="237" t="s">
        <v>85</v>
      </c>
      <c r="C52" s="62" t="s">
        <v>206</v>
      </c>
      <c r="D52" s="181">
        <f>IFERROR(Επενδύσεις!D22/'Διανεμόμενες ποσότητες αερίου'!P25,0)</f>
        <v>0</v>
      </c>
      <c r="E52" s="181">
        <f>IFERROR(Επενδύσεις!E22/'Διανεμόμενες ποσότητες αερίου'!V25,0)</f>
        <v>0</v>
      </c>
      <c r="F52" s="181">
        <f>IFERROR(Επενδύσεις!F22/'Διανεμόμενες ποσότητες αερίου'!AB25,0)</f>
        <v>0</v>
      </c>
      <c r="G52" s="181">
        <f>IFERROR(Επενδύσεις!G22/'Διανεμόμενες ποσότητες αερίου'!AH25,0)</f>
        <v>0</v>
      </c>
      <c r="H52" s="181">
        <f>IFERROR(Επενδύσεις!H22/'Διανεμόμενες ποσότητες αερίου'!AN25,0)</f>
        <v>0</v>
      </c>
      <c r="I52" s="189">
        <f t="shared" si="2"/>
        <v>0</v>
      </c>
      <c r="J52" s="299">
        <f>IFERROR(Επενδύσεις!I22/'Διανεμόμενες ποσότητες αερίου'!AR25,0)</f>
        <v>0</v>
      </c>
    </row>
    <row r="53" spans="2:10" outlineLevel="1" x14ac:dyDescent="0.35">
      <c r="B53" s="238" t="s">
        <v>86</v>
      </c>
      <c r="C53" s="62" t="s">
        <v>206</v>
      </c>
      <c r="D53" s="181">
        <f>IFERROR(Επενδύσεις!D23/'Διανεμόμενες ποσότητες αερίου'!P26,0)</f>
        <v>0</v>
      </c>
      <c r="E53" s="181">
        <f>IFERROR(Επενδύσεις!E23/'Διανεμόμενες ποσότητες αερίου'!V26,0)</f>
        <v>0</v>
      </c>
      <c r="F53" s="181">
        <f>IFERROR(Επενδύσεις!F23/'Διανεμόμενες ποσότητες αερίου'!AB26,0)</f>
        <v>0</v>
      </c>
      <c r="G53" s="181">
        <f>IFERROR(Επενδύσεις!G23/'Διανεμόμενες ποσότητες αερίου'!AH26,0)</f>
        <v>0</v>
      </c>
      <c r="H53" s="181">
        <f>IFERROR(Επενδύσεις!H23/'Διανεμόμενες ποσότητες αερίου'!AN26,0)</f>
        <v>0</v>
      </c>
      <c r="I53" s="189">
        <f t="shared" si="2"/>
        <v>0</v>
      </c>
      <c r="J53" s="299">
        <f>IFERROR(Επενδύσεις!I23/'Διανεμόμενες ποσότητες αερίου'!AR26,0)</f>
        <v>0</v>
      </c>
    </row>
    <row r="54" spans="2:10" outlineLevel="1" x14ac:dyDescent="0.35">
      <c r="B54" s="237" t="s">
        <v>87</v>
      </c>
      <c r="C54" s="62" t="s">
        <v>206</v>
      </c>
      <c r="D54" s="181">
        <f>IFERROR(Επενδύσεις!D24/'Διανεμόμενες ποσότητες αερίου'!P27,0)</f>
        <v>0</v>
      </c>
      <c r="E54" s="181">
        <f>IFERROR(Επενδύσεις!E24/'Διανεμόμενες ποσότητες αερίου'!V27,0)</f>
        <v>0</v>
      </c>
      <c r="F54" s="181">
        <f>IFERROR(Επενδύσεις!F24/'Διανεμόμενες ποσότητες αερίου'!AB27,0)</f>
        <v>0</v>
      </c>
      <c r="G54" s="181">
        <f>IFERROR(Επενδύσεις!G24/'Διανεμόμενες ποσότητες αερίου'!AH27,0)</f>
        <v>0</v>
      </c>
      <c r="H54" s="181">
        <f>IFERROR(Επενδύσεις!H24/'Διανεμόμενες ποσότητες αερίου'!AN27,0)</f>
        <v>0</v>
      </c>
      <c r="I54" s="189">
        <f t="shared" si="2"/>
        <v>0</v>
      </c>
      <c r="J54" s="299">
        <f>IFERROR(Επενδύσεις!I24/'Διανεμόμενες ποσότητες αερίου'!AR27,0)</f>
        <v>0</v>
      </c>
    </row>
    <row r="55" spans="2:10" outlineLevel="1" x14ac:dyDescent="0.35">
      <c r="B55" s="238" t="s">
        <v>88</v>
      </c>
      <c r="C55" s="62" t="s">
        <v>206</v>
      </c>
      <c r="D55" s="181">
        <f>IFERROR(Επενδύσεις!D25/'Διανεμόμενες ποσότητες αερίου'!P28,0)</f>
        <v>706.38748590203625</v>
      </c>
      <c r="E55" s="181">
        <f>IFERROR(Επενδύσεις!E25/'Διανεμόμενες ποσότητες αερίου'!V28,0)</f>
        <v>42.963304688343122</v>
      </c>
      <c r="F55" s="181">
        <f>IFERROR(Επενδύσεις!F25/'Διανεμόμενες ποσότητες αερίου'!AB28,0)</f>
        <v>15.119310103012504</v>
      </c>
      <c r="G55" s="181">
        <f>IFERROR(Επενδύσεις!G25/'Διανεμόμενες ποσότητες αερίου'!AH28,0)</f>
        <v>10.014770672633938</v>
      </c>
      <c r="H55" s="181">
        <f>IFERROR(Επενδύσεις!H25/'Διανεμόμενες ποσότητες αερίου'!AN28,0)</f>
        <v>10.908170591177019</v>
      </c>
      <c r="I55" s="189">
        <f t="shared" si="2"/>
        <v>-0.64748530070348154</v>
      </c>
      <c r="J55" s="299">
        <f>IFERROR(Επενδύσεις!I25/'Διανεμόμενες ποσότητες αερίου'!AR28,0)</f>
        <v>16.637857332256843</v>
      </c>
    </row>
    <row r="56" spans="2:10" outlineLevel="1" x14ac:dyDescent="0.35">
      <c r="B56" s="237" t="s">
        <v>89</v>
      </c>
      <c r="C56" s="62" t="s">
        <v>206</v>
      </c>
      <c r="D56" s="181">
        <f>IFERROR(Επενδύσεις!D26/'Διανεμόμενες ποσότητες αερίου'!P29,0)</f>
        <v>0</v>
      </c>
      <c r="E56" s="181">
        <f>IFERROR(Επενδύσεις!E26/'Διανεμόμενες ποσότητες αερίου'!V29,0)</f>
        <v>0</v>
      </c>
      <c r="F56" s="181">
        <f>IFERROR(Επενδύσεις!F26/'Διανεμόμενες ποσότητες αερίου'!AB29,0)</f>
        <v>0</v>
      </c>
      <c r="G56" s="181">
        <f>IFERROR(Επενδύσεις!G26/'Διανεμόμενες ποσότητες αερίου'!AH29,0)</f>
        <v>0</v>
      </c>
      <c r="H56" s="181">
        <f>IFERROR(Επενδύσεις!H26/'Διανεμόμενες ποσότητες αερίου'!AN29,0)</f>
        <v>0</v>
      </c>
      <c r="I56" s="189">
        <f t="shared" si="2"/>
        <v>0</v>
      </c>
      <c r="J56" s="299">
        <f>IFERROR(Επενδύσεις!I26/'Διανεμόμενες ποσότητες αερίου'!AR29,0)</f>
        <v>0</v>
      </c>
    </row>
    <row r="57" spans="2:10" outlineLevel="1" x14ac:dyDescent="0.35">
      <c r="B57" s="238" t="s">
        <v>90</v>
      </c>
      <c r="C57" s="62" t="s">
        <v>206</v>
      </c>
      <c r="D57" s="181">
        <f>IFERROR(Επενδύσεις!D27/'Διανεμόμενες ποσότητες αερίου'!P30,0)</f>
        <v>0</v>
      </c>
      <c r="E57" s="181">
        <f>IFERROR(Επενδύσεις!E27/'Διανεμόμενες ποσότητες αερίου'!V30,0)</f>
        <v>87.709745244868415</v>
      </c>
      <c r="F57" s="181">
        <f>IFERROR(Επενδύσεις!F27/'Διανεμόμενες ποσότητες αερίου'!AB30,0)</f>
        <v>35.26227385662861</v>
      </c>
      <c r="G57" s="181">
        <f>IFERROR(Επενδύσεις!G27/'Διανεμόμενες ποσότητες αερίου'!AH30,0)</f>
        <v>60.738865439819257</v>
      </c>
      <c r="H57" s="181">
        <f>IFERROR(Επενδύσεις!H27/'Διανεμόμενες ποσότητες αερίου'!AN30,0)</f>
        <v>95.001502871843002</v>
      </c>
      <c r="I57" s="189">
        <f t="shared" si="2"/>
        <v>0</v>
      </c>
      <c r="J57" s="299">
        <f>IFERROR(Επενδύσεις!I27/'Διανεμόμενες ποσότητες αερίου'!AR30,0)</f>
        <v>18.936624095925715</v>
      </c>
    </row>
    <row r="58" spans="2:10" outlineLevel="1" x14ac:dyDescent="0.35">
      <c r="B58" s="238" t="s">
        <v>91</v>
      </c>
      <c r="C58" s="62" t="s">
        <v>206</v>
      </c>
      <c r="D58" s="181">
        <f>IFERROR(Επενδύσεις!D28/'Διανεμόμενες ποσότητες αερίου'!P31,0)</f>
        <v>0</v>
      </c>
      <c r="E58" s="181">
        <f>IFERROR(Επενδύσεις!E28/'Διανεμόμενες ποσότητες αερίου'!V31,0)</f>
        <v>0</v>
      </c>
      <c r="F58" s="181">
        <f>IFERROR(Επενδύσεις!F28/'Διανεμόμενες ποσότητες αερίου'!AB31,0)</f>
        <v>0</v>
      </c>
      <c r="G58" s="181">
        <f>IFERROR(Επενδύσεις!G28/'Διανεμόμενες ποσότητες αερίου'!AH31,0)</f>
        <v>0</v>
      </c>
      <c r="H58" s="181">
        <f>IFERROR(Επενδύσεις!H28/'Διανεμόμενες ποσότητες αερίου'!AN31,0)</f>
        <v>0</v>
      </c>
      <c r="I58" s="189">
        <f t="shared" si="2"/>
        <v>0</v>
      </c>
      <c r="J58" s="299">
        <f>IFERROR(Επενδύσεις!I28/'Διανεμόμενες ποσότητες αερίου'!AR31,0)</f>
        <v>0</v>
      </c>
    </row>
    <row r="59" spans="2:10" outlineLevel="1" x14ac:dyDescent="0.35">
      <c r="B59" s="237" t="s">
        <v>92</v>
      </c>
      <c r="C59" s="62" t="s">
        <v>206</v>
      </c>
      <c r="D59" s="181">
        <f>IFERROR(Επενδύσεις!D29/'Διανεμόμενες ποσότητες αερίου'!P32,0)</f>
        <v>0</v>
      </c>
      <c r="E59" s="181">
        <f>IFERROR(Επενδύσεις!E29/'Διανεμόμενες ποσότητες αερίου'!V32,0)</f>
        <v>0</v>
      </c>
      <c r="F59" s="181">
        <f>IFERROR(Επενδύσεις!F29/'Διανεμόμενες ποσότητες αερίου'!AB32,0)</f>
        <v>0</v>
      </c>
      <c r="G59" s="181">
        <f>IFERROR(Επενδύσεις!G29/'Διανεμόμενες ποσότητες αερίου'!AH32,0)</f>
        <v>0</v>
      </c>
      <c r="H59" s="181">
        <f>IFERROR(Επενδύσεις!H29/'Διανεμόμενες ποσότητες αερίου'!AN32,0)</f>
        <v>0</v>
      </c>
      <c r="I59" s="189">
        <f t="shared" si="2"/>
        <v>0</v>
      </c>
      <c r="J59" s="299">
        <f>IFERROR(Επενδύσεις!I29/'Διανεμόμενες ποσότητες αερίου'!AR32,0)</f>
        <v>0</v>
      </c>
    </row>
    <row r="60" spans="2:10" outlineLevel="1" x14ac:dyDescent="0.35">
      <c r="B60" s="238" t="s">
        <v>93</v>
      </c>
      <c r="C60" s="62" t="s">
        <v>206</v>
      </c>
      <c r="D60" s="181">
        <f>IFERROR(Επενδύσεις!D30/'Διανεμόμενες ποσότητες αερίου'!P33,0)</f>
        <v>0</v>
      </c>
      <c r="E60" s="181">
        <f>IFERROR(Επενδύσεις!E30/'Διανεμόμενες ποσότητες αερίου'!V33,0)</f>
        <v>0</v>
      </c>
      <c r="F60" s="181">
        <f>IFERROR(Επενδύσεις!F30/'Διανεμόμενες ποσότητες αερίου'!AB33,0)</f>
        <v>0</v>
      </c>
      <c r="G60" s="181">
        <f>IFERROR(Επενδύσεις!G30/'Διανεμόμενες ποσότητες αερίου'!AH33,0)</f>
        <v>0</v>
      </c>
      <c r="H60" s="181">
        <f>IFERROR(Επενδύσεις!H30/'Διανεμόμενες ποσότητες αερίου'!AN33,0)</f>
        <v>0</v>
      </c>
      <c r="I60" s="189">
        <f t="shared" si="2"/>
        <v>0</v>
      </c>
      <c r="J60" s="299">
        <f>IFERROR(Επενδύσεις!I30/'Διανεμόμενες ποσότητες αερίου'!AR33,0)</f>
        <v>0</v>
      </c>
    </row>
    <row r="61" spans="2:10" outlineLevel="1" x14ac:dyDescent="0.35">
      <c r="B61" s="237" t="s">
        <v>94</v>
      </c>
      <c r="C61" s="62" t="s">
        <v>206</v>
      </c>
      <c r="D61" s="181">
        <f>IFERROR(Επενδύσεις!D31/'Διανεμόμενες ποσότητες αερίου'!P34,0)</f>
        <v>0</v>
      </c>
      <c r="E61" s="181">
        <f>IFERROR(Επενδύσεις!E31/'Διανεμόμενες ποσότητες αερίου'!V34,0)</f>
        <v>0</v>
      </c>
      <c r="F61" s="181">
        <f>IFERROR(Επενδύσεις!F31/'Διανεμόμενες ποσότητες αερίου'!AB34,0)</f>
        <v>0</v>
      </c>
      <c r="G61" s="181">
        <f>IFERROR(Επενδύσεις!G31/'Διανεμόμενες ποσότητες αερίου'!AH34,0)</f>
        <v>0</v>
      </c>
      <c r="H61" s="181">
        <f>IFERROR(Επενδύσεις!H31/'Διανεμόμενες ποσότητες αερίου'!AN34,0)</f>
        <v>0</v>
      </c>
      <c r="I61" s="189">
        <f t="shared" si="2"/>
        <v>0</v>
      </c>
      <c r="J61" s="299">
        <f>IFERROR(Επενδύσεις!I31/'Διανεμόμενες ποσότητες αερίου'!AR34,0)</f>
        <v>0</v>
      </c>
    </row>
    <row r="62" spans="2:10" outlineLevel="1" x14ac:dyDescent="0.35">
      <c r="B62" s="238" t="s">
        <v>95</v>
      </c>
      <c r="C62" s="62" t="s">
        <v>206</v>
      </c>
      <c r="D62" s="181">
        <f>IFERROR(Επενδύσεις!D32/'Διανεμόμενες ποσότητες αερίου'!P35,0)</f>
        <v>0</v>
      </c>
      <c r="E62" s="181">
        <f>IFERROR(Επενδύσεις!E32/'Διανεμόμενες ποσότητες αερίου'!V35,0)</f>
        <v>111590.86558463743</v>
      </c>
      <c r="F62" s="181">
        <f>IFERROR(Επενδύσεις!F32/'Διανεμόμενες ποσότητες αερίου'!AB35,0)</f>
        <v>0</v>
      </c>
      <c r="G62" s="181">
        <f>IFERROR(Επενδύσεις!G32/'Διανεμόμενες ποσότητες αερίου'!AH35,0)</f>
        <v>0</v>
      </c>
      <c r="H62" s="181">
        <f>IFERROR(Επενδύσεις!H32/'Διανεμόμενες ποσότητες αερίου'!AN35,0)</f>
        <v>0</v>
      </c>
      <c r="I62" s="189">
        <f t="shared" si="2"/>
        <v>0</v>
      </c>
      <c r="J62" s="299">
        <f>IFERROR(Επενδύσεις!I32/'Διανεμόμενες ποσότητες αερίου'!AR35,0)</f>
        <v>6974.4290990398404</v>
      </c>
    </row>
    <row r="63" spans="2:10" outlineLevel="1" x14ac:dyDescent="0.35">
      <c r="B63" s="237" t="s">
        <v>96</v>
      </c>
      <c r="C63" s="62" t="s">
        <v>206</v>
      </c>
      <c r="D63" s="181">
        <f>IFERROR(Επενδύσεις!D33/'Διανεμόμενες ποσότητες αερίου'!P36,0)</f>
        <v>0</v>
      </c>
      <c r="E63" s="181">
        <f>IFERROR(Επενδύσεις!E33/'Διανεμόμενες ποσότητες αερίου'!V36,0)</f>
        <v>0</v>
      </c>
      <c r="F63" s="181">
        <f>IFERROR(Επενδύσεις!F33/'Διανεμόμενες ποσότητες αερίου'!AB36,0)</f>
        <v>0</v>
      </c>
      <c r="G63" s="181">
        <f>IFERROR(Επενδύσεις!G33/'Διανεμόμενες ποσότητες αερίου'!AH36,0)</f>
        <v>0</v>
      </c>
      <c r="H63" s="181">
        <f>IFERROR(Επενδύσεις!H33/'Διανεμόμενες ποσότητες αερίου'!AN36,0)</f>
        <v>0</v>
      </c>
      <c r="I63" s="189">
        <f t="shared" si="2"/>
        <v>0</v>
      </c>
      <c r="J63" s="299">
        <f>IFERROR(Επενδύσεις!I33/'Διανεμόμενες ποσότητες αερίου'!AR36,0)</f>
        <v>0</v>
      </c>
    </row>
    <row r="64" spans="2:10" outlineLevel="1" x14ac:dyDescent="0.35">
      <c r="B64" s="238" t="s">
        <v>97</v>
      </c>
      <c r="C64" s="62" t="s">
        <v>206</v>
      </c>
      <c r="D64" s="181">
        <f>IFERROR(Επενδύσεις!D34/'Διανεμόμενες ποσότητες αερίου'!P37,0)</f>
        <v>631.97160806726788</v>
      </c>
      <c r="E64" s="181">
        <f>IFERROR(Επενδύσεις!E34/'Διανεμόμενες ποσότητες αερίου'!V37,0)</f>
        <v>26.476763285914092</v>
      </c>
      <c r="F64" s="181">
        <f>IFERROR(Επενδύσεις!F34/'Διανεμόμενες ποσότητες αερίου'!AB37,0)</f>
        <v>11.628258437575635</v>
      </c>
      <c r="G64" s="181">
        <f>IFERROR(Επενδύσεις!G34/'Διανεμόμενες ποσότητες αερίου'!AH37,0)</f>
        <v>7.8989136151927788</v>
      </c>
      <c r="H64" s="181">
        <f>IFERROR(Επενδύσεις!H34/'Διανεμόμενες ποσότητες αερίου'!AN37,0)</f>
        <v>9.6623617248926834</v>
      </c>
      <c r="I64" s="189">
        <f t="shared" si="2"/>
        <v>-0.64836149006040089</v>
      </c>
      <c r="J64" s="299">
        <f>IFERROR(Επενδύσεις!I34/'Διανεμόμενες ποσότητες αερίου'!AR37,0)</f>
        <v>24.668604145809738</v>
      </c>
    </row>
    <row r="65" spans="2:33" outlineLevel="1" x14ac:dyDescent="0.35">
      <c r="B65" s="237" t="s">
        <v>98</v>
      </c>
      <c r="C65" s="62" t="s">
        <v>206</v>
      </c>
      <c r="D65" s="181">
        <f>IFERROR(Επενδύσεις!D35/'Διανεμόμενες ποσότητες αερίου'!P38,0)</f>
        <v>0</v>
      </c>
      <c r="E65" s="181">
        <f>IFERROR(Επενδύσεις!E35/'Διανεμόμενες ποσότητες αερίου'!V38,0)</f>
        <v>0</v>
      </c>
      <c r="F65" s="181">
        <f>IFERROR(Επενδύσεις!F35/'Διανεμόμενες ποσότητες αερίου'!AB38,0)</f>
        <v>0</v>
      </c>
      <c r="G65" s="181">
        <f>IFERROR(Επενδύσεις!G35/'Διανεμόμενες ποσότητες αερίου'!AH38,0)</f>
        <v>0</v>
      </c>
      <c r="H65" s="181">
        <f>IFERROR(Επενδύσεις!H35/'Διανεμόμενες ποσότητες αερίου'!AN38,0)</f>
        <v>0</v>
      </c>
      <c r="I65" s="189">
        <f t="shared" si="2"/>
        <v>0</v>
      </c>
      <c r="J65" s="299">
        <f>IFERROR(Επενδύσεις!I35/'Διανεμόμενες ποσότητες αερίου'!AR38,0)</f>
        <v>0</v>
      </c>
    </row>
    <row r="66" spans="2:33" outlineLevel="1" x14ac:dyDescent="0.35">
      <c r="B66" s="238" t="s">
        <v>99</v>
      </c>
      <c r="C66" s="62" t="s">
        <v>206</v>
      </c>
      <c r="D66" s="181">
        <f>IFERROR(Επενδύσεις!D36/'Διανεμόμενες ποσότητες αερίου'!P39,0)</f>
        <v>2062.900098936851</v>
      </c>
      <c r="E66" s="181">
        <f>IFERROR(Επενδύσεις!E36/'Διανεμόμενες ποσότητες αερίου'!V39,0)</f>
        <v>84.887165976211264</v>
      </c>
      <c r="F66" s="181">
        <f>IFERROR(Επενδύσεις!F36/'Διανεμόμενες ποσότητες αερίου'!AB39,0)</f>
        <v>21.052263264203805</v>
      </c>
      <c r="G66" s="181">
        <f>IFERROR(Επενδύσεις!G36/'Διανεμόμενες ποσότητες αερίου'!AH39,0)</f>
        <v>9.376148907661003</v>
      </c>
      <c r="H66" s="181">
        <f>IFERROR(Επενδύσεις!H36/'Διανεμόμενες ποσότητες αερίου'!AN39,0)</f>
        <v>8.2156929536859575</v>
      </c>
      <c r="I66" s="189">
        <f t="shared" si="2"/>
        <v>-0.74878735232874005</v>
      </c>
      <c r="J66" s="299">
        <f>IFERROR(Επενδύσεις!I36/'Διανεμόμενες ποσότητες αερίου'!AR39,0)</f>
        <v>47.786035127174657</v>
      </c>
    </row>
    <row r="67" spans="2:33" outlineLevel="1" x14ac:dyDescent="0.35">
      <c r="B67" s="49" t="s">
        <v>139</v>
      </c>
      <c r="C67" s="46" t="s">
        <v>206</v>
      </c>
      <c r="D67" s="181">
        <f>IFERROR(Επενδύσεις!D37/'Διανεμόμενες ποσότητες αερίου'!P40,0)</f>
        <v>654.95387237491957</v>
      </c>
      <c r="E67" s="181">
        <f>IFERROR(Επενδύσεις!E37/'Διανεμόμενες ποσότητες αερίου'!V40,0)</f>
        <v>56.228369859020283</v>
      </c>
      <c r="F67" s="181">
        <f>IFERROR(Επενδύσεις!F37/'Διανεμόμενες ποσότητες αερίου'!AB40,0)</f>
        <v>17.618102670245889</v>
      </c>
      <c r="G67" s="181">
        <f>IFERROR(Επενδύσεις!G37/'Διανεμόμενες ποσότητες αερίου'!AH40,0)</f>
        <v>10.320665182716249</v>
      </c>
      <c r="H67" s="181">
        <f>IFERROR(Επενδύσεις!H37/'Διανεμόμενες ποσότητες αερίου'!AN40,0)</f>
        <v>11.33721809461117</v>
      </c>
      <c r="I67" s="189">
        <f>IFERROR((H67/D67)^(1/4)-1,0)</f>
        <v>-0.63727795880014293</v>
      </c>
      <c r="J67" s="299"/>
    </row>
    <row r="68" spans="2:33" x14ac:dyDescent="0.35">
      <c r="J68" s="299"/>
    </row>
    <row r="69" spans="2:33" ht="15.5" x14ac:dyDescent="0.35">
      <c r="B69" s="306" t="s">
        <v>207</v>
      </c>
      <c r="C69" s="306"/>
      <c r="D69" s="306"/>
      <c r="E69" s="306"/>
      <c r="F69" s="306"/>
      <c r="G69" s="306"/>
      <c r="H69" s="306"/>
      <c r="I69" s="306"/>
    </row>
    <row r="70" spans="2:33" ht="5.5" customHeight="1" outlineLevel="1" x14ac:dyDescent="0.35">
      <c r="B70" s="102"/>
      <c r="C70" s="102"/>
      <c r="D70" s="102"/>
      <c r="E70" s="102"/>
      <c r="F70" s="102"/>
      <c r="G70" s="102"/>
      <c r="H70" s="102"/>
      <c r="I70" s="102"/>
      <c r="J70" s="102"/>
      <c r="K70" s="102"/>
      <c r="L70" s="102"/>
      <c r="M70" s="102"/>
      <c r="N70" s="102"/>
      <c r="O70" s="102"/>
      <c r="P70" s="102"/>
      <c r="Q70" s="102"/>
      <c r="R70" s="102"/>
      <c r="S70" s="102"/>
      <c r="T70" s="102"/>
      <c r="U70" s="102"/>
      <c r="V70" s="102"/>
      <c r="W70" s="102"/>
      <c r="X70" s="102"/>
      <c r="Y70" s="102"/>
      <c r="Z70" s="102"/>
      <c r="AA70" s="102"/>
      <c r="AB70" s="102"/>
      <c r="AC70" s="102"/>
      <c r="AD70" s="102"/>
      <c r="AE70" s="102"/>
      <c r="AF70" s="102"/>
      <c r="AG70" s="102"/>
    </row>
    <row r="71" spans="2:33" ht="35.25" customHeight="1" outlineLevel="1" x14ac:dyDescent="0.35">
      <c r="B71" s="60"/>
      <c r="C71" s="61" t="s">
        <v>105</v>
      </c>
      <c r="D71" s="89">
        <f>$C$3</f>
        <v>2024</v>
      </c>
      <c r="E71" s="89">
        <f>$C$3+1</f>
        <v>2025</v>
      </c>
      <c r="F71" s="89">
        <f>$C$3+2</f>
        <v>2026</v>
      </c>
      <c r="G71" s="89">
        <f>$C$3+3</f>
        <v>2027</v>
      </c>
      <c r="H71" s="89">
        <f>$C$3+4</f>
        <v>2028</v>
      </c>
      <c r="I71" s="227" t="str">
        <f>"Ετήσιος ρυθμός ανάπτυξης (CAGR) "&amp;$C$3&amp;" - "&amp;$E$3</f>
        <v>Ετήσιος ρυθμός ανάπτυξης (CAGR) 2024 - 2028</v>
      </c>
    </row>
    <row r="72" spans="2:33" outlineLevel="1" x14ac:dyDescent="0.35">
      <c r="B72" s="237" t="s">
        <v>75</v>
      </c>
      <c r="C72" s="62" t="s">
        <v>208</v>
      </c>
      <c r="D72" s="181">
        <f>IFERROR(Επενδύσεις!D12/Συνδέσεις!U14,0)</f>
        <v>0</v>
      </c>
      <c r="E72" s="181">
        <f>IFERROR(Επενδύσεις!E12/Συνδέσεις!Z14,0)</f>
        <v>0</v>
      </c>
      <c r="F72" s="181">
        <f>IFERROR(Επενδύσεις!F12/Συνδέσεις!AE14,0)</f>
        <v>0</v>
      </c>
      <c r="G72" s="181">
        <f>IFERROR(Επενδύσεις!G12/Συνδέσεις!AJ14,0)</f>
        <v>0</v>
      </c>
      <c r="H72" s="181">
        <f>IFERROR(Επενδύσεις!H12/Συνδέσεις!AO14,0)</f>
        <v>0</v>
      </c>
      <c r="I72" s="189">
        <f t="shared" ref="I72" si="3">IFERROR((H72/D72)^(1/4)-1,0)</f>
        <v>0</v>
      </c>
    </row>
    <row r="73" spans="2:33" outlineLevel="1" x14ac:dyDescent="0.35">
      <c r="B73" s="238" t="s">
        <v>76</v>
      </c>
      <c r="C73" s="62" t="s">
        <v>208</v>
      </c>
      <c r="D73" s="181">
        <f>IFERROR(Επενδύσεις!D13/Συνδέσεις!U15,0)</f>
        <v>0</v>
      </c>
      <c r="E73" s="181">
        <f>IFERROR(Επενδύσεις!E13/Συνδέσεις!Z15,0)</f>
        <v>0</v>
      </c>
      <c r="F73" s="181">
        <f>IFERROR(Επενδύσεις!F13/Συνδέσεις!AE15,0)</f>
        <v>0</v>
      </c>
      <c r="G73" s="181">
        <f>IFERROR(Επενδύσεις!G13/Συνδέσεις!AJ15,0)</f>
        <v>0</v>
      </c>
      <c r="H73" s="181">
        <f>IFERROR(Επενδύσεις!H13/Συνδέσεις!AO15,0)</f>
        <v>0</v>
      </c>
      <c r="I73" s="189">
        <f t="shared" ref="I73:I96" si="4">IFERROR((H73/D73)^(1/4)-1,0)</f>
        <v>0</v>
      </c>
    </row>
    <row r="74" spans="2:33" outlineLevel="1" x14ac:dyDescent="0.35">
      <c r="B74" s="237" t="s">
        <v>77</v>
      </c>
      <c r="C74" s="62" t="s">
        <v>208</v>
      </c>
      <c r="D74" s="181">
        <f>IFERROR(Επενδύσεις!D14/Συνδέσεις!U16,0)</f>
        <v>0</v>
      </c>
      <c r="E74" s="181">
        <f>IFERROR(Επενδύσεις!E14/Συνδέσεις!Z16,0)</f>
        <v>0</v>
      </c>
      <c r="F74" s="181">
        <f>IFERROR(Επενδύσεις!F14/Συνδέσεις!AE16,0)</f>
        <v>0</v>
      </c>
      <c r="G74" s="181">
        <f>IFERROR(Επενδύσεις!G14/Συνδέσεις!AJ16,0)</f>
        <v>0</v>
      </c>
      <c r="H74" s="181">
        <f>IFERROR(Επενδύσεις!H14/Συνδέσεις!AO16,0)</f>
        <v>0</v>
      </c>
      <c r="I74" s="189">
        <f t="shared" si="4"/>
        <v>0</v>
      </c>
    </row>
    <row r="75" spans="2:33" outlineLevel="1" x14ac:dyDescent="0.35">
      <c r="B75" s="238" t="s">
        <v>78</v>
      </c>
      <c r="C75" s="62" t="s">
        <v>208</v>
      </c>
      <c r="D75" s="181">
        <f>IFERROR(Επενδύσεις!D15/Συνδέσεις!U17,0)</f>
        <v>8839.8866609087872</v>
      </c>
      <c r="E75" s="181">
        <f>IFERROR(Επενδύσεις!E15/Συνδέσεις!Z17,0)</f>
        <v>4651.7110551303085</v>
      </c>
      <c r="F75" s="181">
        <f>IFERROR(Επενδύσεις!F15/Συνδέσεις!AE17,0)</f>
        <v>2440.0293165437483</v>
      </c>
      <c r="G75" s="181">
        <f>IFERROR(Επενδύσεις!G15/Συνδέσεις!AJ17,0)</f>
        <v>1822.1874281999508</v>
      </c>
      <c r="H75" s="181">
        <f>IFERROR(Επενδύσεις!H15/Συνδέσεις!AO17,0)</f>
        <v>1634.4230415202442</v>
      </c>
      <c r="I75" s="189">
        <f t="shared" si="4"/>
        <v>-0.34426336932655299</v>
      </c>
    </row>
    <row r="76" spans="2:33" outlineLevel="1" x14ac:dyDescent="0.35">
      <c r="B76" s="237" t="s">
        <v>79</v>
      </c>
      <c r="C76" s="62" t="s">
        <v>208</v>
      </c>
      <c r="D76" s="181">
        <f>IFERROR(Επενδύσεις!D16/Συνδέσεις!U18,0)</f>
        <v>0</v>
      </c>
      <c r="E76" s="181">
        <f>IFERROR(Επενδύσεις!E16/Συνδέσεις!Z18,0)</f>
        <v>0</v>
      </c>
      <c r="F76" s="181">
        <f>IFERROR(Επενδύσεις!F16/Συνδέσεις!AE18,0)</f>
        <v>0</v>
      </c>
      <c r="G76" s="181">
        <f>IFERROR(Επενδύσεις!G16/Συνδέσεις!AJ18,0)</f>
        <v>0</v>
      </c>
      <c r="H76" s="181">
        <f>IFERROR(Επενδύσεις!H16/Συνδέσεις!AO18,0)</f>
        <v>0</v>
      </c>
      <c r="I76" s="189">
        <f t="shared" si="4"/>
        <v>0</v>
      </c>
    </row>
    <row r="77" spans="2:33" outlineLevel="1" x14ac:dyDescent="0.35">
      <c r="B77" s="238" t="s">
        <v>80</v>
      </c>
      <c r="C77" s="62" t="s">
        <v>208</v>
      </c>
      <c r="D77" s="181">
        <f>IFERROR(Επενδύσεις!D17/Συνδέσεις!U19,0)</f>
        <v>12617.443277521936</v>
      </c>
      <c r="E77" s="181">
        <f>IFERROR(Επενδύσεις!E17/Συνδέσεις!Z19,0)</f>
        <v>6057.8682264198687</v>
      </c>
      <c r="F77" s="181">
        <f>IFERROR(Επενδύσεις!F17/Συνδέσεις!AE19,0)</f>
        <v>2917.7357308825817</v>
      </c>
      <c r="G77" s="181">
        <f>IFERROR(Επενδύσεις!G17/Συνδέσεις!AJ19,0)</f>
        <v>1821.1489222264236</v>
      </c>
      <c r="H77" s="181">
        <f>IFERROR(Επενδύσεις!H17/Συνδέσεις!AO19,0)</f>
        <v>1634.6771463630007</v>
      </c>
      <c r="I77" s="189">
        <f t="shared" si="4"/>
        <v>-0.40004986209286464</v>
      </c>
    </row>
    <row r="78" spans="2:33" outlineLevel="1" x14ac:dyDescent="0.35">
      <c r="B78" s="237" t="s">
        <v>81</v>
      </c>
      <c r="C78" s="62" t="s">
        <v>208</v>
      </c>
      <c r="D78" s="181">
        <f>IFERROR(Επενδύσεις!D18/Συνδέσεις!U20,0)</f>
        <v>0</v>
      </c>
      <c r="E78" s="181">
        <f>IFERROR(Επενδύσεις!E18/Συνδέσεις!Z20,0)</f>
        <v>0</v>
      </c>
      <c r="F78" s="181">
        <f>IFERROR(Επενδύσεις!F18/Συνδέσεις!AE20,0)</f>
        <v>0</v>
      </c>
      <c r="G78" s="181">
        <f>IFERROR(Επενδύσεις!G18/Συνδέσεις!AJ20,0)</f>
        <v>0</v>
      </c>
      <c r="H78" s="181">
        <f>IFERROR(Επενδύσεις!H18/Συνδέσεις!AO20,0)</f>
        <v>0</v>
      </c>
      <c r="I78" s="189">
        <f t="shared" si="4"/>
        <v>0</v>
      </c>
    </row>
    <row r="79" spans="2:33" outlineLevel="1" x14ac:dyDescent="0.35">
      <c r="B79" s="238" t="s">
        <v>82</v>
      </c>
      <c r="C79" s="62" t="s">
        <v>208</v>
      </c>
      <c r="D79" s="181">
        <f>IFERROR(Επενδύσεις!D19/Συνδέσεις!U21,0)</f>
        <v>7963.0077058518318</v>
      </c>
      <c r="E79" s="181">
        <f>IFERROR(Επενδύσεις!E19/Συνδέσεις!Z21,0)</f>
        <v>5052.8638006410938</v>
      </c>
      <c r="F79" s="181">
        <f>IFERROR(Επενδύσεις!F19/Συνδέσεις!AE21,0)</f>
        <v>2452.2404238682548</v>
      </c>
      <c r="G79" s="181">
        <f>IFERROR(Επενδύσεις!G19/Συνδέσεις!AJ21,0)</f>
        <v>1822.1931631926579</v>
      </c>
      <c r="H79" s="181">
        <f>IFERROR(Επενδύσεις!H19/Συνδέσεις!AO21,0)</f>
        <v>1634.5667365215998</v>
      </c>
      <c r="I79" s="189">
        <f t="shared" si="4"/>
        <v>-0.32689722629067997</v>
      </c>
    </row>
    <row r="80" spans="2:33" outlineLevel="1" x14ac:dyDescent="0.35">
      <c r="B80" s="237" t="s">
        <v>83</v>
      </c>
      <c r="C80" s="62" t="s">
        <v>208</v>
      </c>
      <c r="D80" s="181">
        <f>IFERROR(Επενδύσεις!D20/Συνδέσεις!U22,0)</f>
        <v>0</v>
      </c>
      <c r="E80" s="181">
        <f>IFERROR(Επενδύσεις!E20/Συνδέσεις!Z22,0)</f>
        <v>0</v>
      </c>
      <c r="F80" s="181">
        <f>IFERROR(Επενδύσεις!F20/Συνδέσεις!AE22,0)</f>
        <v>0</v>
      </c>
      <c r="G80" s="181">
        <f>IFERROR(Επενδύσεις!G20/Συνδέσεις!AJ22,0)</f>
        <v>0</v>
      </c>
      <c r="H80" s="181">
        <f>IFERROR(Επενδύσεις!H20/Συνδέσεις!AO22,0)</f>
        <v>0</v>
      </c>
      <c r="I80" s="189">
        <f t="shared" si="4"/>
        <v>0</v>
      </c>
    </row>
    <row r="81" spans="2:9" outlineLevel="1" x14ac:dyDescent="0.35">
      <c r="B81" s="238" t="s">
        <v>84</v>
      </c>
      <c r="C81" s="62" t="s">
        <v>208</v>
      </c>
      <c r="D81" s="181">
        <f>IFERROR(Επενδύσεις!D21/Συνδέσεις!U23,0)</f>
        <v>1943.5674880219422</v>
      </c>
      <c r="E81" s="181">
        <f>IFERROR(Επενδύσεις!E21/Συνδέσεις!Z23,0)</f>
        <v>0</v>
      </c>
      <c r="F81" s="181">
        <f>IFERROR(Επενδύσεις!F21/Συνδέσεις!AE23,0)</f>
        <v>0</v>
      </c>
      <c r="G81" s="181">
        <f>IFERROR(Επενδύσεις!G21/Συνδέσεις!AJ23,0)</f>
        <v>0</v>
      </c>
      <c r="H81" s="181">
        <f>IFERROR(Επενδύσεις!H21/Συνδέσεις!AO23,0)</f>
        <v>0</v>
      </c>
      <c r="I81" s="189">
        <f t="shared" si="4"/>
        <v>-1</v>
      </c>
    </row>
    <row r="82" spans="2:9" outlineLevel="1" x14ac:dyDescent="0.35">
      <c r="B82" s="237" t="s">
        <v>85</v>
      </c>
      <c r="C82" s="62" t="s">
        <v>208</v>
      </c>
      <c r="D82" s="181">
        <f>IFERROR(Επενδύσεις!D22/Συνδέσεις!U24,0)</f>
        <v>0</v>
      </c>
      <c r="E82" s="181">
        <f>IFERROR(Επενδύσεις!E22/Συνδέσεις!Z24,0)</f>
        <v>0</v>
      </c>
      <c r="F82" s="181">
        <f>IFERROR(Επενδύσεις!F22/Συνδέσεις!AE24,0)</f>
        <v>0</v>
      </c>
      <c r="G82" s="181">
        <f>IFERROR(Επενδύσεις!G22/Συνδέσεις!AJ24,0)</f>
        <v>0</v>
      </c>
      <c r="H82" s="181">
        <f>IFERROR(Επενδύσεις!H22/Συνδέσεις!AO24,0)</f>
        <v>0</v>
      </c>
      <c r="I82" s="189">
        <f t="shared" si="4"/>
        <v>0</v>
      </c>
    </row>
    <row r="83" spans="2:9" outlineLevel="1" x14ac:dyDescent="0.35">
      <c r="B83" s="238" t="s">
        <v>86</v>
      </c>
      <c r="C83" s="62" t="s">
        <v>208</v>
      </c>
      <c r="D83" s="181">
        <f>IFERROR(Επενδύσεις!D23/Συνδέσεις!U25,0)</f>
        <v>0</v>
      </c>
      <c r="E83" s="181">
        <f>IFERROR(Επενδύσεις!E23/Συνδέσεις!Z25,0)</f>
        <v>0</v>
      </c>
      <c r="F83" s="181">
        <f>IFERROR(Επενδύσεις!F23/Συνδέσεις!AE25,0)</f>
        <v>0</v>
      </c>
      <c r="G83" s="181">
        <f>IFERROR(Επενδύσεις!G23/Συνδέσεις!AJ25,0)</f>
        <v>0</v>
      </c>
      <c r="H83" s="181">
        <f>IFERROR(Επενδύσεις!H23/Συνδέσεις!AO25,0)</f>
        <v>0</v>
      </c>
      <c r="I83" s="189">
        <f t="shared" si="4"/>
        <v>0</v>
      </c>
    </row>
    <row r="84" spans="2:9" outlineLevel="1" x14ac:dyDescent="0.35">
      <c r="B84" s="237" t="s">
        <v>87</v>
      </c>
      <c r="C84" s="62" t="s">
        <v>208</v>
      </c>
      <c r="D84" s="181">
        <f>IFERROR(Επενδύσεις!D24/Συνδέσεις!U26,0)</f>
        <v>0</v>
      </c>
      <c r="E84" s="181">
        <f>IFERROR(Επενδύσεις!E24/Συνδέσεις!Z26,0)</f>
        <v>0</v>
      </c>
      <c r="F84" s="181">
        <f>IFERROR(Επενδύσεις!F24/Συνδέσεις!AE26,0)</f>
        <v>0</v>
      </c>
      <c r="G84" s="181">
        <f>IFERROR(Επενδύσεις!G24/Συνδέσεις!AJ26,0)</f>
        <v>0</v>
      </c>
      <c r="H84" s="181">
        <f>IFERROR(Επενδύσεις!H24/Συνδέσεις!AO26,0)</f>
        <v>0</v>
      </c>
      <c r="I84" s="189">
        <f t="shared" si="4"/>
        <v>0</v>
      </c>
    </row>
    <row r="85" spans="2:9" outlineLevel="1" x14ac:dyDescent="0.35">
      <c r="B85" s="238" t="s">
        <v>88</v>
      </c>
      <c r="C85" s="62" t="s">
        <v>208</v>
      </c>
      <c r="D85" s="181">
        <f>IFERROR(Επενδύσεις!D25/Συνδέσεις!U27,0)</f>
        <v>13929.76223959776</v>
      </c>
      <c r="E85" s="181">
        <f>IFERROR(Επενδύσεις!E25/Συνδέσεις!Z27,0)</f>
        <v>3573.5401332330066</v>
      </c>
      <c r="F85" s="181">
        <f>IFERROR(Επενδύσεις!F25/Συνδέσεις!AE27,0)</f>
        <v>1731.4825921209322</v>
      </c>
      <c r="G85" s="181">
        <f>IFERROR(Επενδύσεις!G25/Συνδέσεις!AJ27,0)</f>
        <v>1820.9802759572185</v>
      </c>
      <c r="H85" s="181">
        <f>IFERROR(Επενδύσεις!H25/Συνδέσεις!AO27,0)</f>
        <v>1634.8391874030028</v>
      </c>
      <c r="I85" s="189">
        <f t="shared" si="4"/>
        <v>-0.41469419167284094</v>
      </c>
    </row>
    <row r="86" spans="2:9" outlineLevel="1" x14ac:dyDescent="0.35">
      <c r="B86" s="237" t="s">
        <v>89</v>
      </c>
      <c r="C86" s="62" t="s">
        <v>208</v>
      </c>
      <c r="D86" s="181">
        <f>IFERROR(Επενδύσεις!D26/Συνδέσεις!U28,0)</f>
        <v>0</v>
      </c>
      <c r="E86" s="181">
        <f>IFERROR(Επενδύσεις!E26/Συνδέσεις!Z28,0)</f>
        <v>0</v>
      </c>
      <c r="F86" s="181">
        <f>IFERROR(Επενδύσεις!F26/Συνδέσεις!AE28,0)</f>
        <v>0</v>
      </c>
      <c r="G86" s="181">
        <f>IFERROR(Επενδύσεις!G26/Συνδέσεις!AJ28,0)</f>
        <v>0</v>
      </c>
      <c r="H86" s="181">
        <f>IFERROR(Επενδύσεις!H26/Συνδέσεις!AO28,0)</f>
        <v>0</v>
      </c>
      <c r="I86" s="189">
        <f t="shared" si="4"/>
        <v>0</v>
      </c>
    </row>
    <row r="87" spans="2:9" outlineLevel="1" x14ac:dyDescent="0.35">
      <c r="B87" s="238" t="s">
        <v>90</v>
      </c>
      <c r="C87" s="62" t="s">
        <v>208</v>
      </c>
      <c r="D87" s="181">
        <f>IFERROR(Επενδύσεις!D27/Συνδέσεις!U29,0)</f>
        <v>0</v>
      </c>
      <c r="E87" s="181">
        <f>IFERROR(Επενδύσεις!E27/Συνδέσεις!Z29,0)</f>
        <v>27273.345283891831</v>
      </c>
      <c r="F87" s="181">
        <f>IFERROR(Επενδύσεις!F27/Συνδέσεις!AE29,0)</f>
        <v>1726.6893667681632</v>
      </c>
      <c r="G87" s="181">
        <f>IFERROR(Επενδύσεις!G27/Συνδέσεις!AJ29,0)</f>
        <v>5508.3459383994723</v>
      </c>
      <c r="H87" s="181">
        <f>IFERROR(Επενδύσεις!H27/Συνδέσεις!AO29,0)</f>
        <v>1681194.0955715696</v>
      </c>
      <c r="I87" s="189">
        <f t="shared" si="4"/>
        <v>0</v>
      </c>
    </row>
    <row r="88" spans="2:9" outlineLevel="1" x14ac:dyDescent="0.35">
      <c r="B88" s="238" t="s">
        <v>91</v>
      </c>
      <c r="C88" s="62" t="s">
        <v>208</v>
      </c>
      <c r="D88" s="181">
        <f>IFERROR(Επενδύσεις!D28/Συνδέσεις!U30,0)</f>
        <v>0</v>
      </c>
      <c r="E88" s="181">
        <f>IFERROR(Επενδύσεις!E28/Συνδέσεις!Z30,0)</f>
        <v>0</v>
      </c>
      <c r="F88" s="181">
        <f>IFERROR(Επενδύσεις!F28/Συνδέσεις!AE30,0)</f>
        <v>0</v>
      </c>
      <c r="G88" s="181">
        <f>IFERROR(Επενδύσεις!G28/Συνδέσεις!AJ30,0)</f>
        <v>0</v>
      </c>
      <c r="H88" s="181">
        <f>IFERROR(Επενδύσεις!H28/Συνδέσεις!AO30,0)</f>
        <v>0</v>
      </c>
      <c r="I88" s="189">
        <f t="shared" si="4"/>
        <v>0</v>
      </c>
    </row>
    <row r="89" spans="2:9" outlineLevel="1" x14ac:dyDescent="0.35">
      <c r="B89" s="237" t="s">
        <v>92</v>
      </c>
      <c r="C89" s="62" t="s">
        <v>208</v>
      </c>
      <c r="D89" s="181">
        <f>IFERROR(Επενδύσεις!D29/Συνδέσεις!U31,0)</f>
        <v>0</v>
      </c>
      <c r="E89" s="181">
        <f>IFERROR(Επενδύσεις!E29/Συνδέσεις!Z31,0)</f>
        <v>0</v>
      </c>
      <c r="F89" s="181">
        <f>IFERROR(Επενδύσεις!F29/Συνδέσεις!AE31,0)</f>
        <v>0</v>
      </c>
      <c r="G89" s="181">
        <f>IFERROR(Επενδύσεις!G29/Συνδέσεις!AJ31,0)</f>
        <v>0</v>
      </c>
      <c r="H89" s="181">
        <f>IFERROR(Επενδύσεις!H29/Συνδέσεις!AO31,0)</f>
        <v>0</v>
      </c>
      <c r="I89" s="189">
        <f t="shared" si="4"/>
        <v>0</v>
      </c>
    </row>
    <row r="90" spans="2:9" outlineLevel="1" x14ac:dyDescent="0.35">
      <c r="B90" s="238" t="s">
        <v>93</v>
      </c>
      <c r="C90" s="62" t="s">
        <v>208</v>
      </c>
      <c r="D90" s="181">
        <f>IFERROR(Επενδύσεις!D30/Συνδέσεις!U32,0)</f>
        <v>0</v>
      </c>
      <c r="E90" s="181">
        <f>IFERROR(Επενδύσεις!E30/Συνδέσεις!Z32,0)</f>
        <v>0</v>
      </c>
      <c r="F90" s="181">
        <f>IFERROR(Επενδύσεις!F30/Συνδέσεις!AE32,0)</f>
        <v>0</v>
      </c>
      <c r="G90" s="181">
        <f>IFERROR(Επενδύσεις!G30/Συνδέσεις!AJ32,0)</f>
        <v>0</v>
      </c>
      <c r="H90" s="181">
        <f>IFERROR(Επενδύσεις!H30/Συνδέσεις!AO32,0)</f>
        <v>0</v>
      </c>
      <c r="I90" s="189">
        <f t="shared" si="4"/>
        <v>0</v>
      </c>
    </row>
    <row r="91" spans="2:9" outlineLevel="1" x14ac:dyDescent="0.35">
      <c r="B91" s="237" t="s">
        <v>94</v>
      </c>
      <c r="C91" s="62" t="s">
        <v>208</v>
      </c>
      <c r="D91" s="181">
        <f>IFERROR(Επενδύσεις!D31/Συνδέσεις!U33,0)</f>
        <v>0</v>
      </c>
      <c r="E91" s="181">
        <f>IFERROR(Επενδύσεις!E31/Συνδέσεις!Z33,0)</f>
        <v>0</v>
      </c>
      <c r="F91" s="181">
        <f>IFERROR(Επενδύσεις!F31/Συνδέσεις!AE33,0)</f>
        <v>0</v>
      </c>
      <c r="G91" s="181">
        <f>IFERROR(Επενδύσεις!G31/Συνδέσεις!AJ33,0)</f>
        <v>0</v>
      </c>
      <c r="H91" s="181">
        <f>IFERROR(Επενδύσεις!H31/Συνδέσεις!AO33,0)</f>
        <v>0</v>
      </c>
      <c r="I91" s="189">
        <f t="shared" si="4"/>
        <v>0</v>
      </c>
    </row>
    <row r="92" spans="2:9" outlineLevel="1" x14ac:dyDescent="0.35">
      <c r="B92" s="238" t="s">
        <v>95</v>
      </c>
      <c r="C92" s="62" t="s">
        <v>208</v>
      </c>
      <c r="D92" s="181">
        <f>IFERROR(Επενδύσεις!D32/Συνδέσεις!U34,0)</f>
        <v>0</v>
      </c>
      <c r="E92" s="181">
        <f>IFERROR(Επενδύσεις!E32/Συνδέσεις!Z34,0)</f>
        <v>212022.64461081114</v>
      </c>
      <c r="F92" s="181">
        <f>IFERROR(Επενδύσεις!F32/Συνδέσεις!AE34,0)</f>
        <v>0</v>
      </c>
      <c r="G92" s="181">
        <f>IFERROR(Επενδύσεις!G32/Συνδέσεις!AJ34,0)</f>
        <v>0</v>
      </c>
      <c r="H92" s="181">
        <f>IFERROR(Επενδύσεις!H32/Συνδέσεις!AO34,0)</f>
        <v>0</v>
      </c>
      <c r="I92" s="189">
        <f t="shared" si="4"/>
        <v>0</v>
      </c>
    </row>
    <row r="93" spans="2:9" outlineLevel="1" x14ac:dyDescent="0.35">
      <c r="B93" s="237" t="s">
        <v>96</v>
      </c>
      <c r="C93" s="62" t="s">
        <v>208</v>
      </c>
      <c r="D93" s="181">
        <f>IFERROR(Επενδύσεις!D33/Συνδέσεις!U35,0)</f>
        <v>0</v>
      </c>
      <c r="E93" s="181">
        <f>IFERROR(Επενδύσεις!E33/Συνδέσεις!Z35,0)</f>
        <v>0</v>
      </c>
      <c r="F93" s="181">
        <f>IFERROR(Επενδύσεις!F33/Συνδέσεις!AE35,0)</f>
        <v>0</v>
      </c>
      <c r="G93" s="181">
        <f>IFERROR(Επενδύσεις!G33/Συνδέσεις!AJ35,0)</f>
        <v>0</v>
      </c>
      <c r="H93" s="181">
        <f>IFERROR(Επενδύσεις!H33/Συνδέσεις!AO35,0)</f>
        <v>0</v>
      </c>
      <c r="I93" s="189">
        <f t="shared" si="4"/>
        <v>0</v>
      </c>
    </row>
    <row r="94" spans="2:9" outlineLevel="1" x14ac:dyDescent="0.35">
      <c r="B94" s="238" t="s">
        <v>97</v>
      </c>
      <c r="C94" s="62" t="s">
        <v>208</v>
      </c>
      <c r="D94" s="181">
        <f>IFERROR(Επενδύσεις!D34/Συνδέσεις!U36,0)</f>
        <v>8345.4183626386312</v>
      </c>
      <c r="E94" s="181">
        <f>IFERROR(Επενδύσεις!E34/Συνδέσεις!Z36,0)</f>
        <v>1781.8787733980837</v>
      </c>
      <c r="F94" s="181">
        <f>IFERROR(Επενδύσεις!F34/Συνδέσεις!AE36,0)</f>
        <v>1731.1717565785273</v>
      </c>
      <c r="G94" s="181">
        <f>IFERROR(Επενδύσεις!G34/Συνδέσεις!AJ36,0)</f>
        <v>1821.1096595619583</v>
      </c>
      <c r="H94" s="181">
        <f>IFERROR(Επενδύσεις!H34/Συνδέσεις!AO36,0)</f>
        <v>1634.8509908134956</v>
      </c>
      <c r="I94" s="189">
        <f t="shared" si="4"/>
        <v>-0.33471533119133579</v>
      </c>
    </row>
    <row r="95" spans="2:9" outlineLevel="1" x14ac:dyDescent="0.35">
      <c r="B95" s="237" t="s">
        <v>98</v>
      </c>
      <c r="C95" s="62" t="s">
        <v>208</v>
      </c>
      <c r="D95" s="181">
        <f>IFERROR(Επενδύσεις!D35/Συνδέσεις!U37,0)</f>
        <v>0</v>
      </c>
      <c r="E95" s="181">
        <f>IFERROR(Επενδύσεις!E35/Συνδέσεις!Z37,0)</f>
        <v>0</v>
      </c>
      <c r="F95" s="181">
        <f>IFERROR(Επενδύσεις!F35/Συνδέσεις!AE37,0)</f>
        <v>0</v>
      </c>
      <c r="G95" s="181">
        <f>IFERROR(Επενδύσεις!G35/Συνδέσεις!AJ37,0)</f>
        <v>0</v>
      </c>
      <c r="H95" s="181">
        <f>IFERROR(Επενδύσεις!H35/Συνδέσεις!AO37,0)</f>
        <v>0</v>
      </c>
      <c r="I95" s="189">
        <f t="shared" si="4"/>
        <v>0</v>
      </c>
    </row>
    <row r="96" spans="2:9" outlineLevel="1" x14ac:dyDescent="0.35">
      <c r="B96" s="238" t="s">
        <v>99</v>
      </c>
      <c r="C96" s="62" t="s">
        <v>208</v>
      </c>
      <c r="D96" s="181">
        <f>IFERROR(Επενδύσεις!D36/Συνδέσεις!U38,0)</f>
        <v>35138.065018557696</v>
      </c>
      <c r="E96" s="181">
        <f>IFERROR(Επενδύσεις!E36/Συνδέσεις!Z38,0)</f>
        <v>5424.8891094044375</v>
      </c>
      <c r="F96" s="181">
        <f>IFERROR(Επενδύσεις!F36/Συνδέσεις!AE38,0)</f>
        <v>1730.5760869459336</v>
      </c>
      <c r="G96" s="181">
        <f>IFERROR(Επενδύσεις!G36/Συνδέσεις!AJ38,0)</f>
        <v>1816.8943201356205</v>
      </c>
      <c r="H96" s="181">
        <f>IFERROR(Επενδύσεις!H36/Συνδέσεις!AO38,0)</f>
        <v>1633.8375218336607</v>
      </c>
      <c r="I96" s="189">
        <f t="shared" si="4"/>
        <v>-0.53563684218080554</v>
      </c>
    </row>
    <row r="97" spans="2:33" outlineLevel="1" x14ac:dyDescent="0.35">
      <c r="B97" s="49" t="s">
        <v>139</v>
      </c>
      <c r="C97" s="46" t="s">
        <v>208</v>
      </c>
      <c r="D97" s="181">
        <f>IFERROR(Επενδύσεις!D37/Συνδέσεις!U39,0)</f>
        <v>11369.820101622749</v>
      </c>
      <c r="E97" s="181">
        <f>IFERROR(Επενδύσεις!E37/Συνδέσεις!Z39,0)</f>
        <v>4598.8688329636016</v>
      </c>
      <c r="F97" s="181">
        <f>IFERROR(Επενδύσεις!F37/Συνδέσεις!AE39,0)</f>
        <v>2246.016205981613</v>
      </c>
      <c r="G97" s="181">
        <f>IFERROR(Επενδύσεις!G37/Συνδέσεις!AJ39,0)</f>
        <v>1973.6602642577031</v>
      </c>
      <c r="H97" s="181">
        <f>IFERROR(Επενδύσεις!H37/Συνδέσεις!AO39,0)</f>
        <v>2089.6483335072612</v>
      </c>
      <c r="I97" s="189">
        <f>IFERROR((H97/D97)^(1/4)-1,0)</f>
        <v>-0.34524337270544547</v>
      </c>
    </row>
    <row r="99" spans="2:33" ht="15.5" x14ac:dyDescent="0.35">
      <c r="B99" s="306" t="s">
        <v>209</v>
      </c>
      <c r="C99" s="306"/>
      <c r="D99" s="306"/>
      <c r="E99" s="306"/>
      <c r="F99" s="306"/>
      <c r="G99" s="306"/>
      <c r="H99" s="306"/>
      <c r="I99" s="306"/>
    </row>
    <row r="100" spans="2:33" ht="5.5" customHeight="1" outlineLevel="1" x14ac:dyDescent="0.35">
      <c r="B100" s="102"/>
      <c r="C100" s="102"/>
      <c r="D100" s="102"/>
      <c r="E100" s="102"/>
      <c r="F100" s="102"/>
      <c r="G100" s="102"/>
      <c r="H100" s="102"/>
      <c r="I100" s="102"/>
      <c r="J100" s="102"/>
      <c r="K100" s="102"/>
      <c r="L100" s="102"/>
      <c r="M100" s="102"/>
      <c r="N100" s="102"/>
      <c r="O100" s="102"/>
      <c r="P100" s="102"/>
      <c r="Q100" s="102"/>
      <c r="R100" s="102"/>
      <c r="S100" s="102"/>
      <c r="T100" s="102"/>
      <c r="U100" s="102"/>
      <c r="V100" s="102"/>
      <c r="W100" s="102"/>
      <c r="X100" s="102"/>
      <c r="Y100" s="102"/>
      <c r="Z100" s="102"/>
      <c r="AA100" s="102"/>
      <c r="AB100" s="102"/>
      <c r="AC100" s="102"/>
      <c r="AD100" s="102"/>
      <c r="AE100" s="102"/>
      <c r="AF100" s="102"/>
      <c r="AG100" s="102"/>
    </row>
    <row r="101" spans="2:33" ht="33.75" customHeight="1" outlineLevel="1" x14ac:dyDescent="0.35">
      <c r="B101" s="60"/>
      <c r="C101" s="61" t="s">
        <v>105</v>
      </c>
      <c r="D101" s="89">
        <f>$C$3</f>
        <v>2024</v>
      </c>
      <c r="E101" s="89">
        <f>$C$3+1</f>
        <v>2025</v>
      </c>
      <c r="F101" s="89">
        <f>$C$3+2</f>
        <v>2026</v>
      </c>
      <c r="G101" s="89">
        <f>$C$3+3</f>
        <v>2027</v>
      </c>
      <c r="H101" s="89">
        <f>$C$3+4</f>
        <v>2028</v>
      </c>
      <c r="I101" s="227" t="str">
        <f>"Ετήσιος ρυθμός ανάπτυξης (CAGR) "&amp;$C$3&amp;" - "&amp;$E$3</f>
        <v>Ετήσιος ρυθμός ανάπτυξης (CAGR) 2024 - 2028</v>
      </c>
    </row>
    <row r="102" spans="2:33" outlineLevel="1" x14ac:dyDescent="0.35">
      <c r="B102" s="237" t="s">
        <v>75</v>
      </c>
      <c r="C102" s="62" t="s">
        <v>210</v>
      </c>
      <c r="D102" s="181">
        <f>IFERROR(Πελάτες!U14/'Ανάπτυξη δικτύου'!U47,0)</f>
        <v>0</v>
      </c>
      <c r="E102" s="181">
        <f>IFERROR(Πελάτες!X14/'Ανάπτυξη δικτύου'!X47,0)</f>
        <v>0</v>
      </c>
      <c r="F102" s="181">
        <f>IFERROR(Πελάτες!AA14/'Ανάπτυξη δικτύου'!AA47,0)</f>
        <v>0</v>
      </c>
      <c r="G102" s="181">
        <f>IFERROR(Πελάτες!AD14/'Ανάπτυξη δικτύου'!AD47,0)</f>
        <v>0</v>
      </c>
      <c r="H102" s="181">
        <f>IFERROR(Πελάτες!AG14/'Ανάπτυξη δικτύου'!AG47,0)</f>
        <v>0</v>
      </c>
      <c r="I102" s="189">
        <f t="shared" ref="I102" si="5">IFERROR((H102/D102)^(1/4)-1,0)</f>
        <v>0</v>
      </c>
      <c r="J102" s="299">
        <f>IFERROR(Πελάτες!AJ14/'Ανάπτυξη δικτύου'!AJ47,0)</f>
        <v>0</v>
      </c>
    </row>
    <row r="103" spans="2:33" outlineLevel="1" x14ac:dyDescent="0.35">
      <c r="B103" s="238" t="s">
        <v>76</v>
      </c>
      <c r="C103" s="62" t="s">
        <v>210</v>
      </c>
      <c r="D103" s="181">
        <f>IFERROR(Πελάτες!U15/'Ανάπτυξη δικτύου'!U48,0)</f>
        <v>0</v>
      </c>
      <c r="E103" s="181">
        <f>IFERROR(Πελάτες!X15/'Ανάπτυξη δικτύου'!X48,0)</f>
        <v>0</v>
      </c>
      <c r="F103" s="181">
        <f>IFERROR(Πελάτες!AA15/'Ανάπτυξη δικτύου'!AA48,0)</f>
        <v>0</v>
      </c>
      <c r="G103" s="181">
        <f>IFERROR(Πελάτες!AD15/'Ανάπτυξη δικτύου'!AD48,0)</f>
        <v>0</v>
      </c>
      <c r="H103" s="181">
        <f>IFERROR(Πελάτες!AG15/'Ανάπτυξη δικτύου'!AG48,0)</f>
        <v>0</v>
      </c>
      <c r="I103" s="189">
        <f t="shared" ref="I103:I126" si="6">IFERROR((H103/D103)^(1/4)-1,0)</f>
        <v>0</v>
      </c>
      <c r="J103" s="299">
        <f>IFERROR(Πελάτες!AJ15/'Ανάπτυξη δικτύου'!AJ48,0)</f>
        <v>0</v>
      </c>
    </row>
    <row r="104" spans="2:33" outlineLevel="1" x14ac:dyDescent="0.35">
      <c r="B104" s="237" t="s">
        <v>77</v>
      </c>
      <c r="C104" s="62" t="s">
        <v>210</v>
      </c>
      <c r="D104" s="181">
        <f>IFERROR(Πελάτες!U16/'Ανάπτυξη δικτύου'!U49,0)</f>
        <v>0</v>
      </c>
      <c r="E104" s="181">
        <f>IFERROR(Πελάτες!X16/'Ανάπτυξη δικτύου'!X49,0)</f>
        <v>0</v>
      </c>
      <c r="F104" s="181">
        <f>IFERROR(Πελάτες!AA16/'Ανάπτυξη δικτύου'!AA49,0)</f>
        <v>0</v>
      </c>
      <c r="G104" s="181">
        <f>IFERROR(Πελάτες!AD16/'Ανάπτυξη δικτύου'!AD49,0)</f>
        <v>0</v>
      </c>
      <c r="H104" s="181">
        <f>IFERROR(Πελάτες!AG16/'Ανάπτυξη δικτύου'!AG49,0)</f>
        <v>0</v>
      </c>
      <c r="I104" s="189">
        <f t="shared" si="6"/>
        <v>0</v>
      </c>
      <c r="J104" s="299">
        <f>IFERROR(Πελάτες!AJ16/'Ανάπτυξη δικτύου'!AJ49,0)</f>
        <v>0</v>
      </c>
    </row>
    <row r="105" spans="2:33" outlineLevel="1" x14ac:dyDescent="0.35">
      <c r="B105" s="238" t="s">
        <v>78</v>
      </c>
      <c r="C105" s="62" t="s">
        <v>210</v>
      </c>
      <c r="D105" s="181">
        <f>IFERROR(Πελάτες!U17/'Ανάπτυξη δικτύου'!U50,0)</f>
        <v>3.2546003845097503E-2</v>
      </c>
      <c r="E105" s="181">
        <f>IFERROR(Πελάτες!X17/'Ανάπτυξη δικτύου'!X50,0)</f>
        <v>5.4949999999999999E-2</v>
      </c>
      <c r="F105" s="181">
        <f>IFERROR(Πελάτες!AA17/'Ανάπτυξη δικτύου'!AA50,0)</f>
        <v>0.1996</v>
      </c>
      <c r="G105" s="181">
        <f>IFERROR(Πελάτες!AD17/'Ανάπτυξη δικτύου'!AD50,0)</f>
        <v>0</v>
      </c>
      <c r="H105" s="181">
        <f>IFERROR(Πελάτες!AG17/'Ανάπτυξη δικτύου'!AG50,0)</f>
        <v>0</v>
      </c>
      <c r="I105" s="189">
        <f t="shared" si="6"/>
        <v>-1</v>
      </c>
      <c r="J105" s="299">
        <f>IFERROR(Πελάτες!AJ17/'Ανάπτυξη δικτύου'!AJ50,0)</f>
        <v>8.353688324377137E-2</v>
      </c>
    </row>
    <row r="106" spans="2:33" outlineLevel="1" x14ac:dyDescent="0.35">
      <c r="B106" s="237" t="s">
        <v>79</v>
      </c>
      <c r="C106" s="62" t="s">
        <v>210</v>
      </c>
      <c r="D106" s="181">
        <f>IFERROR(Πελάτες!U18/'Ανάπτυξη δικτύου'!U51,0)</f>
        <v>0</v>
      </c>
      <c r="E106" s="181">
        <f>IFERROR(Πελάτες!X18/'Ανάπτυξη δικτύου'!X51,0)</f>
        <v>0</v>
      </c>
      <c r="F106" s="181">
        <f>IFERROR(Πελάτες!AA18/'Ανάπτυξη δικτύου'!AA51,0)</f>
        <v>0</v>
      </c>
      <c r="G106" s="181">
        <f>IFERROR(Πελάτες!AD18/'Ανάπτυξη δικτύου'!AD51,0)</f>
        <v>0</v>
      </c>
      <c r="H106" s="181">
        <f>IFERROR(Πελάτες!AG18/'Ανάπτυξη δικτύου'!AG51,0)</f>
        <v>0</v>
      </c>
      <c r="I106" s="189">
        <f t="shared" si="6"/>
        <v>0</v>
      </c>
      <c r="J106" s="299">
        <f>IFERROR(Πελάτες!AJ18/'Ανάπτυξη δικτύου'!AJ51,0)</f>
        <v>0</v>
      </c>
    </row>
    <row r="107" spans="2:33" outlineLevel="1" x14ac:dyDescent="0.35">
      <c r="B107" s="238" t="s">
        <v>80</v>
      </c>
      <c r="C107" s="62" t="s">
        <v>210</v>
      </c>
      <c r="D107" s="181">
        <f>IFERROR(Πελάτες!U19/'Ανάπτυξη δικτύου'!U52,0)</f>
        <v>1.9626328419609186E-2</v>
      </c>
      <c r="E107" s="181">
        <f>IFERROR(Πελάτες!X19/'Ανάπτυξη δικτύου'!X52,0)</f>
        <v>3.7607843137254904E-2</v>
      </c>
      <c r="F107" s="181">
        <f>IFERROR(Πελάτες!AA19/'Ανάπτυξη δικτύου'!AA52,0)</f>
        <v>0.11849315068493151</v>
      </c>
      <c r="G107" s="181">
        <f>IFERROR(Πελάτες!AD19/'Ανάπτυξη δικτύου'!AD52,0)</f>
        <v>0</v>
      </c>
      <c r="H107" s="181">
        <f>IFERROR(Πελάτες!AG19/'Ανάπτυξη δικτύου'!AG52,0)</f>
        <v>0</v>
      </c>
      <c r="I107" s="189">
        <f t="shared" si="6"/>
        <v>-1</v>
      </c>
      <c r="J107" s="299">
        <f>IFERROR(Πελάτες!AJ19/'Ανάπτυξη δικτύου'!AJ52,0)</f>
        <v>4.9330700021944264E-2</v>
      </c>
    </row>
    <row r="108" spans="2:33" outlineLevel="1" x14ac:dyDescent="0.35">
      <c r="B108" s="237" t="s">
        <v>81</v>
      </c>
      <c r="C108" s="62" t="s">
        <v>210</v>
      </c>
      <c r="D108" s="181">
        <f>IFERROR(Πελάτες!U20/'Ανάπτυξη δικτύου'!U53,0)</f>
        <v>0</v>
      </c>
      <c r="E108" s="181">
        <f>IFERROR(Πελάτες!X20/'Ανάπτυξη δικτύου'!X53,0)</f>
        <v>0</v>
      </c>
      <c r="F108" s="181">
        <f>IFERROR(Πελάτες!AA20/'Ανάπτυξη δικτύου'!AA53,0)</f>
        <v>0</v>
      </c>
      <c r="G108" s="181">
        <f>IFERROR(Πελάτες!AD20/'Ανάπτυξη δικτύου'!AD53,0)</f>
        <v>0</v>
      </c>
      <c r="H108" s="181">
        <f>IFERROR(Πελάτες!AG20/'Ανάπτυξη δικτύου'!AG53,0)</f>
        <v>0</v>
      </c>
      <c r="I108" s="189">
        <f t="shared" si="6"/>
        <v>0</v>
      </c>
      <c r="J108" s="299">
        <f>IFERROR(Πελάτες!AJ20/'Ανάπτυξη δικτύου'!AJ53,0)</f>
        <v>0</v>
      </c>
    </row>
    <row r="109" spans="2:33" outlineLevel="1" x14ac:dyDescent="0.35">
      <c r="B109" s="238" t="s">
        <v>82</v>
      </c>
      <c r="C109" s="62" t="s">
        <v>210</v>
      </c>
      <c r="D109" s="181">
        <f>IFERROR(Πελάτες!U21/'Ανάπτυξη δικτύου'!U54,0)</f>
        <v>3.7917981072555208E-2</v>
      </c>
      <c r="E109" s="181">
        <f>IFERROR(Πελάτες!X21/'Ανάπτυξη δικτύου'!X54,0)</f>
        <v>7.6254826254826255E-2</v>
      </c>
      <c r="F109" s="181">
        <f>IFERROR(Πελάτες!AA21/'Ανάπτυξη δικτύου'!AA54,0)</f>
        <v>0.1958</v>
      </c>
      <c r="G109" s="181">
        <f>IFERROR(Πελάτες!AD21/'Ανάπτυξη δικτύου'!AD54,0)</f>
        <v>0</v>
      </c>
      <c r="H109" s="181">
        <f>IFERROR(Πελάτες!AG21/'Ανάπτυξη δικτύου'!AG54,0)</f>
        <v>0</v>
      </c>
      <c r="I109" s="189">
        <f t="shared" si="6"/>
        <v>-1</v>
      </c>
      <c r="J109" s="299">
        <f>IFERROR(Πελάτες!AJ21/'Ανάπτυξη δικτύου'!AJ54,0)</f>
        <v>9.5750382848392032E-2</v>
      </c>
    </row>
    <row r="110" spans="2:33" outlineLevel="1" x14ac:dyDescent="0.35">
      <c r="B110" s="237" t="s">
        <v>83</v>
      </c>
      <c r="C110" s="62" t="s">
        <v>210</v>
      </c>
      <c r="D110" s="181">
        <f>IFERROR(Πελάτες!U22/'Ανάπτυξη δικτύου'!U55,0)</f>
        <v>0</v>
      </c>
      <c r="E110" s="181">
        <f>IFERROR(Πελάτες!X22/'Ανάπτυξη δικτύου'!X55,0)</f>
        <v>0</v>
      </c>
      <c r="F110" s="181">
        <f>IFERROR(Πελάτες!AA22/'Ανάπτυξη δικτύου'!AA55,0)</f>
        <v>0</v>
      </c>
      <c r="G110" s="181">
        <f>IFERROR(Πελάτες!AD22/'Ανάπτυξη δικτύου'!AD55,0)</f>
        <v>0</v>
      </c>
      <c r="H110" s="181">
        <f>IFERROR(Πελάτες!AG22/'Ανάπτυξη δικτύου'!AG55,0)</f>
        <v>0</v>
      </c>
      <c r="I110" s="189">
        <f t="shared" si="6"/>
        <v>0</v>
      </c>
      <c r="J110" s="299">
        <f>IFERROR(Πελάτες!AJ22/'Ανάπτυξη δικτύου'!AJ55,0)</f>
        <v>0</v>
      </c>
    </row>
    <row r="111" spans="2:33" outlineLevel="1" x14ac:dyDescent="0.35">
      <c r="B111" s="238" t="s">
        <v>84</v>
      </c>
      <c r="C111" s="62" t="s">
        <v>210</v>
      </c>
      <c r="D111" s="181">
        <f>IFERROR(Πελάτες!U23/'Ανάπτυξη δικτύου'!U56,0)</f>
        <v>0</v>
      </c>
      <c r="E111" s="181">
        <f>IFERROR(Πελάτες!X23/'Ανάπτυξη δικτύου'!X56,0)</f>
        <v>0</v>
      </c>
      <c r="F111" s="181">
        <f>IFERROR(Πελάτες!AA23/'Ανάπτυξη δικτύου'!AA56,0)</f>
        <v>0</v>
      </c>
      <c r="G111" s="181">
        <f>IFERROR(Πελάτες!AD23/'Ανάπτυξη δικτύου'!AD56,0)</f>
        <v>0</v>
      </c>
      <c r="H111" s="181">
        <f>IFERROR(Πελάτες!AG23/'Ανάπτυξη δικτύου'!AG56,0)</f>
        <v>0</v>
      </c>
      <c r="I111" s="189">
        <f t="shared" si="6"/>
        <v>0</v>
      </c>
      <c r="J111" s="299">
        <f>IFERROR(Πελάτες!AJ23/'Ανάπτυξη δικτύου'!AJ56,0)</f>
        <v>0</v>
      </c>
    </row>
    <row r="112" spans="2:33" outlineLevel="1" x14ac:dyDescent="0.35">
      <c r="B112" s="237" t="s">
        <v>85</v>
      </c>
      <c r="C112" s="62" t="s">
        <v>210</v>
      </c>
      <c r="D112" s="181">
        <f>IFERROR(Πελάτες!U24/'Ανάπτυξη δικτύου'!U57,0)</f>
        <v>0</v>
      </c>
      <c r="E112" s="181">
        <f>IFERROR(Πελάτες!X24/'Ανάπτυξη δικτύου'!X57,0)</f>
        <v>0</v>
      </c>
      <c r="F112" s="181">
        <f>IFERROR(Πελάτες!AA24/'Ανάπτυξη δικτύου'!AA57,0)</f>
        <v>0</v>
      </c>
      <c r="G112" s="181">
        <f>IFERROR(Πελάτες!AD24/'Ανάπτυξη δικτύου'!AD57,0)</f>
        <v>0</v>
      </c>
      <c r="H112" s="181">
        <f>IFERROR(Πελάτες!AG24/'Ανάπτυξη δικτύου'!AG57,0)</f>
        <v>0</v>
      </c>
      <c r="I112" s="189">
        <f t="shared" si="6"/>
        <v>0</v>
      </c>
      <c r="J112" s="299">
        <f>IFERROR(Πελάτες!AJ24/'Ανάπτυξη δικτύου'!AJ57,0)</f>
        <v>0</v>
      </c>
    </row>
    <row r="113" spans="2:10" outlineLevel="1" x14ac:dyDescent="0.35">
      <c r="B113" s="238" t="s">
        <v>86</v>
      </c>
      <c r="C113" s="62" t="s">
        <v>210</v>
      </c>
      <c r="D113" s="181">
        <f>IFERROR(Πελάτες!U25/'Ανάπτυξη δικτύου'!U58,0)</f>
        <v>0</v>
      </c>
      <c r="E113" s="181">
        <f>IFERROR(Πελάτες!X25/'Ανάπτυξη δικτύου'!X58,0)</f>
        <v>0</v>
      </c>
      <c r="F113" s="181">
        <f>IFERROR(Πελάτες!AA25/'Ανάπτυξη δικτύου'!AA58,0)</f>
        <v>0</v>
      </c>
      <c r="G113" s="181">
        <f>IFERROR(Πελάτες!AD25/'Ανάπτυξη δικτύου'!AD58,0)</f>
        <v>0</v>
      </c>
      <c r="H113" s="181">
        <f>IFERROR(Πελάτες!AG25/'Ανάπτυξη δικτύου'!AG58,0)</f>
        <v>0</v>
      </c>
      <c r="I113" s="189">
        <f t="shared" si="6"/>
        <v>0</v>
      </c>
      <c r="J113" s="299">
        <f>IFERROR(Πελάτες!AJ25/'Ανάπτυξη δικτύου'!AJ58,0)</f>
        <v>0</v>
      </c>
    </row>
    <row r="114" spans="2:10" outlineLevel="1" x14ac:dyDescent="0.35">
      <c r="B114" s="237" t="s">
        <v>87</v>
      </c>
      <c r="C114" s="62" t="s">
        <v>210</v>
      </c>
      <c r="D114" s="181">
        <f>IFERROR(Πελάτες!U26/'Ανάπτυξη δικτύου'!U59,0)</f>
        <v>0</v>
      </c>
      <c r="E114" s="181">
        <f>IFERROR(Πελάτες!X26/'Ανάπτυξη δικτύου'!X59,0)</f>
        <v>0</v>
      </c>
      <c r="F114" s="181">
        <f>IFERROR(Πελάτες!AA26/'Ανάπτυξη δικτύου'!AA59,0)</f>
        <v>0</v>
      </c>
      <c r="G114" s="181">
        <f>IFERROR(Πελάτες!AD26/'Ανάπτυξη δικτύου'!AD59,0)</f>
        <v>0</v>
      </c>
      <c r="H114" s="181">
        <f>IFERROR(Πελάτες!AG26/'Ανάπτυξη δικτύου'!AG59,0)</f>
        <v>0</v>
      </c>
      <c r="I114" s="189">
        <f t="shared" si="6"/>
        <v>0</v>
      </c>
      <c r="J114" s="299">
        <f>IFERROR(Πελάτες!AJ26/'Ανάπτυξη δικτύου'!AJ59,0)</f>
        <v>0</v>
      </c>
    </row>
    <row r="115" spans="2:10" outlineLevel="1" x14ac:dyDescent="0.35">
      <c r="B115" s="238" t="s">
        <v>88</v>
      </c>
      <c r="C115" s="62" t="s">
        <v>210</v>
      </c>
      <c r="D115" s="181">
        <f>IFERROR(Πελάτες!U27/'Ανάπτυξη δικτύου'!U60,0)</f>
        <v>2.0179046697314299E-2</v>
      </c>
      <c r="E115" s="181">
        <f>IFERROR(Πελάτες!X27/'Ανάπτυξη δικτύου'!X60,0)</f>
        <v>8.8099999999999998E-2</v>
      </c>
      <c r="F115" s="181">
        <f>IFERROR(Πελάτες!AA27/'Ανάπτυξη δικτύου'!AA60,0)</f>
        <v>0</v>
      </c>
      <c r="G115" s="181">
        <f>IFERROR(Πελάτες!AD27/'Ανάπτυξη δικτύου'!AD60,0)</f>
        <v>0</v>
      </c>
      <c r="H115" s="181">
        <f>IFERROR(Πελάτες!AG27/'Ανάπτυξη δικτύου'!AG60,0)</f>
        <v>0</v>
      </c>
      <c r="I115" s="189">
        <f t="shared" si="6"/>
        <v>-1</v>
      </c>
      <c r="J115" s="299">
        <f>IFERROR(Πελάτες!AJ27/'Ανάπτυξη δικτύου'!AJ60,0)</f>
        <v>8.663549581141633E-2</v>
      </c>
    </row>
    <row r="116" spans="2:10" outlineLevel="1" x14ac:dyDescent="0.35">
      <c r="B116" s="237" t="s">
        <v>89</v>
      </c>
      <c r="C116" s="62" t="s">
        <v>210</v>
      </c>
      <c r="D116" s="181">
        <f>IFERROR(Πελάτες!U28/'Ανάπτυξη δικτύου'!U61,0)</f>
        <v>0</v>
      </c>
      <c r="E116" s="181">
        <f>IFERROR(Πελάτες!X28/'Ανάπτυξη δικτύου'!X61,0)</f>
        <v>0</v>
      </c>
      <c r="F116" s="181">
        <f>IFERROR(Πελάτες!AA28/'Ανάπτυξη δικτύου'!AA61,0)</f>
        <v>0</v>
      </c>
      <c r="G116" s="181">
        <f>IFERROR(Πελάτες!AD28/'Ανάπτυξη δικτύου'!AD61,0)</f>
        <v>0</v>
      </c>
      <c r="H116" s="181">
        <f>IFERROR(Πελάτες!AG28/'Ανάπτυξη δικτύου'!AG61,0)</f>
        <v>0</v>
      </c>
      <c r="I116" s="189">
        <f t="shared" si="6"/>
        <v>0</v>
      </c>
      <c r="J116" s="299">
        <f>IFERROR(Πελάτες!AJ28/'Ανάπτυξη δικτύου'!AJ61,0)</f>
        <v>0</v>
      </c>
    </row>
    <row r="117" spans="2:10" outlineLevel="1" x14ac:dyDescent="0.35">
      <c r="B117" s="238" t="s">
        <v>90</v>
      </c>
      <c r="C117" s="62" t="s">
        <v>210</v>
      </c>
      <c r="D117" s="181">
        <f>IFERROR(Πελάτες!U29/'Ανάπτυξη δικτύου'!U62,0)</f>
        <v>0</v>
      </c>
      <c r="E117" s="181">
        <f>IFERROR(Πελάτες!X29/'Ανάπτυξη δικτύου'!X62,0)</f>
        <v>0</v>
      </c>
      <c r="F117" s="181">
        <f>IFERROR(Πελάτες!AA29/'Ανάπτυξη δικτύου'!AA62,0)</f>
        <v>0</v>
      </c>
      <c r="G117" s="181">
        <f>IFERROR(Πελάτες!AD29/'Ανάπτυξη δικτύου'!AD62,0)</f>
        <v>3.4200000000000001E-2</v>
      </c>
      <c r="H117" s="181">
        <f>IFERROR(Πελάτες!AG29/'Ανάπτυξη δικτύου'!AG62,0)</f>
        <v>2.0000000000000001E-4</v>
      </c>
      <c r="I117" s="189">
        <f t="shared" si="6"/>
        <v>0</v>
      </c>
      <c r="J117" s="299">
        <f>IFERROR(Πελάτες!AJ29/'Ανάπτυξη δικτύου'!AJ62,0)</f>
        <v>3.04E-2</v>
      </c>
    </row>
    <row r="118" spans="2:10" outlineLevel="1" x14ac:dyDescent="0.35">
      <c r="B118" s="238" t="s">
        <v>91</v>
      </c>
      <c r="C118" s="62" t="s">
        <v>210</v>
      </c>
      <c r="D118" s="181">
        <f>IFERROR(Πελάτες!U30/'Ανάπτυξη δικτύου'!U63,0)</f>
        <v>0</v>
      </c>
      <c r="E118" s="181">
        <f>IFERROR(Πελάτες!X30/'Ανάπτυξη δικτύου'!X63,0)</f>
        <v>0</v>
      </c>
      <c r="F118" s="181">
        <f>IFERROR(Πελάτες!AA30/'Ανάπτυξη δικτύου'!AA63,0)</f>
        <v>0</v>
      </c>
      <c r="G118" s="181">
        <f>IFERROR(Πελάτες!AD30/'Ανάπτυξη δικτύου'!AD63,0)</f>
        <v>0</v>
      </c>
      <c r="H118" s="181">
        <f>IFERROR(Πελάτες!AG30/'Ανάπτυξη δικτύου'!AG63,0)</f>
        <v>0</v>
      </c>
      <c r="I118" s="189">
        <f t="shared" si="6"/>
        <v>0</v>
      </c>
      <c r="J118" s="299">
        <f>IFERROR(Πελάτες!AJ30/'Ανάπτυξη δικτύου'!AJ63,0)</f>
        <v>0</v>
      </c>
    </row>
    <row r="119" spans="2:10" outlineLevel="1" x14ac:dyDescent="0.35">
      <c r="B119" s="237" t="s">
        <v>92</v>
      </c>
      <c r="C119" s="62" t="s">
        <v>210</v>
      </c>
      <c r="D119" s="181">
        <f>IFERROR(Πελάτες!U31/'Ανάπτυξη δικτύου'!U64,0)</f>
        <v>0</v>
      </c>
      <c r="E119" s="181">
        <f>IFERROR(Πελάτες!X31/'Ανάπτυξη δικτύου'!X64,0)</f>
        <v>0</v>
      </c>
      <c r="F119" s="181">
        <f>IFERROR(Πελάτες!AA31/'Ανάπτυξη δικτύου'!AA64,0)</f>
        <v>0</v>
      </c>
      <c r="G119" s="181">
        <f>IFERROR(Πελάτες!AD31/'Ανάπτυξη δικτύου'!AD64,0)</f>
        <v>0</v>
      </c>
      <c r="H119" s="181">
        <f>IFERROR(Πελάτες!AG31/'Ανάπτυξη δικτύου'!AG64,0)</f>
        <v>0</v>
      </c>
      <c r="I119" s="189">
        <f t="shared" si="6"/>
        <v>0</v>
      </c>
      <c r="J119" s="299">
        <f>IFERROR(Πελάτες!AJ31/'Ανάπτυξη δικτύου'!AJ64,0)</f>
        <v>0</v>
      </c>
    </row>
    <row r="120" spans="2:10" outlineLevel="1" x14ac:dyDescent="0.35">
      <c r="B120" s="238" t="s">
        <v>93</v>
      </c>
      <c r="C120" s="62" t="s">
        <v>210</v>
      </c>
      <c r="D120" s="181">
        <f>IFERROR(Πελάτες!U32/'Ανάπτυξη δικτύου'!U65,0)</f>
        <v>0</v>
      </c>
      <c r="E120" s="181">
        <f>IFERROR(Πελάτες!X32/'Ανάπτυξη δικτύου'!X65,0)</f>
        <v>0</v>
      </c>
      <c r="F120" s="181">
        <f>IFERROR(Πελάτες!AA32/'Ανάπτυξη δικτύου'!AA65,0)</f>
        <v>0</v>
      </c>
      <c r="G120" s="181">
        <f>IFERROR(Πελάτες!AD32/'Ανάπτυξη δικτύου'!AD65,0)</f>
        <v>0</v>
      </c>
      <c r="H120" s="181">
        <f>IFERROR(Πελάτες!AG32/'Ανάπτυξη δικτύου'!AG65,0)</f>
        <v>0</v>
      </c>
      <c r="I120" s="189">
        <f t="shared" si="6"/>
        <v>0</v>
      </c>
      <c r="J120" s="299">
        <f>IFERROR(Πελάτες!AJ32/'Ανάπτυξη δικτύου'!AJ65,0)</f>
        <v>0</v>
      </c>
    </row>
    <row r="121" spans="2:10" outlineLevel="1" x14ac:dyDescent="0.35">
      <c r="B121" s="237" t="s">
        <v>94</v>
      </c>
      <c r="C121" s="62" t="s">
        <v>210</v>
      </c>
      <c r="D121" s="181">
        <f>IFERROR(Πελάτες!U33/'Ανάπτυξη δικτύου'!U66,0)</f>
        <v>0</v>
      </c>
      <c r="E121" s="181">
        <f>IFERROR(Πελάτες!X33/'Ανάπτυξη δικτύου'!X66,0)</f>
        <v>0</v>
      </c>
      <c r="F121" s="181">
        <f>IFERROR(Πελάτες!AA33/'Ανάπτυξη δικτύου'!AA66,0)</f>
        <v>0</v>
      </c>
      <c r="G121" s="181">
        <f>IFERROR(Πελάτες!AD33/'Ανάπτυξη δικτύου'!AD66,0)</f>
        <v>0</v>
      </c>
      <c r="H121" s="181">
        <f>IFERROR(Πελάτες!AG33/'Ανάπτυξη δικτύου'!AG66,0)</f>
        <v>0</v>
      </c>
      <c r="I121" s="189">
        <f t="shared" si="6"/>
        <v>0</v>
      </c>
      <c r="J121" s="299">
        <f>IFERROR(Πελάτες!AJ33/'Ανάπτυξη δικτύου'!AJ66,0)</f>
        <v>0</v>
      </c>
    </row>
    <row r="122" spans="2:10" outlineLevel="1" x14ac:dyDescent="0.35">
      <c r="B122" s="238" t="s">
        <v>95</v>
      </c>
      <c r="C122" s="62" t="s">
        <v>210</v>
      </c>
      <c r="D122" s="181">
        <f>IFERROR(Πελάτες!U34/'Ανάπτυξη δικτύου'!U67,0)</f>
        <v>0</v>
      </c>
      <c r="E122" s="181">
        <f>IFERROR(Πελάτες!X34/'Ανάπτυξη δικτύου'!X67,0)</f>
        <v>4.2016806722689078E-4</v>
      </c>
      <c r="F122" s="181">
        <f>IFERROR(Πελάτες!AA34/'Ανάπτυξη δικτύου'!AA67,0)</f>
        <v>0</v>
      </c>
      <c r="G122" s="181">
        <f>IFERROR(Πελάτες!AD34/'Ανάπτυξη δικτύου'!AD67,0)</f>
        <v>0</v>
      </c>
      <c r="H122" s="181">
        <f>IFERROR(Πελάτες!AG34/'Ανάπτυξη δικτύου'!AG67,0)</f>
        <v>0</v>
      </c>
      <c r="I122" s="189">
        <f t="shared" si="6"/>
        <v>0</v>
      </c>
      <c r="J122" s="299">
        <f>IFERROR(Πελάτες!AJ34/'Ανάπτυξη δικτύου'!AJ67,0)</f>
        <v>4.2016806722689078E-4</v>
      </c>
    </row>
    <row r="123" spans="2:10" outlineLevel="1" x14ac:dyDescent="0.35">
      <c r="B123" s="237" t="s">
        <v>96</v>
      </c>
      <c r="C123" s="62" t="s">
        <v>210</v>
      </c>
      <c r="D123" s="181">
        <f>IFERROR(Πελάτες!U35/'Ανάπτυξη δικτύου'!U68,0)</f>
        <v>0</v>
      </c>
      <c r="E123" s="181">
        <f>IFERROR(Πελάτες!X35/'Ανάπτυξη δικτύου'!X68,0)</f>
        <v>0</v>
      </c>
      <c r="F123" s="181">
        <f>IFERROR(Πελάτες!AA35/'Ανάπτυξη δικτύου'!AA68,0)</f>
        <v>0</v>
      </c>
      <c r="G123" s="181">
        <f>IFERROR(Πελάτες!AD35/'Ανάπτυξη δικτύου'!AD68,0)</f>
        <v>0</v>
      </c>
      <c r="H123" s="181">
        <f>IFERROR(Πελάτες!AG35/'Ανάπτυξη δικτύου'!AG68,0)</f>
        <v>0</v>
      </c>
      <c r="I123" s="189">
        <f t="shared" si="6"/>
        <v>0</v>
      </c>
      <c r="J123" s="299">
        <f>IFERROR(Πελάτες!AJ35/'Ανάπτυξη δικτύου'!AJ68,0)</f>
        <v>0</v>
      </c>
    </row>
    <row r="124" spans="2:10" outlineLevel="1" x14ac:dyDescent="0.35">
      <c r="B124" s="238" t="s">
        <v>97</v>
      </c>
      <c r="C124" s="62" t="s">
        <v>210</v>
      </c>
      <c r="D124" s="181">
        <f>IFERROR(Πελάτες!U36/'Ανάπτυξη δικτύου'!U69,0)</f>
        <v>6.6794258373205739E-2</v>
      </c>
      <c r="E124" s="181">
        <f>IFERROR(Πελάτες!X36/'Ανάπτυξη δικτύου'!X69,0)</f>
        <v>0</v>
      </c>
      <c r="F124" s="181">
        <f>IFERROR(Πελάτες!AA36/'Ανάπτυξη δικτύου'!AA69,0)</f>
        <v>0</v>
      </c>
      <c r="G124" s="181">
        <f>IFERROR(Πελάτες!AD36/'Ανάπτυξη δικτύου'!AD69,0)</f>
        <v>0</v>
      </c>
      <c r="H124" s="181">
        <f>IFERROR(Πελάτες!AG36/'Ανάπτυξη δικτύου'!AG69,0)</f>
        <v>0</v>
      </c>
      <c r="I124" s="189">
        <f t="shared" si="6"/>
        <v>-1</v>
      </c>
      <c r="J124" s="299">
        <f>IFERROR(Πελάτες!AJ36/'Ανάπτυξη δικτύου'!AJ69,0)</f>
        <v>0.24181818181818182</v>
      </c>
    </row>
    <row r="125" spans="2:10" outlineLevel="1" x14ac:dyDescent="0.35">
      <c r="B125" s="237" t="s">
        <v>98</v>
      </c>
      <c r="C125" s="62" t="s">
        <v>210</v>
      </c>
      <c r="D125" s="181">
        <f>IFERROR(Πελάτες!U37/'Ανάπτυξη δικτύου'!U70,0)</f>
        <v>0</v>
      </c>
      <c r="E125" s="181">
        <f>IFERROR(Πελάτες!X37/'Ανάπτυξη δικτύου'!X70,0)</f>
        <v>0</v>
      </c>
      <c r="F125" s="181">
        <f>IFERROR(Πελάτες!AA37/'Ανάπτυξη δικτύου'!AA70,0)</f>
        <v>0</v>
      </c>
      <c r="G125" s="181">
        <f>IFERROR(Πελάτες!AD37/'Ανάπτυξη δικτύου'!AD70,0)</f>
        <v>0</v>
      </c>
      <c r="H125" s="181">
        <f>IFERROR(Πελάτες!AG37/'Ανάπτυξη δικτύου'!AG70,0)</f>
        <v>0</v>
      </c>
      <c r="I125" s="189">
        <f t="shared" si="6"/>
        <v>0</v>
      </c>
      <c r="J125" s="299">
        <f>IFERROR(Πελάτες!AJ37/'Ανάπτυξη δικτύου'!AJ70,0)</f>
        <v>0</v>
      </c>
    </row>
    <row r="126" spans="2:10" outlineLevel="1" x14ac:dyDescent="0.35">
      <c r="B126" s="238" t="s">
        <v>99</v>
      </c>
      <c r="C126" s="62" t="s">
        <v>210</v>
      </c>
      <c r="D126" s="181">
        <f>IFERROR(Πελάτες!U38/'Ανάπτυξη δικτύου'!U71,0)</f>
        <v>6.0312249494216897E-3</v>
      </c>
      <c r="E126" s="181">
        <f>IFERROR(Πελάτες!X38/'Ανάπτυξη δικτύου'!X71,0)</f>
        <v>4.3142857142857143E-2</v>
      </c>
      <c r="F126" s="181">
        <f>IFERROR(Πελάτες!AA38/'Ανάπτυξη δικτύου'!AA71,0)</f>
        <v>0</v>
      </c>
      <c r="G126" s="181">
        <f>IFERROR(Πελάτες!AD38/'Ανάπτυξη δικτύου'!AD71,0)</f>
        <v>0</v>
      </c>
      <c r="H126" s="181">
        <f>IFERROR(Πελάτες!AG38/'Ανάπτυξη δικτύου'!AG71,0)</f>
        <v>0</v>
      </c>
      <c r="I126" s="189">
        <f t="shared" si="6"/>
        <v>-1</v>
      </c>
      <c r="J126" s="299">
        <f>IFERROR(Πελάτες!AJ38/'Ανάπτυξη δικτύου'!AJ71,0)</f>
        <v>3.0434923480683867E-2</v>
      </c>
    </row>
    <row r="127" spans="2:10" outlineLevel="1" x14ac:dyDescent="0.35">
      <c r="B127" s="49" t="s">
        <v>139</v>
      </c>
      <c r="C127" s="46" t="s">
        <v>210</v>
      </c>
      <c r="D127" s="181">
        <f>IFERROR(Πελάτες!U39/'Ανάπτυξη δικτύου'!U72,0)</f>
        <v>2.4374153834837754E-2</v>
      </c>
      <c r="E127" s="181">
        <f>IFERROR(Πελάτες!X39/'Ανάπτυξη δικτύου'!X72,0)</f>
        <v>6.2981845312111415E-2</v>
      </c>
      <c r="F127" s="181">
        <f>IFERROR(Πελάτες!AA39/'Ανάπτυξη δικτύου'!AA72,0)</f>
        <v>0.27398843930635836</v>
      </c>
      <c r="G127" s="181">
        <f>IFERROR(Πελάτες!AD39/'Ανάπτυξη δικτύου'!AD72,0)</f>
        <v>0.83140000000000003</v>
      </c>
      <c r="H127" s="181">
        <f>IFERROR(Πελάτες!AG39/'Ανάπτυξη δικτύου'!AG72,0)</f>
        <v>0.81059999999999999</v>
      </c>
      <c r="I127" s="189">
        <f>IFERROR((H127/D127)^(1/4)-1,0)</f>
        <v>1.4014263014313846</v>
      </c>
    </row>
    <row r="129" spans="2:33" ht="15.5" x14ac:dyDescent="0.35">
      <c r="B129" s="306" t="s">
        <v>211</v>
      </c>
      <c r="C129" s="306"/>
      <c r="D129" s="306"/>
      <c r="E129" s="306"/>
      <c r="F129" s="306"/>
      <c r="G129" s="306"/>
      <c r="H129" s="306"/>
      <c r="I129" s="306"/>
    </row>
    <row r="130" spans="2:33" ht="5.5" customHeight="1" outlineLevel="1" x14ac:dyDescent="0.35">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2"/>
      <c r="Y130" s="102"/>
      <c r="Z130" s="102"/>
      <c r="AA130" s="102"/>
      <c r="AB130" s="102"/>
      <c r="AC130" s="102"/>
      <c r="AD130" s="102"/>
      <c r="AE130" s="102"/>
      <c r="AF130" s="102"/>
      <c r="AG130" s="102"/>
    </row>
    <row r="131" spans="2:33" ht="33" customHeight="1" outlineLevel="1" x14ac:dyDescent="0.35">
      <c r="B131" s="60"/>
      <c r="C131" s="61" t="s">
        <v>105</v>
      </c>
      <c r="D131" s="89">
        <f>$C$3</f>
        <v>2024</v>
      </c>
      <c r="E131" s="89">
        <f>$C$3+1</f>
        <v>2025</v>
      </c>
      <c r="F131" s="89">
        <f>$C$3+2</f>
        <v>2026</v>
      </c>
      <c r="G131" s="89">
        <f>$C$3+3</f>
        <v>2027</v>
      </c>
      <c r="H131" s="89">
        <f>$C$3+4</f>
        <v>2028</v>
      </c>
      <c r="I131" s="227" t="str">
        <f>"Ετήσιος ρυθμός ανάπτυξης (CAGR) "&amp;$C$3&amp;" - "&amp;$E$3</f>
        <v>Ετήσιος ρυθμός ανάπτυξης (CAGR) 2024 - 2028</v>
      </c>
    </row>
    <row r="132" spans="2:33" outlineLevel="1" x14ac:dyDescent="0.35">
      <c r="B132" s="237" t="s">
        <v>75</v>
      </c>
      <c r="C132" s="62" t="s">
        <v>201</v>
      </c>
      <c r="D132" s="181">
        <f>IFERROR(Συνδέσεις!U14/'Ανάπτυξη δικτύου'!U47,0)</f>
        <v>0</v>
      </c>
      <c r="E132" s="181">
        <f>IFERROR(Συνδέσεις!Z14/'Ανάπτυξη δικτύου'!X47,0)</f>
        <v>0</v>
      </c>
      <c r="F132" s="181">
        <f>IFERROR(Συνδέσεις!AE14/'Ανάπτυξη δικτύου'!AA47,0)</f>
        <v>0</v>
      </c>
      <c r="G132" s="181">
        <f>IFERROR(Συνδέσεις!AJ14/'Ανάπτυξη δικτύου'!AD47,0)</f>
        <v>0</v>
      </c>
      <c r="H132" s="181">
        <f>IFERROR(Συνδέσεις!AO14/'Ανάπτυξη δικτύου'!AG47,0)</f>
        <v>0</v>
      </c>
      <c r="I132" s="189">
        <f t="shared" ref="I132" si="7">IFERROR((H132/D132)^(1/4)-1,0)</f>
        <v>0</v>
      </c>
    </row>
    <row r="133" spans="2:33" outlineLevel="1" x14ac:dyDescent="0.35">
      <c r="B133" s="238" t="s">
        <v>76</v>
      </c>
      <c r="C133" s="62" t="s">
        <v>201</v>
      </c>
      <c r="D133" s="181">
        <f>IFERROR(Συνδέσεις!U15/'Ανάπτυξη δικτύου'!U48,0)</f>
        <v>0</v>
      </c>
      <c r="E133" s="181">
        <f>IFERROR(Συνδέσεις!Z15/'Ανάπτυξη δικτύου'!X48,0)</f>
        <v>0</v>
      </c>
      <c r="F133" s="181">
        <f>IFERROR(Συνδέσεις!AE15/'Ανάπτυξη δικτύου'!AA48,0)</f>
        <v>0</v>
      </c>
      <c r="G133" s="181">
        <f>IFERROR(Συνδέσεις!AJ15/'Ανάπτυξη δικτύου'!AD48,0)</f>
        <v>0</v>
      </c>
      <c r="H133" s="181">
        <f>IFERROR(Συνδέσεις!AO15/'Ανάπτυξη δικτύου'!AG48,0)</f>
        <v>0</v>
      </c>
      <c r="I133" s="189">
        <f t="shared" ref="I133:I156" si="8">IFERROR((H133/D133)^(1/4)-1,0)</f>
        <v>0</v>
      </c>
    </row>
    <row r="134" spans="2:33" outlineLevel="1" x14ac:dyDescent="0.35">
      <c r="B134" s="237" t="s">
        <v>77</v>
      </c>
      <c r="C134" s="62" t="s">
        <v>201</v>
      </c>
      <c r="D134" s="181">
        <f>IFERROR(Συνδέσεις!U16/'Ανάπτυξη δικτύου'!U49,0)</f>
        <v>0</v>
      </c>
      <c r="E134" s="181">
        <f>IFERROR(Συνδέσεις!Z16/'Ανάπτυξη δικτύου'!X49,0)</f>
        <v>0</v>
      </c>
      <c r="F134" s="181">
        <f>IFERROR(Συνδέσεις!AE16/'Ανάπτυξη δικτύου'!AA49,0)</f>
        <v>0</v>
      </c>
      <c r="G134" s="181">
        <f>IFERROR(Συνδέσεις!AJ16/'Ανάπτυξη δικτύου'!AD49,0)</f>
        <v>0</v>
      </c>
      <c r="H134" s="181">
        <f>IFERROR(Συνδέσεις!AO16/'Ανάπτυξη δικτύου'!AG49,0)</f>
        <v>0</v>
      </c>
      <c r="I134" s="189">
        <f t="shared" si="8"/>
        <v>0</v>
      </c>
    </row>
    <row r="135" spans="2:33" outlineLevel="1" x14ac:dyDescent="0.35">
      <c r="B135" s="238" t="s">
        <v>78</v>
      </c>
      <c r="C135" s="62" t="s">
        <v>201</v>
      </c>
      <c r="D135" s="181">
        <f>IFERROR(Συνδέσεις!U17/'Ανάπτυξη δικτύου'!U50,0)</f>
        <v>1.3924745948915133E-2</v>
      </c>
      <c r="E135" s="181">
        <f>IFERROR(Συνδέσεις!Z17/'Ανάπτυξη δικτύου'!X50,0)</f>
        <v>3.0849999999999999E-2</v>
      </c>
      <c r="F135" s="181">
        <f>IFERROR(Συνδέσεις!AE17/'Ανάπτυξη δικτύου'!AA50,0)</f>
        <v>0.13400000000000001</v>
      </c>
      <c r="G135" s="181">
        <f>IFERROR(Συνδέσεις!AJ17/'Ανάπτυξη δικτύου'!AD50,0)</f>
        <v>0</v>
      </c>
      <c r="H135" s="181">
        <f>IFERROR(Συνδέσεις!AO17/'Ανάπτυξη δικτύου'!AG50,0)</f>
        <v>0</v>
      </c>
      <c r="I135" s="189">
        <f t="shared" si="8"/>
        <v>-1</v>
      </c>
    </row>
    <row r="136" spans="2:33" outlineLevel="1" x14ac:dyDescent="0.35">
      <c r="B136" s="237" t="s">
        <v>79</v>
      </c>
      <c r="C136" s="62" t="s">
        <v>201</v>
      </c>
      <c r="D136" s="181">
        <f>IFERROR(Συνδέσεις!U18/'Ανάπτυξη δικτύου'!U51,0)</f>
        <v>0</v>
      </c>
      <c r="E136" s="181">
        <f>IFERROR(Συνδέσεις!Z18/'Ανάπτυξη δικτύου'!X51,0)</f>
        <v>0</v>
      </c>
      <c r="F136" s="181">
        <f>IFERROR(Συνδέσεις!AE18/'Ανάπτυξη δικτύου'!AA51,0)</f>
        <v>0</v>
      </c>
      <c r="G136" s="181">
        <f>IFERROR(Συνδέσεις!AJ18/'Ανάπτυξη δικτύου'!AD51,0)</f>
        <v>0</v>
      </c>
      <c r="H136" s="181">
        <f>IFERROR(Συνδέσεις!AO18/'Ανάπτυξη δικτύου'!AG51,0)</f>
        <v>0</v>
      </c>
      <c r="I136" s="189">
        <f t="shared" si="8"/>
        <v>0</v>
      </c>
    </row>
    <row r="137" spans="2:33" outlineLevel="1" x14ac:dyDescent="0.35">
      <c r="B137" s="238" t="s">
        <v>80</v>
      </c>
      <c r="C137" s="62" t="s">
        <v>201</v>
      </c>
      <c r="D137" s="181">
        <f>IFERROR(Συνδέσεις!U19/'Ανάπτυξη δικτύου'!U52,0)</f>
        <v>8.3990401097017477E-3</v>
      </c>
      <c r="E137" s="181">
        <f>IFERROR(Συνδέσεις!Z19/'Ανάπτυξη δικτύου'!X52,0)</f>
        <v>2.1176470588235293E-2</v>
      </c>
      <c r="F137" s="181">
        <f>IFERROR(Συνδέσεις!AE19/'Ανάπτυξη δικτύου'!AA52,0)</f>
        <v>7.9863013698630136E-2</v>
      </c>
      <c r="G137" s="181">
        <f>IFERROR(Συνδέσεις!AJ19/'Ανάπτυξη δικτύου'!AD52,0)</f>
        <v>0</v>
      </c>
      <c r="H137" s="181">
        <f>IFERROR(Συνδέσεις!AO19/'Ανάπτυξη δικτύου'!AG52,0)</f>
        <v>0</v>
      </c>
      <c r="I137" s="189">
        <f t="shared" si="8"/>
        <v>-1</v>
      </c>
    </row>
    <row r="138" spans="2:33" outlineLevel="1" x14ac:dyDescent="0.35">
      <c r="B138" s="237" t="s">
        <v>81</v>
      </c>
      <c r="C138" s="62" t="s">
        <v>201</v>
      </c>
      <c r="D138" s="181">
        <f>IFERROR(Συνδέσεις!U20/'Ανάπτυξη δικτύου'!U53,0)</f>
        <v>0</v>
      </c>
      <c r="E138" s="181">
        <f>IFERROR(Συνδέσεις!Z20/'Ανάπτυξη δικτύου'!X53,0)</f>
        <v>0</v>
      </c>
      <c r="F138" s="181">
        <f>IFERROR(Συνδέσεις!AE20/'Ανάπτυξη δικτύου'!AA53,0)</f>
        <v>0</v>
      </c>
      <c r="G138" s="181">
        <f>IFERROR(Συνδέσεις!AJ20/'Ανάπτυξη δικτύου'!AD53,0)</f>
        <v>0</v>
      </c>
      <c r="H138" s="181">
        <f>IFERROR(Συνδέσεις!AO20/'Ανάπτυξη δικτύου'!AG53,0)</f>
        <v>0</v>
      </c>
      <c r="I138" s="189">
        <f t="shared" si="8"/>
        <v>0</v>
      </c>
    </row>
    <row r="139" spans="2:33" outlineLevel="1" x14ac:dyDescent="0.35">
      <c r="B139" s="238" t="s">
        <v>82</v>
      </c>
      <c r="C139" s="62" t="s">
        <v>201</v>
      </c>
      <c r="D139" s="181">
        <f>IFERROR(Συνδέσεις!U21/'Ανάπτυξη δικτύου'!U54,0)</f>
        <v>1.6214511041009464E-2</v>
      </c>
      <c r="E139" s="181">
        <f>IFERROR(Συνδέσεις!Z21/'Ανάπτυξη δικτύου'!X54,0)</f>
        <v>4.2857142857142858E-2</v>
      </c>
      <c r="F139" s="181">
        <f>IFERROR(Συνδέσεις!AE21/'Ανάπτυξη δικτύου'!AA54,0)</f>
        <v>0.13159999999999999</v>
      </c>
      <c r="G139" s="181">
        <f>IFERROR(Συνδέσεις!AJ21/'Ανάπτυξη δικτύου'!AD54,0)</f>
        <v>0</v>
      </c>
      <c r="H139" s="181">
        <f>IFERROR(Συνδέσεις!AO21/'Ανάπτυξη δικτύου'!AG54,0)</f>
        <v>0</v>
      </c>
      <c r="I139" s="189">
        <f t="shared" si="8"/>
        <v>-1</v>
      </c>
    </row>
    <row r="140" spans="2:33" outlineLevel="1" x14ac:dyDescent="0.35">
      <c r="B140" s="237" t="s">
        <v>83</v>
      </c>
      <c r="C140" s="62" t="s">
        <v>201</v>
      </c>
      <c r="D140" s="181">
        <f>IFERROR(Συνδέσεις!U22/'Ανάπτυξη δικτύου'!U55,0)</f>
        <v>0</v>
      </c>
      <c r="E140" s="181">
        <f>IFERROR(Συνδέσεις!Z22/'Ανάπτυξη δικτύου'!X55,0)</f>
        <v>0</v>
      </c>
      <c r="F140" s="181">
        <f>IFERROR(Συνδέσεις!AE22/'Ανάπτυξη δικτύου'!AA55,0)</f>
        <v>0</v>
      </c>
      <c r="G140" s="181">
        <f>IFERROR(Συνδέσεις!AJ22/'Ανάπτυξη δικτύου'!AD55,0)</f>
        <v>0</v>
      </c>
      <c r="H140" s="181">
        <f>IFERROR(Συνδέσεις!AO22/'Ανάπτυξη δικτύου'!AG55,0)</f>
        <v>0</v>
      </c>
      <c r="I140" s="189">
        <f t="shared" si="8"/>
        <v>0</v>
      </c>
    </row>
    <row r="141" spans="2:33" outlineLevel="1" x14ac:dyDescent="0.35">
      <c r="B141" s="238" t="s">
        <v>84</v>
      </c>
      <c r="C141" s="62" t="s">
        <v>201</v>
      </c>
      <c r="D141" s="181">
        <f>IFERROR(Συνδέσεις!U23/'Ανάπτυξη δικτύου'!U56,0)</f>
        <v>0</v>
      </c>
      <c r="E141" s="181">
        <f>IFERROR(Συνδέσεις!Z23/'Ανάπτυξη δικτύου'!X56,0)</f>
        <v>0</v>
      </c>
      <c r="F141" s="181">
        <f>IFERROR(Συνδέσεις!AE23/'Ανάπτυξη δικτύου'!AA56,0)</f>
        <v>0</v>
      </c>
      <c r="G141" s="181">
        <f>IFERROR(Συνδέσεις!AJ23/'Ανάπτυξη δικτύου'!AD56,0)</f>
        <v>0</v>
      </c>
      <c r="H141" s="181">
        <f>IFERROR(Συνδέσεις!AO23/'Ανάπτυξη δικτύου'!AG56,0)</f>
        <v>0</v>
      </c>
      <c r="I141" s="189">
        <f t="shared" si="8"/>
        <v>0</v>
      </c>
    </row>
    <row r="142" spans="2:33" outlineLevel="1" x14ac:dyDescent="0.35">
      <c r="B142" s="237" t="s">
        <v>85</v>
      </c>
      <c r="C142" s="62" t="s">
        <v>201</v>
      </c>
      <c r="D142" s="181">
        <f>IFERROR(Συνδέσεις!U24/'Ανάπτυξη δικτύου'!U57,0)</f>
        <v>0</v>
      </c>
      <c r="E142" s="181">
        <f>IFERROR(Συνδέσεις!Z24/'Ανάπτυξη δικτύου'!X57,0)</f>
        <v>0</v>
      </c>
      <c r="F142" s="181">
        <f>IFERROR(Συνδέσεις!AE24/'Ανάπτυξη δικτύου'!AA57,0)</f>
        <v>0</v>
      </c>
      <c r="G142" s="181">
        <f>IFERROR(Συνδέσεις!AJ24/'Ανάπτυξη δικτύου'!AD57,0)</f>
        <v>0</v>
      </c>
      <c r="H142" s="181">
        <f>IFERROR(Συνδέσεις!AO24/'Ανάπτυξη δικτύου'!AG57,0)</f>
        <v>0</v>
      </c>
      <c r="I142" s="189">
        <f t="shared" si="8"/>
        <v>0</v>
      </c>
    </row>
    <row r="143" spans="2:33" outlineLevel="1" x14ac:dyDescent="0.35">
      <c r="B143" s="238" t="s">
        <v>86</v>
      </c>
      <c r="C143" s="62" t="s">
        <v>201</v>
      </c>
      <c r="D143" s="181">
        <f>IFERROR(Συνδέσεις!U25/'Ανάπτυξη δικτύου'!U58,0)</f>
        <v>0</v>
      </c>
      <c r="E143" s="181">
        <f>IFERROR(Συνδέσεις!Z25/'Ανάπτυξη δικτύου'!X58,0)</f>
        <v>0</v>
      </c>
      <c r="F143" s="181">
        <f>IFERROR(Συνδέσεις!AE25/'Ανάπτυξη δικτύου'!AA58,0)</f>
        <v>0</v>
      </c>
      <c r="G143" s="181">
        <f>IFERROR(Συνδέσεις!AJ25/'Ανάπτυξη δικτύου'!AD58,0)</f>
        <v>0</v>
      </c>
      <c r="H143" s="181">
        <f>IFERROR(Συνδέσεις!AO25/'Ανάπτυξη δικτύου'!AG58,0)</f>
        <v>0</v>
      </c>
      <c r="I143" s="189">
        <f t="shared" si="8"/>
        <v>0</v>
      </c>
    </row>
    <row r="144" spans="2:33" outlineLevel="1" x14ac:dyDescent="0.35">
      <c r="B144" s="237" t="s">
        <v>87</v>
      </c>
      <c r="C144" s="62" t="s">
        <v>201</v>
      </c>
      <c r="D144" s="181">
        <f>IFERROR(Συνδέσεις!U26/'Ανάπτυξη δικτύου'!U59,0)</f>
        <v>0</v>
      </c>
      <c r="E144" s="181">
        <f>IFERROR(Συνδέσεις!Z26/'Ανάπτυξη δικτύου'!X59,0)</f>
        <v>0</v>
      </c>
      <c r="F144" s="181">
        <f>IFERROR(Συνδέσεις!AE26/'Ανάπτυξη δικτύου'!AA59,0)</f>
        <v>0</v>
      </c>
      <c r="G144" s="181">
        <f>IFERROR(Συνδέσεις!AJ26/'Ανάπτυξη δικτύου'!AD59,0)</f>
        <v>0</v>
      </c>
      <c r="H144" s="181">
        <f>IFERROR(Συνδέσεις!AO26/'Ανάπτυξη δικτύου'!AG59,0)</f>
        <v>0</v>
      </c>
      <c r="I144" s="189">
        <f t="shared" si="8"/>
        <v>0</v>
      </c>
    </row>
    <row r="145" spans="2:33" outlineLevel="1" x14ac:dyDescent="0.35">
      <c r="B145" s="238" t="s">
        <v>88</v>
      </c>
      <c r="C145" s="62" t="s">
        <v>201</v>
      </c>
      <c r="D145" s="181">
        <f>IFERROR(Συνδέσεις!U27/'Ανάπτυξη δικτύου'!U60,0)</f>
        <v>8.5894023711589641E-3</v>
      </c>
      <c r="E145" s="181">
        <f>IFERROR(Συνδέσεις!Z27/'Ανάπτυξη δικτύου'!X60,0)</f>
        <v>4.9500000000000002E-2</v>
      </c>
      <c r="F145" s="181">
        <f>IFERROR(Συνδέσεις!AE27/'Ανάπτυξη δικτύου'!AA60,0)</f>
        <v>0</v>
      </c>
      <c r="G145" s="181">
        <f>IFERROR(Συνδέσεις!AJ27/'Ανάπτυξη δικτύου'!AD60,0)</f>
        <v>0</v>
      </c>
      <c r="H145" s="181">
        <f>IFERROR(Συνδέσεις!AO27/'Ανάπτυξη δικτύου'!AG60,0)</f>
        <v>0</v>
      </c>
      <c r="I145" s="189">
        <f t="shared" si="8"/>
        <v>-1</v>
      </c>
    </row>
    <row r="146" spans="2:33" outlineLevel="1" x14ac:dyDescent="0.35">
      <c r="B146" s="237" t="s">
        <v>89</v>
      </c>
      <c r="C146" s="62" t="s">
        <v>201</v>
      </c>
      <c r="D146" s="181">
        <f>IFERROR(Συνδέσεις!U28/'Ανάπτυξη δικτύου'!U61,0)</f>
        <v>0</v>
      </c>
      <c r="E146" s="181">
        <f>IFERROR(Συνδέσεις!Z28/'Ανάπτυξη δικτύου'!X61,0)</f>
        <v>0</v>
      </c>
      <c r="F146" s="181">
        <f>IFERROR(Συνδέσεις!AE28/'Ανάπτυξη δικτύου'!AA61,0)</f>
        <v>0</v>
      </c>
      <c r="G146" s="181">
        <f>IFERROR(Συνδέσεις!AJ28/'Ανάπτυξη δικτύου'!AD61,0)</f>
        <v>0</v>
      </c>
      <c r="H146" s="181">
        <f>IFERROR(Συνδέσεις!AO28/'Ανάπτυξη δικτύου'!AG61,0)</f>
        <v>0</v>
      </c>
      <c r="I146" s="189">
        <f t="shared" si="8"/>
        <v>0</v>
      </c>
    </row>
    <row r="147" spans="2:33" outlineLevel="1" x14ac:dyDescent="0.35">
      <c r="B147" s="238" t="s">
        <v>90</v>
      </c>
      <c r="C147" s="62" t="s">
        <v>201</v>
      </c>
      <c r="D147" s="181">
        <f>IFERROR(Συνδέσεις!U29/'Ανάπτυξη δικτύου'!U62,0)</f>
        <v>0</v>
      </c>
      <c r="E147" s="181">
        <f>IFERROR(Συνδέσεις!Z29/'Ανάπτυξη δικτύου'!X62,0)</f>
        <v>0</v>
      </c>
      <c r="F147" s="181">
        <f>IFERROR(Συνδέσεις!AE29/'Ανάπτυξη δικτύου'!AA62,0)</f>
        <v>0</v>
      </c>
      <c r="G147" s="181">
        <f>IFERROR(Συνδέσεις!AJ29/'Ανάπτυξη δικτύου'!AD62,0)</f>
        <v>2.3599999999999999E-2</v>
      </c>
      <c r="H147" s="181">
        <f>IFERROR(Συνδέσεις!AO29/'Ανάπτυξη δικτύου'!AG62,0)</f>
        <v>2.0000000000000001E-4</v>
      </c>
      <c r="I147" s="189">
        <f t="shared" si="8"/>
        <v>0</v>
      </c>
    </row>
    <row r="148" spans="2:33" outlineLevel="1" x14ac:dyDescent="0.35">
      <c r="B148" s="238" t="s">
        <v>91</v>
      </c>
      <c r="C148" s="62" t="s">
        <v>201</v>
      </c>
      <c r="D148" s="181">
        <f>IFERROR(Συνδέσεις!U30/'Ανάπτυξη δικτύου'!U63,0)</f>
        <v>0</v>
      </c>
      <c r="E148" s="181">
        <f>IFERROR(Συνδέσεις!Z30/'Ανάπτυξη δικτύου'!X63,0)</f>
        <v>0</v>
      </c>
      <c r="F148" s="181">
        <f>IFERROR(Συνδέσεις!AE30/'Ανάπτυξη δικτύου'!AA63,0)</f>
        <v>0</v>
      </c>
      <c r="G148" s="181">
        <f>IFERROR(Συνδέσεις!AJ30/'Ανάπτυξη δικτύου'!AD63,0)</f>
        <v>0</v>
      </c>
      <c r="H148" s="181">
        <f>IFERROR(Συνδέσεις!AO30/'Ανάπτυξη δικτύου'!AG63,0)</f>
        <v>0</v>
      </c>
      <c r="I148" s="189">
        <f t="shared" si="8"/>
        <v>0</v>
      </c>
    </row>
    <row r="149" spans="2:33" outlineLevel="1" x14ac:dyDescent="0.35">
      <c r="B149" s="237" t="s">
        <v>92</v>
      </c>
      <c r="C149" s="62" t="s">
        <v>201</v>
      </c>
      <c r="D149" s="181">
        <f>IFERROR(Συνδέσεις!U31/'Ανάπτυξη δικτύου'!U64,0)</f>
        <v>0</v>
      </c>
      <c r="E149" s="181">
        <f>IFERROR(Συνδέσεις!Z31/'Ανάπτυξη δικτύου'!X64,0)</f>
        <v>0</v>
      </c>
      <c r="F149" s="181">
        <f>IFERROR(Συνδέσεις!AE31/'Ανάπτυξη δικτύου'!AA64,0)</f>
        <v>0</v>
      </c>
      <c r="G149" s="181">
        <f>IFERROR(Συνδέσεις!AJ31/'Ανάπτυξη δικτύου'!AD64,0)</f>
        <v>0</v>
      </c>
      <c r="H149" s="181">
        <f>IFERROR(Συνδέσεις!AO31/'Ανάπτυξη δικτύου'!AG64,0)</f>
        <v>0</v>
      </c>
      <c r="I149" s="189">
        <f t="shared" si="8"/>
        <v>0</v>
      </c>
    </row>
    <row r="150" spans="2:33" outlineLevel="1" x14ac:dyDescent="0.35">
      <c r="B150" s="238" t="s">
        <v>93</v>
      </c>
      <c r="C150" s="62" t="s">
        <v>201</v>
      </c>
      <c r="D150" s="181">
        <f>IFERROR(Συνδέσεις!U32/'Ανάπτυξη δικτύου'!U65,0)</f>
        <v>0</v>
      </c>
      <c r="E150" s="181">
        <f>IFERROR(Συνδέσεις!Z32/'Ανάπτυξη δικτύου'!X65,0)</f>
        <v>0</v>
      </c>
      <c r="F150" s="181">
        <f>IFERROR(Συνδέσεις!AE32/'Ανάπτυξη δικτύου'!AA65,0)</f>
        <v>0</v>
      </c>
      <c r="G150" s="181">
        <f>IFERROR(Συνδέσεις!AJ32/'Ανάπτυξη δικτύου'!AD65,0)</f>
        <v>0</v>
      </c>
      <c r="H150" s="181">
        <f>IFERROR(Συνδέσεις!AO32/'Ανάπτυξη δικτύου'!AG65,0)</f>
        <v>0</v>
      </c>
      <c r="I150" s="189">
        <f t="shared" si="8"/>
        <v>0</v>
      </c>
    </row>
    <row r="151" spans="2:33" outlineLevel="1" x14ac:dyDescent="0.35">
      <c r="B151" s="237" t="s">
        <v>94</v>
      </c>
      <c r="C151" s="62" t="s">
        <v>201</v>
      </c>
      <c r="D151" s="181">
        <f>IFERROR(Συνδέσεις!U33/'Ανάπτυξη δικτύου'!U66,0)</f>
        <v>0</v>
      </c>
      <c r="E151" s="181">
        <f>IFERROR(Συνδέσεις!Z33/'Ανάπτυξη δικτύου'!X66,0)</f>
        <v>0</v>
      </c>
      <c r="F151" s="181">
        <f>IFERROR(Συνδέσεις!AE33/'Ανάπτυξη δικτύου'!AA66,0)</f>
        <v>0</v>
      </c>
      <c r="G151" s="181">
        <f>IFERROR(Συνδέσεις!AJ33/'Ανάπτυξη δικτύου'!AD66,0)</f>
        <v>0</v>
      </c>
      <c r="H151" s="181">
        <f>IFERROR(Συνδέσεις!AO33/'Ανάπτυξη δικτύου'!AG66,0)</f>
        <v>0</v>
      </c>
      <c r="I151" s="189">
        <f t="shared" si="8"/>
        <v>0</v>
      </c>
    </row>
    <row r="152" spans="2:33" outlineLevel="1" x14ac:dyDescent="0.35">
      <c r="B152" s="238" t="s">
        <v>95</v>
      </c>
      <c r="C152" s="62" t="s">
        <v>201</v>
      </c>
      <c r="D152" s="181">
        <f>IFERROR(Συνδέσεις!U34/'Ανάπτυξη δικτύου'!U67,0)</f>
        <v>0</v>
      </c>
      <c r="E152" s="181">
        <f>IFERROR(Συνδέσεις!Z34/'Ανάπτυξη δικτύου'!X67,0)</f>
        <v>4.2016806722689078E-4</v>
      </c>
      <c r="F152" s="181">
        <f>IFERROR(Συνδέσεις!AE34/'Ανάπτυξη δικτύου'!AA67,0)</f>
        <v>0</v>
      </c>
      <c r="G152" s="181">
        <f>IFERROR(Συνδέσεις!AJ34/'Ανάπτυξη δικτύου'!AD67,0)</f>
        <v>0</v>
      </c>
      <c r="H152" s="181">
        <f>IFERROR(Συνδέσεις!AO34/'Ανάπτυξη δικτύου'!AG67,0)</f>
        <v>0</v>
      </c>
      <c r="I152" s="189">
        <f t="shared" si="8"/>
        <v>0</v>
      </c>
    </row>
    <row r="153" spans="2:33" outlineLevel="1" x14ac:dyDescent="0.35">
      <c r="B153" s="237" t="s">
        <v>96</v>
      </c>
      <c r="C153" s="62" t="s">
        <v>201</v>
      </c>
      <c r="D153" s="181">
        <f>IFERROR(Συνδέσεις!U35/'Ανάπτυξη δικτύου'!U68,0)</f>
        <v>0</v>
      </c>
      <c r="E153" s="181">
        <f>IFERROR(Συνδέσεις!Z35/'Ανάπτυξη δικτύου'!X68,0)</f>
        <v>0</v>
      </c>
      <c r="F153" s="181">
        <f>IFERROR(Συνδέσεις!AE35/'Ανάπτυξη δικτύου'!AA68,0)</f>
        <v>0</v>
      </c>
      <c r="G153" s="181">
        <f>IFERROR(Συνδέσεις!AJ35/'Ανάπτυξη δικτύου'!AD68,0)</f>
        <v>0</v>
      </c>
      <c r="H153" s="181">
        <f>IFERROR(Συνδέσεις!AO35/'Ανάπτυξη δικτύου'!AG68,0)</f>
        <v>0</v>
      </c>
      <c r="I153" s="189">
        <f t="shared" si="8"/>
        <v>0</v>
      </c>
    </row>
    <row r="154" spans="2:33" outlineLevel="1" x14ac:dyDescent="0.35">
      <c r="B154" s="238" t="s">
        <v>97</v>
      </c>
      <c r="C154" s="62" t="s">
        <v>201</v>
      </c>
      <c r="D154" s="181">
        <f>IFERROR(Συνδέσεις!U36/'Ανάπτυξη δικτύου'!U69,0)</f>
        <v>2.8516746411483253E-2</v>
      </c>
      <c r="E154" s="181">
        <f>IFERROR(Συνδέσεις!Z36/'Ανάπτυξη δικτύου'!X69,0)</f>
        <v>0</v>
      </c>
      <c r="F154" s="181">
        <f>IFERROR(Συνδέσεις!AE36/'Ανάπτυξη δικτύου'!AA69,0)</f>
        <v>0</v>
      </c>
      <c r="G154" s="181">
        <f>IFERROR(Συνδέσεις!AJ36/'Ανάπτυξη δικτύου'!AD69,0)</f>
        <v>0</v>
      </c>
      <c r="H154" s="181">
        <f>IFERROR(Συνδέσεις!AO36/'Ανάπτυξη δικτύου'!AG69,0)</f>
        <v>0</v>
      </c>
      <c r="I154" s="189">
        <f t="shared" si="8"/>
        <v>-1</v>
      </c>
    </row>
    <row r="155" spans="2:33" outlineLevel="1" x14ac:dyDescent="0.35">
      <c r="B155" s="237" t="s">
        <v>98</v>
      </c>
      <c r="C155" s="62" t="s">
        <v>201</v>
      </c>
      <c r="D155" s="181">
        <f>IFERROR(Συνδέσεις!U37/'Ανάπτυξη δικτύου'!U70,0)</f>
        <v>0</v>
      </c>
      <c r="E155" s="181">
        <f>IFERROR(Συνδέσεις!Z37/'Ανάπτυξη δικτύου'!X70,0)</f>
        <v>0</v>
      </c>
      <c r="F155" s="181">
        <f>IFERROR(Συνδέσεις!AE37/'Ανάπτυξη δικτύου'!AA70,0)</f>
        <v>0</v>
      </c>
      <c r="G155" s="181">
        <f>IFERROR(Συνδέσεις!AJ37/'Ανάπτυξη δικτύου'!AD70,0)</f>
        <v>0</v>
      </c>
      <c r="H155" s="181">
        <f>IFERROR(Συνδέσεις!AO37/'Ανάπτυξη δικτύου'!AG70,0)</f>
        <v>0</v>
      </c>
      <c r="I155" s="189">
        <f t="shared" si="8"/>
        <v>0</v>
      </c>
    </row>
    <row r="156" spans="2:33" outlineLevel="1" x14ac:dyDescent="0.35">
      <c r="B156" s="238" t="s">
        <v>99</v>
      </c>
      <c r="C156" s="62" t="s">
        <v>201</v>
      </c>
      <c r="D156" s="181">
        <f>IFERROR(Συνδέσεις!U38/'Ανάπτυξη δικτύου'!U71,0)</f>
        <v>2.5957170668397143E-3</v>
      </c>
      <c r="E156" s="181">
        <f>IFERROR(Συνδέσεις!Z38/'Ανάπτυξη δικτύου'!X71,0)</f>
        <v>2.4285714285714285E-2</v>
      </c>
      <c r="F156" s="181">
        <f>IFERROR(Συνδέσεις!AE38/'Ανάπτυξη δικτύου'!AA71,0)</f>
        <v>0</v>
      </c>
      <c r="G156" s="181">
        <f>IFERROR(Συνδέσεις!AJ38/'Ανάπτυξη δικτύου'!AD71,0)</f>
        <v>0</v>
      </c>
      <c r="H156" s="181">
        <f>IFERROR(Συνδέσεις!AO38/'Ανάπτυξη δικτύου'!AG71,0)</f>
        <v>0</v>
      </c>
      <c r="I156" s="189">
        <f t="shared" si="8"/>
        <v>-1</v>
      </c>
    </row>
    <row r="157" spans="2:33" outlineLevel="1" x14ac:dyDescent="0.35">
      <c r="B157" s="49" t="s">
        <v>139</v>
      </c>
      <c r="C157" s="46" t="s">
        <v>201</v>
      </c>
      <c r="D157" s="181">
        <f>IFERROR(Συνδέσεις!U39/'Ανάπτυξη δικτύου'!U72,0)</f>
        <v>1.0421766643450998E-2</v>
      </c>
      <c r="E157" s="181">
        <f>IFERROR(Συνδέσεις!Z39/'Ανάπτυξη δικτύου'!X72,0)</f>
        <v>3.5426510818204429E-2</v>
      </c>
      <c r="F157" s="181">
        <f>IFERROR(Συνδέσεις!AE39/'Ανάπτυξη δικτύου'!AA72,0)</f>
        <v>0.18421965317919076</v>
      </c>
      <c r="G157" s="181">
        <f>IFERROR(Συνδέσεις!AJ39/'Ανάπτυξη δικτύου'!AD72,0)</f>
        <v>0.57120000000000004</v>
      </c>
      <c r="H157" s="181">
        <f>IFERROR(Συνδέσεις!AO39/'Ανάπτυξη δικτύου'!AG72,0)</f>
        <v>0.73819999999999997</v>
      </c>
      <c r="I157" s="189">
        <f>IFERROR((H157/D157)^(1/4)-1,0)</f>
        <v>1.9010697732013608</v>
      </c>
    </row>
    <row r="159" spans="2:33" ht="15.5" x14ac:dyDescent="0.35">
      <c r="B159" s="306" t="s">
        <v>212</v>
      </c>
      <c r="C159" s="306"/>
      <c r="D159" s="306"/>
      <c r="E159" s="306"/>
      <c r="F159" s="306"/>
      <c r="G159" s="306"/>
      <c r="H159" s="306"/>
      <c r="I159" s="306"/>
    </row>
    <row r="160" spans="2:33" ht="5.5" customHeight="1" outlineLevel="1" x14ac:dyDescent="0.35">
      <c r="B160" s="102"/>
      <c r="C160" s="102"/>
      <c r="D160" s="102"/>
      <c r="E160" s="102"/>
      <c r="F160" s="102"/>
      <c r="G160" s="102"/>
      <c r="H160" s="102"/>
      <c r="I160" s="102"/>
      <c r="J160" s="102"/>
      <c r="K160" s="102"/>
      <c r="L160" s="102"/>
      <c r="M160" s="102"/>
      <c r="N160" s="102"/>
      <c r="O160" s="102"/>
      <c r="P160" s="102"/>
      <c r="Q160" s="102"/>
      <c r="R160" s="102"/>
      <c r="S160" s="102"/>
      <c r="T160" s="102"/>
      <c r="U160" s="102"/>
      <c r="V160" s="102"/>
      <c r="W160" s="102"/>
      <c r="X160" s="102"/>
      <c r="Y160" s="102"/>
      <c r="Z160" s="102"/>
      <c r="AA160" s="102"/>
      <c r="AB160" s="102"/>
      <c r="AC160" s="102"/>
      <c r="AD160" s="102"/>
      <c r="AE160" s="102"/>
      <c r="AF160" s="102"/>
      <c r="AG160" s="102"/>
    </row>
    <row r="161" spans="2:10" ht="29" outlineLevel="1" x14ac:dyDescent="0.35">
      <c r="B161" s="60"/>
      <c r="C161" s="61" t="s">
        <v>105</v>
      </c>
      <c r="D161" s="89">
        <f>$C$3</f>
        <v>2024</v>
      </c>
      <c r="E161" s="89">
        <f>$C$3+1</f>
        <v>2025</v>
      </c>
      <c r="F161" s="89">
        <f>$C$3+2</f>
        <v>2026</v>
      </c>
      <c r="G161" s="89">
        <f>$C$3+3</f>
        <v>2027</v>
      </c>
      <c r="H161" s="89">
        <f>$C$3+4</f>
        <v>2028</v>
      </c>
      <c r="I161" s="227" t="str">
        <f>"Ετήσιος ρυθμός ανάπτυξης (CAGR) "&amp;$C$3&amp;" - "&amp;$E$3</f>
        <v>Ετήσιος ρυθμός ανάπτυξης (CAGR) 2024 - 2028</v>
      </c>
    </row>
    <row r="162" spans="2:10" outlineLevel="1" x14ac:dyDescent="0.35">
      <c r="B162" s="237" t="s">
        <v>75</v>
      </c>
      <c r="C162" s="62" t="s">
        <v>199</v>
      </c>
      <c r="D162" s="181">
        <f>IFERROR('Διανεμόμενες ποσότητες αερίου'!P15/'Ανάπτυξη δικτύου'!U47,0)</f>
        <v>0</v>
      </c>
      <c r="E162" s="181">
        <f>IFERROR('Διανεμόμενες ποσότητες αερίου'!V15/'Ανάπτυξη δικτύου'!X47,0)</f>
        <v>0</v>
      </c>
      <c r="F162" s="181">
        <f>IFERROR('Διανεμόμενες ποσότητες αερίου'!AB15/'Ανάπτυξη δικτύου'!AA47,0)</f>
        <v>0</v>
      </c>
      <c r="G162" s="181">
        <f>IFERROR('Διανεμόμενες ποσότητες αερίου'!AH15/'Ανάπτυξη δικτύου'!AD47,0)</f>
        <v>0</v>
      </c>
      <c r="H162" s="181">
        <f>IFERROR('Διανεμόμενες ποσότητες αερίου'!AN15/'Ανάπτυξη δικτύου'!AG47,0)</f>
        <v>0</v>
      </c>
      <c r="I162" s="189">
        <f t="shared" ref="I162" si="9">IFERROR((H162/D162)^(1/4)-1,0)</f>
        <v>0</v>
      </c>
      <c r="J162" s="299">
        <f>IFERROR('Διανεμόμενες ποσότητες αερίου'!AR15/'Ανάπτυξη δικτύου'!AJ47,0)</f>
        <v>0</v>
      </c>
    </row>
    <row r="163" spans="2:10" outlineLevel="1" x14ac:dyDescent="0.35">
      <c r="B163" s="238" t="s">
        <v>76</v>
      </c>
      <c r="C163" s="62" t="s">
        <v>199</v>
      </c>
      <c r="D163" s="181">
        <f>IFERROR('Διανεμόμενες ποσότητες αερίου'!P16/'Ανάπτυξη δικτύου'!U48,0)</f>
        <v>0</v>
      </c>
      <c r="E163" s="181">
        <f>IFERROR('Διανεμόμενες ποσότητες αερίου'!V16/'Ανάπτυξη δικτύου'!X48,0)</f>
        <v>0</v>
      </c>
      <c r="F163" s="181">
        <f>IFERROR('Διανεμόμενες ποσότητες αερίου'!AB16/'Ανάπτυξη δικτύου'!AA48,0)</f>
        <v>0</v>
      </c>
      <c r="G163" s="181">
        <f>IFERROR('Διανεμόμενες ποσότητες αερίου'!AH16/'Ανάπτυξη δικτύου'!AD48,0)</f>
        <v>0</v>
      </c>
      <c r="H163" s="181">
        <f>IFERROR('Διανεμόμενες ποσότητες αερίου'!AN16/'Ανάπτυξη δικτύου'!AG48,0)</f>
        <v>0</v>
      </c>
      <c r="I163" s="189">
        <f t="shared" ref="I163:I186" si="10">IFERROR((H163/D163)^(1/4)-1,0)</f>
        <v>0</v>
      </c>
      <c r="J163" s="299">
        <f>IFERROR('Διανεμόμενες ποσότητες αερίου'!AR16/'Ανάπτυξη δικτύου'!AJ48,0)</f>
        <v>0</v>
      </c>
    </row>
    <row r="164" spans="2:10" outlineLevel="1" x14ac:dyDescent="0.35">
      <c r="B164" s="237" t="s">
        <v>77</v>
      </c>
      <c r="C164" s="62" t="s">
        <v>199</v>
      </c>
      <c r="D164" s="181">
        <f>IFERROR('Διανεμόμενες ποσότητες αερίου'!P17/'Ανάπτυξη δικτύου'!U49,0)</f>
        <v>0</v>
      </c>
      <c r="E164" s="181">
        <f>IFERROR('Διανεμόμενες ποσότητες αερίου'!V17/'Ανάπτυξη δικτύου'!X49,0)</f>
        <v>0</v>
      </c>
      <c r="F164" s="181">
        <f>IFERROR('Διανεμόμενες ποσότητες αερίου'!AB17/'Ανάπτυξη δικτύου'!AA49,0)</f>
        <v>0</v>
      </c>
      <c r="G164" s="181">
        <f>IFERROR('Διανεμόμενες ποσότητες αερίου'!AH17/'Ανάπτυξη δικτύου'!AD49,0)</f>
        <v>0</v>
      </c>
      <c r="H164" s="181">
        <f>IFERROR('Διανεμόμενες ποσότητες αερίου'!AN17/'Ανάπτυξη δικτύου'!AG49,0)</f>
        <v>0</v>
      </c>
      <c r="I164" s="189">
        <f t="shared" si="10"/>
        <v>0</v>
      </c>
      <c r="J164" s="299">
        <f>IFERROR('Διανεμόμενες ποσότητες αερίου'!AR17/'Ανάπτυξη δικτύου'!AJ49,0)</f>
        <v>0</v>
      </c>
    </row>
    <row r="165" spans="2:10" outlineLevel="1" x14ac:dyDescent="0.35">
      <c r="B165" s="238" t="s">
        <v>78</v>
      </c>
      <c r="C165" s="62" t="s">
        <v>199</v>
      </c>
      <c r="D165" s="181">
        <f>IFERROR('Διανεμόμενες ποσότητες αερίου'!P18/'Ανάπτυξη δικτύου'!U50,0)</f>
        <v>0.22979950563032134</v>
      </c>
      <c r="E165" s="181">
        <f>IFERROR('Διανεμόμενες ποσότητες αερίου'!V18/'Ανάπτυξη δικτύου'!X50,0)</f>
        <v>2.4535999999999998</v>
      </c>
      <c r="F165" s="181">
        <f>IFERROR('Διανεμόμενες ποσότητες αερίου'!AB18/'Ανάπτυξη δικτύου'!AA50,0)</f>
        <v>16.581700000000001</v>
      </c>
      <c r="G165" s="181">
        <f>IFERROR('Διανεμόμενες ποσότητες αερίου'!AH18/'Ανάπτυξη δικτύου'!AD50,0)</f>
        <v>0</v>
      </c>
      <c r="H165" s="181">
        <f>IFERROR('Διανεμόμενες ποσότητες αερίου'!AN18/'Ανάπτυξη δικτύου'!AG50,0)</f>
        <v>0</v>
      </c>
      <c r="I165" s="189">
        <f t="shared" si="10"/>
        <v>-1</v>
      </c>
      <c r="J165" s="299">
        <f>IFERROR('Διανεμόμενες ποσότητες αερίου'!AR18/'Ανάπτυξη δικτύου'!AJ50,0)</f>
        <v>8.5824686533137928</v>
      </c>
    </row>
    <row r="166" spans="2:10" outlineLevel="1" x14ac:dyDescent="0.35">
      <c r="B166" s="237" t="s">
        <v>79</v>
      </c>
      <c r="C166" s="62" t="s">
        <v>199</v>
      </c>
      <c r="D166" s="181">
        <f>IFERROR('Διανεμόμενες ποσότητες αερίου'!P19/'Ανάπτυξη δικτύου'!U51,0)</f>
        <v>0</v>
      </c>
      <c r="E166" s="181">
        <f>IFERROR('Διανεμόμενες ποσότητες αερίου'!V19/'Ανάπτυξη δικτύου'!X51,0)</f>
        <v>0</v>
      </c>
      <c r="F166" s="181">
        <f>IFERROR('Διανεμόμενες ποσότητες αερίου'!AB19/'Ανάπτυξη δικτύου'!AA51,0)</f>
        <v>0</v>
      </c>
      <c r="G166" s="181">
        <f>IFERROR('Διανεμόμενες ποσότητες αερίου'!AH19/'Ανάπτυξη δικτύου'!AD51,0)</f>
        <v>0</v>
      </c>
      <c r="H166" s="181">
        <f>IFERROR('Διανεμόμενες ποσότητες αερίου'!AN19/'Ανάπτυξη δικτύου'!AG51,0)</f>
        <v>0</v>
      </c>
      <c r="I166" s="189">
        <f t="shared" si="10"/>
        <v>0</v>
      </c>
      <c r="J166" s="299">
        <f>IFERROR('Διανεμόμενες ποσότητες αερίου'!AR19/'Ανάπτυξη δικτύου'!AJ51,0)</f>
        <v>0</v>
      </c>
    </row>
    <row r="167" spans="2:10" outlineLevel="1" x14ac:dyDescent="0.35">
      <c r="B167" s="238" t="s">
        <v>80</v>
      </c>
      <c r="C167" s="62" t="s">
        <v>199</v>
      </c>
      <c r="D167" s="181">
        <f>IFERROR('Διανεμόμενες ποσότητες αερίου'!P20/'Ανάπτυξη δικτύου'!U52,0)</f>
        <v>0.15929036681522113</v>
      </c>
      <c r="E167" s="181">
        <f>IFERROR('Διανεμόμενες ποσότητες αερίου'!V20/'Ανάπτυξη δικτύου'!X52,0)</f>
        <v>2.1071999999999997</v>
      </c>
      <c r="F167" s="181">
        <f>IFERROR('Διανεμόμενες ποσότητες αερίου'!AB20/'Ανάπτυξη δικτύου'!AA52,0)</f>
        <v>12.195616438356165</v>
      </c>
      <c r="G167" s="181">
        <f>IFERROR('Διανεμόμενες ποσότητες αερίου'!AH20/'Ανάπτυξη δικτύου'!AD52,0)</f>
        <v>0</v>
      </c>
      <c r="H167" s="181">
        <f>IFERROR('Διανεμόμενες ποσότητες αερίου'!AN20/'Ανάπτυξη δικτύου'!AG52,0)</f>
        <v>0</v>
      </c>
      <c r="I167" s="189">
        <f t="shared" si="10"/>
        <v>-1</v>
      </c>
      <c r="J167" s="299">
        <f>IFERROR('Διανεμόμενες ποσότητες αερίου'!AR20/'Ανάπτυξη δικτύου'!AJ52,0)</f>
        <v>32.78884244020189</v>
      </c>
    </row>
    <row r="168" spans="2:10" outlineLevel="1" x14ac:dyDescent="0.35">
      <c r="B168" s="237" t="s">
        <v>81</v>
      </c>
      <c r="C168" s="62" t="s">
        <v>199</v>
      </c>
      <c r="D168" s="181">
        <f>IFERROR('Διανεμόμενες ποσότητες αερίου'!P21/'Ανάπτυξη δικτύου'!U53,0)</f>
        <v>0</v>
      </c>
      <c r="E168" s="181">
        <f>IFERROR('Διανεμόμενες ποσότητες αερίου'!V21/'Ανάπτυξη δικτύου'!X53,0)</f>
        <v>0</v>
      </c>
      <c r="F168" s="181">
        <f>IFERROR('Διανεμόμενες ποσότητες αερίου'!AB21/'Ανάπτυξη δικτύου'!AA53,0)</f>
        <v>0</v>
      </c>
      <c r="G168" s="181">
        <f>IFERROR('Διανεμόμενες ποσότητες αερίου'!AH21/'Ανάπτυξη δικτύου'!AD53,0)</f>
        <v>0</v>
      </c>
      <c r="H168" s="181">
        <f>IFERROR('Διανεμόμενες ποσότητες αερίου'!AN21/'Ανάπτυξη δικτύου'!AG53,0)</f>
        <v>0</v>
      </c>
      <c r="I168" s="189">
        <f t="shared" si="10"/>
        <v>0</v>
      </c>
      <c r="J168" s="299">
        <f>IFERROR('Διανεμόμενες ποσότητες αερίου'!AR21/'Ανάπτυξη δικτύου'!AJ53,0)</f>
        <v>0</v>
      </c>
    </row>
    <row r="169" spans="2:10" outlineLevel="1" x14ac:dyDescent="0.35">
      <c r="B169" s="238" t="s">
        <v>82</v>
      </c>
      <c r="C169" s="62" t="s">
        <v>199</v>
      </c>
      <c r="D169" s="181">
        <f>IFERROR('Διανεμόμενες ποσότητες αερίου'!P22/'Ανάπτυξη δικτύου'!U54,0)</f>
        <v>0.28452681388012618</v>
      </c>
      <c r="E169" s="181">
        <f>IFERROR('Διανεμόμενες ποσότητες αερίου'!V22/'Ανάπτυξη δικτύου'!X54,0)</f>
        <v>3.4394079794079797</v>
      </c>
      <c r="F169" s="181">
        <f>IFERROR('Διανεμόμενες ποσότητες αερίου'!AB22/'Ανάπτυξη δικτύου'!AA54,0)</f>
        <v>18.46772</v>
      </c>
      <c r="G169" s="181">
        <f>IFERROR('Διανεμόμενες ποσότητες αερίου'!AH22/'Ανάπτυξη δικτύου'!AD54,0)</f>
        <v>0</v>
      </c>
      <c r="H169" s="181">
        <f>IFERROR('Διανεμόμενες ποσότητες αερίου'!AN22/'Ανάπτυξη δικτύου'!AG54,0)</f>
        <v>0</v>
      </c>
      <c r="I169" s="189">
        <f t="shared" si="10"/>
        <v>-1</v>
      </c>
      <c r="J169" s="299">
        <f>IFERROR('Διανεμόμενες ποσότητες αερίου'!AR22/'Ανάπτυξη δικτύου'!AJ54,0)</f>
        <v>14.316207886676874</v>
      </c>
    </row>
    <row r="170" spans="2:10" outlineLevel="1" x14ac:dyDescent="0.35">
      <c r="B170" s="237" t="s">
        <v>83</v>
      </c>
      <c r="C170" s="62" t="s">
        <v>199</v>
      </c>
      <c r="D170" s="181">
        <f>IFERROR('Διανεμόμενες ποσότητες αερίου'!P23/'Ανάπτυξη δικτύου'!U55,0)</f>
        <v>0</v>
      </c>
      <c r="E170" s="181">
        <f>IFERROR('Διανεμόμενες ποσότητες αερίου'!V23/'Ανάπτυξη δικτύου'!X55,0)</f>
        <v>0</v>
      </c>
      <c r="F170" s="181">
        <f>IFERROR('Διανεμόμενες ποσότητες αερίου'!AB23/'Ανάπτυξη δικτύου'!AA55,0)</f>
        <v>0</v>
      </c>
      <c r="G170" s="181">
        <f>IFERROR('Διανεμόμενες ποσότητες αερίου'!AH23/'Ανάπτυξη δικτύου'!AD55,0)</f>
        <v>0</v>
      </c>
      <c r="H170" s="181">
        <f>IFERROR('Διανεμόμενες ποσότητες αερίου'!AN23/'Ανάπτυξη δικτύου'!AG55,0)</f>
        <v>0</v>
      </c>
      <c r="I170" s="189">
        <f t="shared" si="10"/>
        <v>0</v>
      </c>
      <c r="J170" s="299">
        <f>IFERROR('Διανεμόμενες ποσότητες αερίου'!AR23/'Ανάπτυξη δικτύου'!AJ55,0)</f>
        <v>0</v>
      </c>
    </row>
    <row r="171" spans="2:10" outlineLevel="1" x14ac:dyDescent="0.35">
      <c r="B171" s="238" t="s">
        <v>84</v>
      </c>
      <c r="C171" s="62" t="s">
        <v>199</v>
      </c>
      <c r="D171" s="181">
        <f>IFERROR('Διανεμόμενες ποσότητες αερίου'!P24/'Ανάπτυξη δικτύου'!U56,0)</f>
        <v>0</v>
      </c>
      <c r="E171" s="181">
        <f>IFERROR('Διανεμόμενες ποσότητες αερίου'!V24/'Ανάπτυξη δικτύου'!X56,0)</f>
        <v>0</v>
      </c>
      <c r="F171" s="181">
        <f>IFERROR('Διανεμόμενες ποσότητες αερίου'!AB24/'Ανάπτυξη δικτύου'!AA56,0)</f>
        <v>0</v>
      </c>
      <c r="G171" s="181">
        <f>IFERROR('Διανεμόμενες ποσότητες αερίου'!AH24/'Ανάπτυξη δικτύου'!AD56,0)</f>
        <v>0</v>
      </c>
      <c r="H171" s="181">
        <f>IFERROR('Διανεμόμενες ποσότητες αερίου'!AN24/'Ανάπτυξη δικτύου'!AG56,0)</f>
        <v>0</v>
      </c>
      <c r="I171" s="189">
        <f t="shared" si="10"/>
        <v>0</v>
      </c>
      <c r="J171" s="299">
        <f>IFERROR('Διανεμόμενες ποσότητες αερίου'!AR24/'Ανάπτυξη δικτύου'!AJ56,0)</f>
        <v>0</v>
      </c>
    </row>
    <row r="172" spans="2:10" outlineLevel="1" x14ac:dyDescent="0.35">
      <c r="B172" s="237" t="s">
        <v>85</v>
      </c>
      <c r="C172" s="62" t="s">
        <v>199</v>
      </c>
      <c r="D172" s="181">
        <f>IFERROR('Διανεμόμενες ποσότητες αερίου'!P25/'Ανάπτυξη δικτύου'!U57,0)</f>
        <v>0</v>
      </c>
      <c r="E172" s="181">
        <f>IFERROR('Διανεμόμενες ποσότητες αερίου'!V25/'Ανάπτυξη δικτύου'!X57,0)</f>
        <v>0</v>
      </c>
      <c r="F172" s="181">
        <f>IFERROR('Διανεμόμενες ποσότητες αερίου'!AB25/'Ανάπτυξη δικτύου'!AA57,0)</f>
        <v>0</v>
      </c>
      <c r="G172" s="181">
        <f>IFERROR('Διανεμόμενες ποσότητες αερίου'!AH25/'Ανάπτυξη δικτύου'!AD57,0)</f>
        <v>0</v>
      </c>
      <c r="H172" s="181">
        <f>IFERROR('Διανεμόμενες ποσότητες αερίου'!AN25/'Ανάπτυξη δικτύου'!AG57,0)</f>
        <v>0</v>
      </c>
      <c r="I172" s="189">
        <f t="shared" si="10"/>
        <v>0</v>
      </c>
      <c r="J172" s="299">
        <f>IFERROR('Διανεμόμενες ποσότητες αερίου'!AR25/'Ανάπτυξη δικτύου'!AJ57,0)</f>
        <v>0</v>
      </c>
    </row>
    <row r="173" spans="2:10" outlineLevel="1" x14ac:dyDescent="0.35">
      <c r="B173" s="238" t="s">
        <v>86</v>
      </c>
      <c r="C173" s="62" t="s">
        <v>199</v>
      </c>
      <c r="D173" s="181">
        <f>IFERROR('Διανεμόμενες ποσότητες αερίου'!P26/'Ανάπτυξη δικτύου'!U58,0)</f>
        <v>0</v>
      </c>
      <c r="E173" s="181">
        <f>IFERROR('Διανεμόμενες ποσότητες αερίου'!V26/'Ανάπτυξη δικτύου'!X58,0)</f>
        <v>0</v>
      </c>
      <c r="F173" s="181">
        <f>IFERROR('Διανεμόμενες ποσότητες αερίου'!AB26/'Ανάπτυξη δικτύου'!AA58,0)</f>
        <v>0</v>
      </c>
      <c r="G173" s="181">
        <f>IFERROR('Διανεμόμενες ποσότητες αερίου'!AH26/'Ανάπτυξη δικτύου'!AD58,0)</f>
        <v>0</v>
      </c>
      <c r="H173" s="181">
        <f>IFERROR('Διανεμόμενες ποσότητες αερίου'!AN26/'Ανάπτυξη δικτύου'!AG58,0)</f>
        <v>0</v>
      </c>
      <c r="I173" s="189">
        <f t="shared" si="10"/>
        <v>0</v>
      </c>
      <c r="J173" s="299">
        <f>IFERROR('Διανεμόμενες ποσότητες αερίου'!AR26/'Ανάπτυξη δικτύου'!AJ58,0)</f>
        <v>0</v>
      </c>
    </row>
    <row r="174" spans="2:10" outlineLevel="1" x14ac:dyDescent="0.35">
      <c r="B174" s="237" t="s">
        <v>87</v>
      </c>
      <c r="C174" s="62" t="s">
        <v>199</v>
      </c>
      <c r="D174" s="181">
        <f>IFERROR('Διανεμόμενες ποσότητες αερίου'!P27/'Ανάπτυξη δικτύου'!U59,0)</f>
        <v>0</v>
      </c>
      <c r="E174" s="181">
        <f>IFERROR('Διανεμόμενες ποσότητες αερίου'!V27/'Ανάπτυξη δικτύου'!X59,0)</f>
        <v>0</v>
      </c>
      <c r="F174" s="181">
        <f>IFERROR('Διανεμόμενες ποσότητες αερίου'!AB27/'Ανάπτυξη δικτύου'!AA59,0)</f>
        <v>0</v>
      </c>
      <c r="G174" s="181">
        <f>IFERROR('Διανεμόμενες ποσότητες αερίου'!AH27/'Ανάπτυξη δικτύου'!AD59,0)</f>
        <v>0</v>
      </c>
      <c r="H174" s="181">
        <f>IFERROR('Διανεμόμενες ποσότητες αερίου'!AN27/'Ανάπτυξη δικτύου'!AG59,0)</f>
        <v>0</v>
      </c>
      <c r="I174" s="189">
        <f t="shared" si="10"/>
        <v>0</v>
      </c>
      <c r="J174" s="299">
        <f>IFERROR('Διανεμόμενες ποσότητες αερίου'!AR27/'Ανάπτυξη δικτύου'!AJ59,0)</f>
        <v>0</v>
      </c>
    </row>
    <row r="175" spans="2:10" outlineLevel="1" x14ac:dyDescent="0.35">
      <c r="B175" s="238" t="s">
        <v>88</v>
      </c>
      <c r="C175" s="62" t="s">
        <v>199</v>
      </c>
      <c r="D175" s="181">
        <f>IFERROR('Διανεμόμενες ποσότητες αερίου'!P28/'Ανάπτυξη δικτύου'!U60,0)</f>
        <v>0.16938059520929108</v>
      </c>
      <c r="E175" s="181">
        <f>IFERROR('Διανεμόμενες ποσότητες αερίου'!V28/'Ανάπτυξη δικτύου'!X60,0)</f>
        <v>4.1172399999999998</v>
      </c>
      <c r="F175" s="181">
        <f>IFERROR('Διανεμόμενες ποσότητες αερίου'!AB28/'Ανάπτυξη δικτύου'!AA60,0)</f>
        <v>0</v>
      </c>
      <c r="G175" s="181">
        <f>IFERROR('Διανεμόμενες ποσότητες αερίου'!AH28/'Ανάπτυξη δικτύου'!AD60,0)</f>
        <v>0</v>
      </c>
      <c r="H175" s="181">
        <f>IFERROR('Διανεμόμενες ποσότητες αερίου'!AN28/'Ανάπτυξη δικτύου'!AG60,0)</f>
        <v>0</v>
      </c>
      <c r="I175" s="189">
        <f t="shared" si="10"/>
        <v>-1</v>
      </c>
      <c r="J175" s="299">
        <f>IFERROR('Διανεμόμενες ποσότητες αερίου'!AR28/'Ανάπτυξη δικτύου'!AJ60,0)</f>
        <v>12.036265341905318</v>
      </c>
    </row>
    <row r="176" spans="2:10" outlineLevel="1" x14ac:dyDescent="0.35">
      <c r="B176" s="237" t="s">
        <v>89</v>
      </c>
      <c r="C176" s="62" t="s">
        <v>199</v>
      </c>
      <c r="D176" s="181">
        <f>IFERROR('Διανεμόμενες ποσότητες αερίου'!P29/'Ανάπτυξη δικτύου'!U61,0)</f>
        <v>0</v>
      </c>
      <c r="E176" s="181">
        <f>IFERROR('Διανεμόμενες ποσότητες αερίου'!V29/'Ανάπτυξη δικτύου'!X61,0)</f>
        <v>0</v>
      </c>
      <c r="F176" s="181">
        <f>IFERROR('Διανεμόμενες ποσότητες αερίου'!AB29/'Ανάπτυξη δικτύου'!AA61,0)</f>
        <v>0</v>
      </c>
      <c r="G176" s="181">
        <f>IFERROR('Διανεμόμενες ποσότητες αερίου'!AH29/'Ανάπτυξη δικτύου'!AD61,0)</f>
        <v>0</v>
      </c>
      <c r="H176" s="181">
        <f>IFERROR('Διανεμόμενες ποσότητες αερίου'!AN29/'Ανάπτυξη δικτύου'!AG61,0)</f>
        <v>0</v>
      </c>
      <c r="I176" s="189">
        <f t="shared" si="10"/>
        <v>0</v>
      </c>
      <c r="J176" s="299">
        <f>IFERROR('Διανεμόμενες ποσότητες αερίου'!AR29/'Ανάπτυξη δικτύου'!AJ61,0)</f>
        <v>0</v>
      </c>
    </row>
    <row r="177" spans="2:10" outlineLevel="1" x14ac:dyDescent="0.35">
      <c r="B177" s="238" t="s">
        <v>90</v>
      </c>
      <c r="C177" s="62" t="s">
        <v>199</v>
      </c>
      <c r="D177" s="181">
        <f>IFERROR('Διανεμόμενες ποσότητες αερίου'!P30/'Ανάπτυξη δικτύου'!U62,0)</f>
        <v>0</v>
      </c>
      <c r="E177" s="181">
        <f>IFERROR('Διανεμόμενες ποσότητες αερίου'!V30/'Ανάπτυξη δικτύου'!X62,0)</f>
        <v>0</v>
      </c>
      <c r="F177" s="181">
        <f>IFERROR('Διανεμόμενες ποσότητες αερίου'!AB30/'Ανάπτυξη δικτύου'!AA62,0)</f>
        <v>0</v>
      </c>
      <c r="G177" s="181">
        <f>IFERROR('Διανεμόμενες ποσότητες αερίου'!AH30/'Ανάπτυξη δικτύου'!AD62,0)</f>
        <v>2.1402600000000001</v>
      </c>
      <c r="H177" s="181">
        <f>IFERROR('Διανεμόμενες ποσότητες αερίου'!AN30/'Ανάπτυξη δικτύου'!AG62,0)</f>
        <v>3.5392999999999999</v>
      </c>
      <c r="I177" s="189">
        <f t="shared" si="10"/>
        <v>0</v>
      </c>
      <c r="J177" s="299">
        <f>IFERROR('Διανεμόμενες ποσότητες αερίου'!AR30/'Ανάπτυξη δικτύου'!AJ62,0)</f>
        <v>13.400879999999999</v>
      </c>
    </row>
    <row r="178" spans="2:10" outlineLevel="1" x14ac:dyDescent="0.35">
      <c r="B178" s="238" t="s">
        <v>91</v>
      </c>
      <c r="C178" s="62" t="s">
        <v>199</v>
      </c>
      <c r="D178" s="181">
        <f>IFERROR('Διανεμόμενες ποσότητες αερίου'!P31/'Ανάπτυξη δικτύου'!U63,0)</f>
        <v>0</v>
      </c>
      <c r="E178" s="181">
        <f>IFERROR('Διανεμόμενες ποσότητες αερίου'!V31/'Ανάπτυξη δικτύου'!X63,0)</f>
        <v>0</v>
      </c>
      <c r="F178" s="181">
        <f>IFERROR('Διανεμόμενες ποσότητες αερίου'!AB31/'Ανάπτυξη δικτύου'!AA63,0)</f>
        <v>0</v>
      </c>
      <c r="G178" s="181">
        <f>IFERROR('Διανεμόμενες ποσότητες αερίου'!AH31/'Ανάπτυξη δικτύου'!AD63,0)</f>
        <v>0</v>
      </c>
      <c r="H178" s="181">
        <f>IFERROR('Διανεμόμενες ποσότητες αερίου'!AN31/'Ανάπτυξη δικτύου'!AG63,0)</f>
        <v>0</v>
      </c>
      <c r="I178" s="189">
        <f t="shared" si="10"/>
        <v>0</v>
      </c>
      <c r="J178" s="299">
        <f>IFERROR('Διανεμόμενες ποσότητες αερίου'!AR31/'Ανάπτυξη δικτύου'!AJ63,0)</f>
        <v>0</v>
      </c>
    </row>
    <row r="179" spans="2:10" outlineLevel="1" x14ac:dyDescent="0.35">
      <c r="B179" s="237" t="s">
        <v>92</v>
      </c>
      <c r="C179" s="62" t="s">
        <v>199</v>
      </c>
      <c r="D179" s="181">
        <f>IFERROR('Διανεμόμενες ποσότητες αερίου'!P32/'Ανάπτυξη δικτύου'!U64,0)</f>
        <v>0</v>
      </c>
      <c r="E179" s="181">
        <f>IFERROR('Διανεμόμενες ποσότητες αερίου'!V32/'Ανάπτυξη δικτύου'!X64,0)</f>
        <v>0</v>
      </c>
      <c r="F179" s="181">
        <f>IFERROR('Διανεμόμενες ποσότητες αερίου'!AB32/'Ανάπτυξη δικτύου'!AA64,0)</f>
        <v>0</v>
      </c>
      <c r="G179" s="181">
        <f>IFERROR('Διανεμόμενες ποσότητες αερίου'!AH32/'Ανάπτυξη δικτύου'!AD64,0)</f>
        <v>0</v>
      </c>
      <c r="H179" s="181">
        <f>IFERROR('Διανεμόμενες ποσότητες αερίου'!AN32/'Ανάπτυξη δικτύου'!AG64,0)</f>
        <v>0</v>
      </c>
      <c r="I179" s="189">
        <f t="shared" si="10"/>
        <v>0</v>
      </c>
      <c r="J179" s="299">
        <f>IFERROR('Διανεμόμενες ποσότητες αερίου'!AR32/'Ανάπτυξη δικτύου'!AJ64,0)</f>
        <v>0</v>
      </c>
    </row>
    <row r="180" spans="2:10" outlineLevel="1" x14ac:dyDescent="0.35">
      <c r="B180" s="238" t="s">
        <v>93</v>
      </c>
      <c r="C180" s="62" t="s">
        <v>199</v>
      </c>
      <c r="D180" s="181">
        <f>IFERROR('Διανεμόμενες ποσότητες αερίου'!P33/'Ανάπτυξη δικτύου'!U65,0)</f>
        <v>0</v>
      </c>
      <c r="E180" s="181">
        <f>IFERROR('Διανεμόμενες ποσότητες αερίου'!V33/'Ανάπτυξη δικτύου'!X65,0)</f>
        <v>0</v>
      </c>
      <c r="F180" s="181">
        <f>IFERROR('Διανεμόμενες ποσότητες αερίου'!AB33/'Ανάπτυξη δικτύου'!AA65,0)</f>
        <v>0</v>
      </c>
      <c r="G180" s="181">
        <f>IFERROR('Διανεμόμενες ποσότητες αερίου'!AH33/'Ανάπτυξη δικτύου'!AD65,0)</f>
        <v>0</v>
      </c>
      <c r="H180" s="181">
        <f>IFERROR('Διανεμόμενες ποσότητες αερίου'!AN33/'Ανάπτυξη δικτύου'!AG65,0)</f>
        <v>0</v>
      </c>
      <c r="I180" s="189">
        <f t="shared" si="10"/>
        <v>0</v>
      </c>
      <c r="J180" s="299">
        <f>IFERROR('Διανεμόμενες ποσότητες αερίου'!AR33/'Ανάπτυξη δικτύου'!AJ65,0)</f>
        <v>0</v>
      </c>
    </row>
    <row r="181" spans="2:10" outlineLevel="1" x14ac:dyDescent="0.35">
      <c r="B181" s="237" t="s">
        <v>94</v>
      </c>
      <c r="C181" s="62" t="s">
        <v>199</v>
      </c>
      <c r="D181" s="181">
        <f>IFERROR('Διανεμόμενες ποσότητες αερίου'!P34/'Ανάπτυξη δικτύου'!U66,0)</f>
        <v>0</v>
      </c>
      <c r="E181" s="181">
        <f>IFERROR('Διανεμόμενες ποσότητες αερίου'!V34/'Ανάπτυξη δικτύου'!X66,0)</f>
        <v>0</v>
      </c>
      <c r="F181" s="181">
        <f>IFERROR('Διανεμόμενες ποσότητες αερίου'!AB34/'Ανάπτυξη δικτύου'!AA66,0)</f>
        <v>0</v>
      </c>
      <c r="G181" s="181">
        <f>IFERROR('Διανεμόμενες ποσότητες αερίου'!AH34/'Ανάπτυξη δικτύου'!AD66,0)</f>
        <v>0</v>
      </c>
      <c r="H181" s="181">
        <f>IFERROR('Διανεμόμενες ποσότητες αερίου'!AN34/'Ανάπτυξη δικτύου'!AG66,0)</f>
        <v>0</v>
      </c>
      <c r="I181" s="189">
        <f t="shared" si="10"/>
        <v>0</v>
      </c>
      <c r="J181" s="299">
        <f>IFERROR('Διανεμόμενες ποσότητες αερίου'!AR34/'Ανάπτυξη δικτύου'!AJ66,0)</f>
        <v>0</v>
      </c>
    </row>
    <row r="182" spans="2:10" outlineLevel="1" x14ac:dyDescent="0.35">
      <c r="B182" s="238" t="s">
        <v>95</v>
      </c>
      <c r="C182" s="62" t="s">
        <v>199</v>
      </c>
      <c r="D182" s="181">
        <f>IFERROR('Διανεμόμενες ποσότητες αερίου'!P35/'Ανάπτυξη δικτύου'!U67,0)</f>
        <v>0</v>
      </c>
      <c r="E182" s="181">
        <f>IFERROR('Διανεμόμενες ποσότητες αερίου'!V35/'Ανάπτυξη δικτύου'!X67,0)</f>
        <v>7.9831932773109251E-4</v>
      </c>
      <c r="F182" s="181">
        <f>IFERROR('Διανεμόμενες ποσότητες αερίου'!AB35/'Ανάπτυξη δικτύου'!AA67,0)</f>
        <v>0</v>
      </c>
      <c r="G182" s="181">
        <f>IFERROR('Διανεμόμενες ποσότητες αερίου'!AH35/'Ανάπτυξη δικτύου'!AD67,0)</f>
        <v>0</v>
      </c>
      <c r="H182" s="181">
        <f>IFERROR('Διανεμόμενες ποσότητες αερίου'!AN35/'Ανάπτυξη δικτύου'!AG67,0)</f>
        <v>0</v>
      </c>
      <c r="I182" s="189">
        <f t="shared" si="10"/>
        <v>0</v>
      </c>
      <c r="J182" s="299">
        <f>IFERROR('Διανεμόμενες ποσότητες αερίου'!AR35/'Ανάπτυξη δικτύου'!AJ67,0)</f>
        <v>1.2773109243697478E-2</v>
      </c>
    </row>
    <row r="183" spans="2:10" outlineLevel="1" x14ac:dyDescent="0.35">
      <c r="B183" s="237" t="s">
        <v>96</v>
      </c>
      <c r="C183" s="62" t="s">
        <v>199</v>
      </c>
      <c r="D183" s="181">
        <f>IFERROR('Διανεμόμενες ποσότητες αερίου'!P36/'Ανάπτυξη δικτύου'!U68,0)</f>
        <v>0</v>
      </c>
      <c r="E183" s="181">
        <f>IFERROR('Διανεμόμενες ποσότητες αερίου'!V36/'Ανάπτυξη δικτύου'!X68,0)</f>
        <v>0</v>
      </c>
      <c r="F183" s="181">
        <f>IFERROR('Διανεμόμενες ποσότητες αερίου'!AB36/'Ανάπτυξη δικτύου'!AA68,0)</f>
        <v>0</v>
      </c>
      <c r="G183" s="181">
        <f>IFERROR('Διανεμόμενες ποσότητες αερίου'!AH36/'Ανάπτυξη δικτύου'!AD68,0)</f>
        <v>0</v>
      </c>
      <c r="H183" s="181">
        <f>IFERROR('Διανεμόμενες ποσότητες αερίου'!AN36/'Ανάπτυξη δικτύου'!AG68,0)</f>
        <v>0</v>
      </c>
      <c r="I183" s="189">
        <f t="shared" si="10"/>
        <v>0</v>
      </c>
      <c r="J183" s="299">
        <f>IFERROR('Διανεμόμενες ποσότητες αερίου'!AR36/'Ανάπτυξη δικτύου'!AJ68,0)</f>
        <v>0</v>
      </c>
    </row>
    <row r="184" spans="2:10" outlineLevel="1" x14ac:dyDescent="0.35">
      <c r="B184" s="238" t="s">
        <v>97</v>
      </c>
      <c r="C184" s="62" t="s">
        <v>199</v>
      </c>
      <c r="D184" s="181">
        <f>IFERROR('Διανεμόμενες ποσότητες αερίου'!P37/'Ανάπτυξη δικτύου'!U69,0)</f>
        <v>0.37657416267942584</v>
      </c>
      <c r="E184" s="181">
        <f>IFERROR('Διανεμόμενες ποσότητες αερίου'!V37/'Ανάπτυξη δικτύου'!X69,0)</f>
        <v>0</v>
      </c>
      <c r="F184" s="181">
        <f>IFERROR('Διανεμόμενες ποσότητες αερίου'!AB37/'Ανάπτυξη δικτύου'!AA69,0)</f>
        <v>0</v>
      </c>
      <c r="G184" s="181">
        <f>IFERROR('Διανεμόμενες ποσότητες αερίου'!AH37/'Ανάπτυξη δικτύου'!AD69,0)</f>
        <v>0</v>
      </c>
      <c r="H184" s="181">
        <f>IFERROR('Διανεμόμενες ποσότητες αερίου'!AN37/'Ανάπτυξη δικτύου'!AG69,0)</f>
        <v>0</v>
      </c>
      <c r="I184" s="189">
        <f t="shared" si="10"/>
        <v>-1</v>
      </c>
      <c r="J184" s="299">
        <f>IFERROR('Διανεμόμενες ποσότητες αερίου'!AR37/'Ανάπτυξη δικτύου'!AJ69,0)</f>
        <v>18.141234449760766</v>
      </c>
    </row>
    <row r="185" spans="2:10" outlineLevel="1" x14ac:dyDescent="0.35">
      <c r="B185" s="237" t="s">
        <v>98</v>
      </c>
      <c r="C185" s="62" t="s">
        <v>199</v>
      </c>
      <c r="D185" s="181">
        <f>IFERROR('Διανεμόμενες ποσότητες αερίου'!P38/'Ανάπτυξη δικτύου'!U70,0)</f>
        <v>0</v>
      </c>
      <c r="E185" s="181">
        <f>IFERROR('Διανεμόμενες ποσότητες αερίου'!V38/'Ανάπτυξη δικτύου'!X70,0)</f>
        <v>0</v>
      </c>
      <c r="F185" s="181">
        <f>IFERROR('Διανεμόμενες ποσότητες αερίου'!AB38/'Ανάπτυξη δικτύου'!AA70,0)</f>
        <v>0</v>
      </c>
      <c r="G185" s="181">
        <f>IFERROR('Διανεμόμενες ποσότητες αερίου'!AH38/'Ανάπτυξη δικτύου'!AD70,0)</f>
        <v>0</v>
      </c>
      <c r="H185" s="181">
        <f>IFERROR('Διανεμόμενες ποσότητες αερίου'!AN38/'Ανάπτυξη δικτύου'!AG70,0)</f>
        <v>0</v>
      </c>
      <c r="I185" s="189">
        <f t="shared" si="10"/>
        <v>0</v>
      </c>
      <c r="J185" s="299">
        <f>IFERROR('Διανεμόμενες ποσότητες αερίου'!AR38/'Ανάπτυξη δικτύου'!AJ70,0)</f>
        <v>0</v>
      </c>
    </row>
    <row r="186" spans="2:10" outlineLevel="1" x14ac:dyDescent="0.35">
      <c r="B186" s="238" t="s">
        <v>99</v>
      </c>
      <c r="C186" s="62" t="s">
        <v>199</v>
      </c>
      <c r="D186" s="181">
        <f>IFERROR('Διανεμόμενες ποσότητες αερίου'!P39/'Ανάπτυξη δικτύου'!U71,0)</f>
        <v>4.4213714038503139E-2</v>
      </c>
      <c r="E186" s="181">
        <f>IFERROR('Διανεμόμενες ποσότητες αερίου'!V39/'Ανάπτυξη δικτύου'!X71,0)</f>
        <v>1.5520285714285715</v>
      </c>
      <c r="F186" s="181">
        <f>IFERROR('Διανεμόμενες ποσότητες αερίου'!AB39/'Ανάπτυξη δικτύου'!AA71,0)</f>
        <v>0</v>
      </c>
      <c r="G186" s="181">
        <f>IFERROR('Διανεμόμενες ποσότητες αερίου'!AH39/'Ανάπτυξη δικτύου'!AD71,0)</f>
        <v>0</v>
      </c>
      <c r="H186" s="181">
        <f>IFERROR('Διανεμόμενες ποσότητες αερίου'!AN39/'Ανάπτυξη δικτύου'!AG71,0)</f>
        <v>0</v>
      </c>
      <c r="I186" s="189">
        <f t="shared" si="10"/>
        <v>-1</v>
      </c>
      <c r="J186" s="299">
        <f>IFERROR('Διανεμόμενες ποσότητες αερίου'!AR39/'Ανάπτυξη δικτύου'!AJ71,0)</f>
        <v>2.5400222483826722</v>
      </c>
    </row>
    <row r="187" spans="2:10" outlineLevel="1" x14ac:dyDescent="0.35">
      <c r="B187" s="49" t="s">
        <v>139</v>
      </c>
      <c r="C187" s="46" t="s">
        <v>199</v>
      </c>
      <c r="D187" s="181">
        <f>IFERROR('Διανεμόμενες ποσότητες αερίου'!P40/'Ανάπτυξη δικτύου'!U72,0)</f>
        <v>0.18091901868976282</v>
      </c>
      <c r="E187" s="181">
        <f>IFERROR('Διανεμόμενες ποσότητες αερίου'!V40/'Ανάπτυξη δικτύου'!X72,0)</f>
        <v>2.8975031086794329</v>
      </c>
      <c r="F187" s="181">
        <f>IFERROR('Διανεμόμενες ποσότητες αερίου'!AB40/'Ανάπτυξη δικτύου'!AA72,0)</f>
        <v>23.48495375722543</v>
      </c>
      <c r="G187" s="181">
        <f>IFERROR('Διανεμόμενες ποσότητες αερίου'!AH40/'Ανάπτυξη δικτύου'!AD72,0)</f>
        <v>109.23275999999998</v>
      </c>
      <c r="H187" s="181">
        <f>IFERROR('Διανεμόμενες ποσότητες αερίου'!AN40/'Ανάπτυξη δικτύου'!AG72,0)</f>
        <v>136.06321999999997</v>
      </c>
      <c r="I187" s="189">
        <f>IFERROR((H187/D187)^(1/4)-1,0)</f>
        <v>4.2367775996300541</v>
      </c>
    </row>
  </sheetData>
  <mergeCells count="9">
    <mergeCell ref="B99:I99"/>
    <mergeCell ref="B159:I159"/>
    <mergeCell ref="B129:I129"/>
    <mergeCell ref="J2:L2"/>
    <mergeCell ref="C2:G2"/>
    <mergeCell ref="B9:I9"/>
    <mergeCell ref="B39:I39"/>
    <mergeCell ref="B69:I69"/>
    <mergeCell ref="B5:I5"/>
  </mergeCells>
  <hyperlinks>
    <hyperlink ref="J2" location="'Αρχική σελίδα'!A1" display="Πίσω στην αρχική σελίδα" xr:uid="{CF09721D-2E10-4A0B-8AF6-A0E4C2B557B7}"/>
  </hyperlink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0150B-8271-4D45-8425-026CE53A8C75}">
  <sheetPr>
    <tabColor theme="5" tint="-0.249977111117893"/>
  </sheetPr>
  <dimension ref="B3:Q8"/>
  <sheetViews>
    <sheetView showGridLines="0" showZeros="0" workbookViewId="0">
      <selection activeCell="K45" sqref="K45"/>
    </sheetView>
  </sheetViews>
  <sheetFormatPr defaultColWidth="8.81640625" defaultRowHeight="14.5" x14ac:dyDescent="0.35"/>
  <cols>
    <col min="1" max="1" width="2.81640625" customWidth="1"/>
    <col min="2" max="2" width="23.7265625" customWidth="1"/>
  </cols>
  <sheetData>
    <row r="3" spans="2:17" ht="28.5" x14ac:dyDescent="0.65">
      <c r="B3" s="96" t="s">
        <v>213</v>
      </c>
      <c r="C3" s="97"/>
      <c r="D3" s="97"/>
      <c r="E3" s="97"/>
      <c r="F3" s="97"/>
      <c r="G3" s="97"/>
      <c r="H3" s="97"/>
      <c r="I3" s="97"/>
      <c r="J3" s="97"/>
      <c r="K3" s="97"/>
      <c r="L3" s="97"/>
      <c r="M3" s="97"/>
      <c r="N3" s="97"/>
      <c r="O3" s="97"/>
      <c r="P3" s="97"/>
      <c r="Q3" s="97"/>
    </row>
    <row r="5" spans="2:17" ht="21" x14ac:dyDescent="0.5">
      <c r="B5" s="94" t="s">
        <v>5</v>
      </c>
      <c r="C5" s="97"/>
      <c r="D5" s="97"/>
      <c r="E5" s="97"/>
      <c r="F5" s="97"/>
      <c r="G5" s="97"/>
      <c r="H5" s="97"/>
      <c r="I5" s="97"/>
      <c r="J5" s="97"/>
    </row>
    <row r="6" spans="2:17" ht="21" x14ac:dyDescent="0.5">
      <c r="B6" s="95"/>
    </row>
    <row r="7" spans="2:17" x14ac:dyDescent="0.35">
      <c r="B7" s="196" t="s">
        <v>21</v>
      </c>
    </row>
    <row r="8" spans="2:17" x14ac:dyDescent="0.35">
      <c r="B8" s="196" t="s">
        <v>22</v>
      </c>
    </row>
  </sheetData>
  <hyperlinks>
    <hyperlink ref="B7" location="'Αποτελέσματα ανάλυσης'!A1" display="Αποτελέσματα ανάλυσης" xr:uid="{DE47F44C-60B0-41D8-B5E4-B084E5FB4D91}"/>
    <hyperlink ref="B8" location="'Ανάλυση ανά δήμο'!A1" display="Ανάλυση ανά δήμο" xr:uid="{6E6E1B8A-408D-46DD-BD37-6730B50DDF79}"/>
  </hyperlinks>
  <pageMargins left="0.7" right="0.7" top="0.75" bottom="0.75" header="0.3" footer="0.3"/>
  <pageSetup paperSize="9"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D6BEEB-433E-4E56-8B65-9B5484E89F9F}">
  <sheetPr>
    <tabColor theme="5" tint="0.79998168889431442"/>
  </sheetPr>
  <dimension ref="B2:L26"/>
  <sheetViews>
    <sheetView showGridLines="0" topLeftCell="A7" workbookViewId="0">
      <selection activeCell="E25" sqref="E25"/>
    </sheetView>
  </sheetViews>
  <sheetFormatPr defaultColWidth="8.81640625" defaultRowHeight="14.5" x14ac:dyDescent="0.35"/>
  <cols>
    <col min="1" max="1" width="2.81640625" customWidth="1"/>
    <col min="2" max="2" width="68.26953125" bestFit="1" customWidth="1"/>
    <col min="3" max="5" width="18.453125" customWidth="1"/>
  </cols>
  <sheetData>
    <row r="2" spans="2:12" ht="18.5" x14ac:dyDescent="0.45">
      <c r="B2" s="1" t="s">
        <v>0</v>
      </c>
      <c r="C2" s="307" t="str">
        <f>'Αρχική σελίδα'!C3</f>
        <v>Ανατολικής Μακεδονίας και Θράκης</v>
      </c>
      <c r="D2" s="307"/>
      <c r="E2" s="307"/>
      <c r="F2" s="307"/>
      <c r="G2" s="307"/>
      <c r="H2" s="307"/>
      <c r="J2" s="308" t="s">
        <v>59</v>
      </c>
      <c r="K2" s="308"/>
      <c r="L2" s="308"/>
    </row>
    <row r="3" spans="2:12" ht="18.5" x14ac:dyDescent="0.45">
      <c r="B3" s="2" t="s">
        <v>2</v>
      </c>
      <c r="C3" s="98">
        <f>'Αρχική σελίδα'!C4</f>
        <v>2024</v>
      </c>
      <c r="D3" s="45" t="s">
        <v>3</v>
      </c>
      <c r="E3" s="45">
        <f>C3+4</f>
        <v>2028</v>
      </c>
    </row>
    <row r="5" spans="2:12" ht="46.4" customHeight="1" x14ac:dyDescent="0.35">
      <c r="B5" s="309" t="s">
        <v>214</v>
      </c>
      <c r="C5" s="309"/>
      <c r="D5" s="309"/>
      <c r="E5" s="309"/>
      <c r="F5" s="309"/>
      <c r="G5" s="309"/>
      <c r="H5" s="309"/>
      <c r="I5" s="309"/>
    </row>
    <row r="6" spans="2:12" x14ac:dyDescent="0.35">
      <c r="B6" s="223"/>
      <c r="C6" s="223"/>
      <c r="D6" s="223"/>
      <c r="E6" s="223"/>
      <c r="F6" s="223"/>
      <c r="G6" s="223"/>
      <c r="H6" s="223"/>
    </row>
    <row r="7" spans="2:12" ht="18.5" x14ac:dyDescent="0.45">
      <c r="B7" s="99" t="s">
        <v>215</v>
      </c>
      <c r="C7" s="100"/>
      <c r="D7" s="100"/>
      <c r="E7" s="100"/>
      <c r="F7" s="100"/>
      <c r="G7" s="100"/>
      <c r="H7" s="100"/>
      <c r="I7" s="100"/>
    </row>
    <row r="9" spans="2:12" ht="15.5" x14ac:dyDescent="0.35">
      <c r="B9" s="306" t="s">
        <v>216</v>
      </c>
      <c r="C9" s="306"/>
      <c r="D9" s="306"/>
      <c r="E9" s="306"/>
    </row>
    <row r="10" spans="2:12" ht="6.65" customHeight="1" x14ac:dyDescent="0.35">
      <c r="B10" s="118"/>
      <c r="C10" s="118"/>
      <c r="D10" s="118"/>
      <c r="E10" s="118"/>
    </row>
    <row r="11" spans="2:12" ht="58" x14ac:dyDescent="0.35">
      <c r="B11" s="56"/>
      <c r="C11" s="76" t="s">
        <v>217</v>
      </c>
      <c r="D11" s="28" t="s">
        <v>218</v>
      </c>
      <c r="E11" s="28" t="s">
        <v>219</v>
      </c>
    </row>
    <row r="12" spans="2:12" x14ac:dyDescent="0.35">
      <c r="B12" s="293" t="str">
        <f>Συνδέσεις!B143</f>
        <v>ΔΗΜΟΣ ΑΒΔΗΡΩΝ</v>
      </c>
      <c r="C12" s="6">
        <f>'Ανάλυση ανά δήμο'!D34</f>
        <v>0</v>
      </c>
      <c r="D12" s="298">
        <f>'Ανάλυση ανά δήμο'!D36</f>
        <v>0</v>
      </c>
      <c r="E12" s="264" t="s">
        <v>220</v>
      </c>
      <c r="F12" s="130"/>
    </row>
    <row r="13" spans="2:12" x14ac:dyDescent="0.35">
      <c r="B13" s="19" t="str">
        <f>Συνδέσεις!B145</f>
        <v>ΔΗΜΟΣ ΑΛΕΞΑΝΔΡΟΥΠΟΛΗΣ</v>
      </c>
      <c r="C13" s="254">
        <f>'Ανάλυση ανά δήμο'!D69</f>
        <v>-190124.54233655776</v>
      </c>
      <c r="D13" s="298">
        <f>'Ανάλυση ανά δήμο'!D71</f>
        <v>8.130789604791322E-2</v>
      </c>
      <c r="E13" s="253">
        <f>'Ανάλυση ανά δήμο'!V49</f>
        <v>2042</v>
      </c>
    </row>
    <row r="14" spans="2:12" x14ac:dyDescent="0.35">
      <c r="B14" s="19" t="str">
        <f>Συνδέσεις!B147</f>
        <v>ΔΗΜΟΣ ΔΡΑΜΑΣ</v>
      </c>
      <c r="C14" s="254">
        <f>'Ανάλυση ανά δήμο'!D103</f>
        <v>-1435497.9966354058</v>
      </c>
      <c r="D14" s="298">
        <f>'Ανάλυση ανά δήμο'!D105</f>
        <v>6.7345550973966217E-2</v>
      </c>
      <c r="E14" s="253">
        <f>'Ανάλυση ανά δήμο'!W83</f>
        <v>2043</v>
      </c>
    </row>
    <row r="15" spans="2:12" x14ac:dyDescent="0.35">
      <c r="B15" s="19" t="str">
        <f>Συνδέσεις!B149</f>
        <v>ΔΗΜΟΣ ΚΟΜΟΤΗΝΗΣ</v>
      </c>
      <c r="C15" s="254">
        <f>'Ανάλυση ανά δήμο'!D137</f>
        <v>695701.99475079658</v>
      </c>
      <c r="D15" s="297">
        <f>'Ανάλυση ανά δήμο'!D139</f>
        <v>9.2979524656349399E-2</v>
      </c>
      <c r="E15" s="253">
        <f>'Ανάλυση ανά δήμο'!U117</f>
        <v>2041</v>
      </c>
    </row>
    <row r="16" spans="2:12" x14ac:dyDescent="0.35">
      <c r="B16" s="19" t="str">
        <f>Συνδέσεις!B151</f>
        <v>ΔΗΜΟΣ ΜΑΡΩΝΕΙΑΣ -ΣΑΠΩΝ</v>
      </c>
      <c r="C16" s="254">
        <f>'Ανάλυση ανά δήμο'!D171</f>
        <v>84622.147370054023</v>
      </c>
      <c r="D16" s="297">
        <f>'Ανάλυση ανά δήμο'!D173</f>
        <v>0.32874345176892672</v>
      </c>
      <c r="E16" s="253">
        <f>'Ανάλυση ανά δήμο'!W151</f>
        <v>2043</v>
      </c>
    </row>
    <row r="17" spans="2:5" x14ac:dyDescent="0.35">
      <c r="B17" s="19" t="str">
        <f>Συνδέσεις!B153</f>
        <v>ΔΗΜΟΣ ΝΕΣΤΟΥ</v>
      </c>
      <c r="C17" s="254">
        <f>'Ανάλυση ανά δήμο'!D203</f>
        <v>0</v>
      </c>
      <c r="D17" s="297">
        <f>'Ανάλυση ανά δήμο'!D205</f>
        <v>0</v>
      </c>
      <c r="E17" s="253" t="s">
        <v>220</v>
      </c>
    </row>
    <row r="18" spans="2:5" x14ac:dyDescent="0.35">
      <c r="B18" s="19" t="str">
        <f>Συνδέσεις!B155</f>
        <v>ΔΗΜΟΣ ΞΑΝΘΗΣ</v>
      </c>
      <c r="C18" s="254">
        <f>'Ανάλυση ανά δήμο'!D237</f>
        <v>2008826.8539029136</v>
      </c>
      <c r="D18" s="297">
        <f>'Ανάλυση ανά δήμο'!D239</f>
        <v>0.10928504357981272</v>
      </c>
      <c r="E18" s="253">
        <f>'Ανάλυση ανά δήμο'!T217</f>
        <v>2040</v>
      </c>
    </row>
    <row r="19" spans="2:5" x14ac:dyDescent="0.35">
      <c r="B19" s="19" t="str">
        <f>Συνδέσεις!B157</f>
        <v>ΔΗΜΟΣ ΠΡΟΣΟΤΣΑΝΗΣ</v>
      </c>
      <c r="C19" s="254">
        <f>'Ανάλυση ανά δήμο'!D271</f>
        <v>-374512.66327146126</v>
      </c>
      <c r="D19" s="297">
        <f>'Ανάλυση ανά δήμο'!D273</f>
        <v>4.1693212756464648E-2</v>
      </c>
      <c r="E19" s="253" t="s">
        <v>220</v>
      </c>
    </row>
    <row r="20" spans="2:5" x14ac:dyDescent="0.35">
      <c r="B20" s="19" t="str">
        <f>Συνδέσεις!B159</f>
        <v>ΔΗΜΟΤΙΚΗ ΕΝΟΤΗΤΑ ΣΙΤΑΓΡΩΝ</v>
      </c>
      <c r="C20" s="254" t="s">
        <v>220</v>
      </c>
      <c r="D20" s="298" t="s">
        <v>220</v>
      </c>
      <c r="E20" s="253" t="s">
        <v>220</v>
      </c>
    </row>
    <row r="21" spans="2:5" x14ac:dyDescent="0.35">
      <c r="B21" s="19" t="str">
        <f>Συνδέσεις!B161</f>
        <v>ΔΗΜΟΤΙΚΗ ΕΝΟΤΗΤΑ ΤΟΠΕΙΡΟΥ</v>
      </c>
      <c r="C21" s="254" t="s">
        <v>220</v>
      </c>
      <c r="D21" s="298" t="s">
        <v>220</v>
      </c>
      <c r="E21" s="253" t="s">
        <v>220</v>
      </c>
    </row>
    <row r="22" spans="2:5" x14ac:dyDescent="0.35">
      <c r="B22" s="19" t="str">
        <f>Συνδέσεις!B163</f>
        <v>ΔΗΜΟΤΙΚΗ ΕΝΟΤΗΤΑ ΣΩΣΤΟΥ</v>
      </c>
      <c r="C22" s="254" t="s">
        <v>220</v>
      </c>
      <c r="D22" s="256" t="s">
        <v>220</v>
      </c>
      <c r="E22" s="253" t="s">
        <v>220</v>
      </c>
    </row>
    <row r="23" spans="2:5" x14ac:dyDescent="0.35">
      <c r="B23" s="19" t="str">
        <f>Συνδέσεις!B165</f>
        <v>ΔΗΜΟΤΙΚΗ ΕΝΟΤΗΤΑ ΟΡΕΣΤΙΑΔΟΣ</v>
      </c>
      <c r="C23" s="254">
        <f>'Ανάλυση ανά δήμο'!D371</f>
        <v>644200.77759861725</v>
      </c>
      <c r="D23" s="297">
        <f>'Ανάλυση ανά δήμο'!D373</f>
        <v>0.10301097362359091</v>
      </c>
      <c r="E23" s="253">
        <f>'Ανάλυση ανά δήμο'!T351</f>
        <v>2040</v>
      </c>
    </row>
    <row r="24" spans="2:5" x14ac:dyDescent="0.35">
      <c r="B24" s="19" t="str">
        <f>Συνδέσεις!B167</f>
        <v>ΔΗΜΟΤΙΚΗ ΕΝΟΤΗΤΑ ΚΑΒΑΛΑΣ</v>
      </c>
      <c r="C24" s="254">
        <f>'Ανάλυση ανά δήμο'!D405</f>
        <v>-2225023.7452185974</v>
      </c>
      <c r="D24" s="297">
        <f>'Ανάλυση ανά δήμο'!D407</f>
        <v>1.7299703746370021E-2</v>
      </c>
      <c r="E24" s="253" t="s">
        <v>220</v>
      </c>
    </row>
    <row r="26" spans="2:5" x14ac:dyDescent="0.35">
      <c r="B26" s="294"/>
    </row>
  </sheetData>
  <mergeCells count="4">
    <mergeCell ref="B9:E9"/>
    <mergeCell ref="C2:H2"/>
    <mergeCell ref="J2:L2"/>
    <mergeCell ref="B5:I5"/>
  </mergeCells>
  <hyperlinks>
    <hyperlink ref="J2" location="'Αρχική σελίδα'!A1" display="Πίσω στην αρχική σελίδα" xr:uid="{60111898-36B6-4F93-A857-57D482C14DAF}"/>
  </hyperlinks>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10FE8-ECFC-4E2C-8EB7-63764185560A}">
  <sheetPr>
    <tabColor theme="5" tint="0.79998168889431442"/>
    <pageSetUpPr fitToPage="1"/>
  </sheetPr>
  <dimension ref="B2:AB420"/>
  <sheetViews>
    <sheetView showGridLines="0" topLeftCell="A355" zoomScale="85" zoomScaleNormal="85" workbookViewId="0">
      <selection activeCell="T379" sqref="T379"/>
    </sheetView>
  </sheetViews>
  <sheetFormatPr defaultColWidth="8.81640625" defaultRowHeight="14.5" outlineLevelRow="1" x14ac:dyDescent="0.35"/>
  <cols>
    <col min="1" max="1" width="2.81640625" customWidth="1"/>
    <col min="2" max="2" width="48.453125" customWidth="1"/>
    <col min="3" max="3" width="9.7265625" customWidth="1"/>
    <col min="4" max="4" width="12.7265625" customWidth="1"/>
    <col min="5" max="5" width="15.26953125" customWidth="1"/>
    <col min="6" max="6" width="14.453125" customWidth="1"/>
    <col min="7" max="7" width="13.26953125" customWidth="1"/>
    <col min="8" max="23" width="10.7265625" customWidth="1"/>
    <col min="24" max="24" width="12.26953125" bestFit="1" customWidth="1"/>
    <col min="25" max="25" width="13.26953125" bestFit="1" customWidth="1"/>
    <col min="26" max="28" width="9.7265625" customWidth="1"/>
  </cols>
  <sheetData>
    <row r="2" spans="2:28" ht="18.5" x14ac:dyDescent="0.45">
      <c r="B2" s="1" t="s">
        <v>0</v>
      </c>
      <c r="C2" s="307" t="str">
        <f>'Αρχική σελίδα'!C3</f>
        <v>Ανατολικής Μακεδονίας και Θράκης</v>
      </c>
      <c r="D2" s="307"/>
      <c r="E2" s="307"/>
      <c r="F2" s="307"/>
      <c r="G2" s="307"/>
      <c r="H2" s="307"/>
      <c r="J2" s="308" t="s">
        <v>59</v>
      </c>
      <c r="K2" s="308"/>
      <c r="L2" s="308"/>
    </row>
    <row r="3" spans="2:28" ht="18.5" x14ac:dyDescent="0.45">
      <c r="B3" s="2" t="s">
        <v>2</v>
      </c>
      <c r="C3" s="98">
        <f>'Αρχική σελίδα'!C4</f>
        <v>2024</v>
      </c>
      <c r="D3" s="45" t="s">
        <v>3</v>
      </c>
      <c r="E3" s="45">
        <f>C3+4</f>
        <v>2028</v>
      </c>
    </row>
    <row r="5" spans="2:28" ht="44.5" customHeight="1" x14ac:dyDescent="0.35">
      <c r="B5" s="309" t="s">
        <v>221</v>
      </c>
      <c r="C5" s="309"/>
      <c r="D5" s="309"/>
      <c r="E5" s="309"/>
      <c r="F5" s="309"/>
      <c r="G5" s="309"/>
      <c r="H5" s="309"/>
      <c r="I5" s="309"/>
    </row>
    <row r="6" spans="2:28" x14ac:dyDescent="0.35">
      <c r="B6" s="223"/>
      <c r="C6" s="223"/>
      <c r="D6" s="223"/>
      <c r="E6" s="223"/>
      <c r="F6" s="223"/>
      <c r="G6" s="223"/>
      <c r="H6" s="223"/>
    </row>
    <row r="7" spans="2:28" ht="18.5" x14ac:dyDescent="0.45">
      <c r="B7" s="99" t="s">
        <v>222</v>
      </c>
      <c r="C7" s="100"/>
      <c r="D7" s="100"/>
      <c r="E7" s="100"/>
      <c r="F7" s="100"/>
      <c r="G7" s="100"/>
      <c r="H7" s="100"/>
      <c r="I7" s="100"/>
    </row>
    <row r="10" spans="2:28" x14ac:dyDescent="0.35">
      <c r="B10" s="3" t="s">
        <v>223</v>
      </c>
      <c r="C10" s="3" t="s">
        <v>195</v>
      </c>
      <c r="D10" s="255">
        <f>'Επίπτωση στη μέση χρέωση'!D7</f>
        <v>8.3799999999999999E-2</v>
      </c>
      <c r="E10" s="255">
        <f>'Επίπτωση στη μέση χρέωση'!E7</f>
        <v>8.3799999999999999E-2</v>
      </c>
      <c r="F10" s="255">
        <f>'Επίπτωση στη μέση χρέωση'!F7</f>
        <v>8.3799999999999999E-2</v>
      </c>
      <c r="G10" s="255">
        <f>'Επίπτωση στη μέση χρέωση'!G7</f>
        <v>8.3799999999999999E-2</v>
      </c>
      <c r="H10" s="255">
        <f>'Επίπτωση στη μέση χρέωση'!H7</f>
        <v>8.3799999999999999E-2</v>
      </c>
      <c r="I10" s="17" t="s">
        <v>224</v>
      </c>
    </row>
    <row r="11" spans="2:28" x14ac:dyDescent="0.35">
      <c r="B11" s="3" t="s">
        <v>225</v>
      </c>
      <c r="C11" s="195" t="s">
        <v>206</v>
      </c>
      <c r="D11" s="274">
        <f>10.9159*1.035</f>
        <v>11.2979565</v>
      </c>
      <c r="E11" s="17"/>
    </row>
    <row r="13" spans="2:28" ht="16.5" customHeight="1" x14ac:dyDescent="0.35">
      <c r="B13" s="385" t="s">
        <v>226</v>
      </c>
      <c r="C13" s="386"/>
      <c r="D13" s="386"/>
      <c r="E13" s="386"/>
      <c r="F13" s="386"/>
      <c r="G13" s="386"/>
      <c r="H13" s="386"/>
      <c r="I13" s="386"/>
      <c r="J13" s="386"/>
      <c r="K13" s="386"/>
      <c r="L13" s="386"/>
      <c r="M13" s="386"/>
      <c r="N13" s="386"/>
      <c r="O13" s="386"/>
      <c r="P13" s="386"/>
      <c r="Q13" s="386"/>
      <c r="R13" s="386"/>
      <c r="S13" s="386"/>
      <c r="T13" s="386"/>
      <c r="U13" s="386"/>
      <c r="V13" s="386"/>
      <c r="W13" s="386"/>
      <c r="X13" s="386"/>
      <c r="Y13" s="386"/>
      <c r="Z13" s="386"/>
      <c r="AA13" s="386"/>
      <c r="AB13" s="387"/>
    </row>
    <row r="14" spans="2:28" ht="6" customHeight="1" x14ac:dyDescent="0.35">
      <c r="B14" s="103"/>
      <c r="C14" s="103"/>
      <c r="D14" s="102"/>
      <c r="E14" s="102"/>
      <c r="F14" s="102"/>
      <c r="G14" s="102"/>
      <c r="H14" s="102"/>
      <c r="I14" s="102"/>
      <c r="J14" s="102"/>
      <c r="K14" s="102"/>
      <c r="L14" s="102"/>
      <c r="M14" s="102"/>
      <c r="N14" s="102"/>
      <c r="O14" s="102"/>
      <c r="P14" s="102"/>
      <c r="Q14" s="102"/>
      <c r="R14" s="102"/>
      <c r="S14" s="102"/>
      <c r="T14" s="102"/>
      <c r="U14" s="102"/>
      <c r="V14" s="102"/>
      <c r="W14" s="102"/>
      <c r="X14" s="102"/>
      <c r="Y14" s="102"/>
      <c r="Z14" s="102"/>
      <c r="AA14" s="102"/>
      <c r="AB14" s="102"/>
    </row>
    <row r="15" spans="2:28" outlineLevel="1" x14ac:dyDescent="0.35">
      <c r="B15" s="105" t="s">
        <v>227</v>
      </c>
      <c r="C15" s="97"/>
    </row>
    <row r="16" spans="2:28" outlineLevel="1" x14ac:dyDescent="0.35">
      <c r="B16" s="3"/>
      <c r="C16" s="27" t="s">
        <v>105</v>
      </c>
      <c r="D16" s="27">
        <f>$C$3</f>
        <v>2024</v>
      </c>
      <c r="E16" s="27">
        <f>$C$3+1</f>
        <v>2025</v>
      </c>
      <c r="F16" s="27">
        <f>$C$3+2</f>
        <v>2026</v>
      </c>
      <c r="G16" s="27">
        <f>$C$3+3</f>
        <v>2027</v>
      </c>
      <c r="H16" s="27">
        <f>$C$3+4</f>
        <v>2028</v>
      </c>
      <c r="I16" s="27">
        <f>H16+1</f>
        <v>2029</v>
      </c>
      <c r="J16" s="27">
        <f t="shared" ref="J16:AB16" si="0">I16+1</f>
        <v>2030</v>
      </c>
      <c r="K16" s="27">
        <f t="shared" si="0"/>
        <v>2031</v>
      </c>
      <c r="L16" s="27">
        <f t="shared" si="0"/>
        <v>2032</v>
      </c>
      <c r="M16" s="27">
        <f t="shared" si="0"/>
        <v>2033</v>
      </c>
      <c r="N16" s="27">
        <f t="shared" si="0"/>
        <v>2034</v>
      </c>
      <c r="O16" s="27">
        <f t="shared" si="0"/>
        <v>2035</v>
      </c>
      <c r="P16" s="27">
        <f t="shared" si="0"/>
        <v>2036</v>
      </c>
      <c r="Q16" s="27">
        <f t="shared" si="0"/>
        <v>2037</v>
      </c>
      <c r="R16" s="27">
        <f t="shared" si="0"/>
        <v>2038</v>
      </c>
      <c r="S16" s="27">
        <f t="shared" si="0"/>
        <v>2039</v>
      </c>
      <c r="T16" s="27">
        <f t="shared" si="0"/>
        <v>2040</v>
      </c>
      <c r="U16" s="27">
        <f t="shared" si="0"/>
        <v>2041</v>
      </c>
      <c r="V16" s="27">
        <f t="shared" si="0"/>
        <v>2042</v>
      </c>
      <c r="W16" s="27">
        <f t="shared" si="0"/>
        <v>2043</v>
      </c>
      <c r="X16" s="27">
        <f t="shared" si="0"/>
        <v>2044</v>
      </c>
      <c r="Y16" s="27">
        <f t="shared" si="0"/>
        <v>2045</v>
      </c>
      <c r="Z16" s="27">
        <f t="shared" si="0"/>
        <v>2046</v>
      </c>
      <c r="AA16" s="27">
        <f t="shared" si="0"/>
        <v>2047</v>
      </c>
      <c r="AB16" s="27">
        <f t="shared" si="0"/>
        <v>2048</v>
      </c>
    </row>
    <row r="17" spans="2:28" outlineLevel="1" x14ac:dyDescent="0.35">
      <c r="B17" s="3" t="s">
        <v>228</v>
      </c>
      <c r="C17" s="37"/>
      <c r="D17" s="21">
        <v>1</v>
      </c>
      <c r="E17" s="21">
        <v>2</v>
      </c>
      <c r="F17" s="21">
        <v>3</v>
      </c>
      <c r="G17" s="21">
        <v>4</v>
      </c>
      <c r="H17" s="21">
        <v>5</v>
      </c>
      <c r="I17" s="21">
        <v>6</v>
      </c>
      <c r="J17" s="21">
        <v>7</v>
      </c>
      <c r="K17" s="21">
        <v>8</v>
      </c>
      <c r="L17" s="21">
        <v>9</v>
      </c>
      <c r="M17" s="21">
        <v>10</v>
      </c>
      <c r="N17" s="21">
        <v>11</v>
      </c>
      <c r="O17" s="21">
        <v>12</v>
      </c>
      <c r="P17" s="21">
        <v>13</v>
      </c>
      <c r="Q17" s="21">
        <v>14</v>
      </c>
      <c r="R17" s="21">
        <v>15</v>
      </c>
      <c r="S17" s="21">
        <v>16</v>
      </c>
      <c r="T17" s="21">
        <v>17</v>
      </c>
      <c r="U17" s="21">
        <v>18</v>
      </c>
      <c r="V17" s="21">
        <v>19</v>
      </c>
      <c r="W17" s="21">
        <v>20</v>
      </c>
      <c r="X17" s="21">
        <v>21</v>
      </c>
      <c r="Y17" s="21">
        <v>22</v>
      </c>
      <c r="Z17" s="21">
        <v>23</v>
      </c>
      <c r="AA17" s="21">
        <v>24</v>
      </c>
      <c r="AB17" s="21">
        <v>25</v>
      </c>
    </row>
    <row r="18" spans="2:28" outlineLevel="1" x14ac:dyDescent="0.35">
      <c r="B18" s="382" t="s">
        <v>229</v>
      </c>
      <c r="C18" s="383"/>
      <c r="D18" s="383"/>
      <c r="E18" s="383"/>
      <c r="F18" s="383"/>
      <c r="G18" s="383"/>
      <c r="H18" s="383"/>
      <c r="I18" s="383"/>
      <c r="J18" s="383"/>
      <c r="K18" s="383"/>
      <c r="L18" s="383"/>
      <c r="M18" s="383"/>
      <c r="N18" s="383"/>
      <c r="O18" s="383"/>
      <c r="P18" s="383"/>
      <c r="Q18" s="383"/>
      <c r="R18" s="383"/>
      <c r="S18" s="383"/>
      <c r="T18" s="383"/>
      <c r="U18" s="383"/>
      <c r="V18" s="383"/>
      <c r="W18" s="383"/>
      <c r="X18" s="383"/>
      <c r="Y18" s="383"/>
      <c r="Z18" s="383"/>
      <c r="AA18" s="383"/>
      <c r="AB18" s="384"/>
    </row>
    <row r="19" spans="2:28" outlineLevel="1" x14ac:dyDescent="0.35">
      <c r="B19" s="3" t="s">
        <v>230</v>
      </c>
      <c r="C19" s="106" t="s">
        <v>179</v>
      </c>
      <c r="D19" s="35"/>
      <c r="E19" s="35"/>
      <c r="F19" s="35"/>
      <c r="G19" s="35"/>
      <c r="H19" s="35"/>
      <c r="I19" s="107"/>
      <c r="J19" s="107"/>
      <c r="K19" s="107"/>
      <c r="L19" s="107"/>
      <c r="M19" s="107"/>
      <c r="N19" s="107"/>
      <c r="O19" s="107"/>
      <c r="P19" s="107"/>
      <c r="Q19" s="107"/>
      <c r="R19" s="107"/>
      <c r="S19" s="107"/>
      <c r="T19" s="107"/>
      <c r="U19" s="107"/>
      <c r="V19" s="107"/>
      <c r="W19" s="107"/>
      <c r="X19" s="107"/>
      <c r="Y19" s="107"/>
      <c r="Z19" s="107"/>
      <c r="AA19" s="107"/>
      <c r="AB19" s="107"/>
    </row>
    <row r="20" spans="2:28" outlineLevel="1" x14ac:dyDescent="0.35">
      <c r="B20" s="3" t="s">
        <v>231</v>
      </c>
      <c r="C20" s="106" t="s">
        <v>179</v>
      </c>
      <c r="D20" s="35"/>
      <c r="E20" s="107"/>
      <c r="F20" s="107"/>
      <c r="G20" s="107"/>
      <c r="H20" s="107"/>
      <c r="I20" s="107"/>
      <c r="J20" s="107"/>
      <c r="K20" s="107"/>
      <c r="L20" s="107"/>
      <c r="M20" s="107"/>
      <c r="N20" s="107"/>
      <c r="O20" s="107"/>
      <c r="P20" s="107"/>
      <c r="Q20" s="107"/>
      <c r="R20" s="107"/>
      <c r="S20" s="107"/>
      <c r="T20" s="107"/>
      <c r="U20" s="107"/>
      <c r="V20" s="107"/>
      <c r="W20" s="107"/>
      <c r="X20" s="107"/>
      <c r="Y20" s="107"/>
      <c r="Z20" s="107"/>
      <c r="AA20" s="107"/>
      <c r="AB20" s="107"/>
    </row>
    <row r="21" spans="2:28" outlineLevel="1" x14ac:dyDescent="0.35">
      <c r="B21" s="3" t="s">
        <v>232</v>
      </c>
      <c r="C21" s="106" t="s">
        <v>179</v>
      </c>
      <c r="D21" s="107"/>
      <c r="E21" s="107"/>
      <c r="F21" s="107"/>
      <c r="G21" s="107"/>
      <c r="H21" s="107"/>
      <c r="I21" s="35"/>
      <c r="J21" s="35"/>
      <c r="K21" s="35"/>
      <c r="L21" s="35"/>
      <c r="M21" s="35"/>
      <c r="N21" s="35"/>
      <c r="O21" s="35"/>
      <c r="P21" s="35"/>
      <c r="Q21" s="35"/>
      <c r="R21" s="35"/>
      <c r="S21" s="35"/>
      <c r="T21" s="35"/>
      <c r="U21" s="35"/>
      <c r="V21" s="35"/>
      <c r="W21" s="35"/>
      <c r="X21" s="35"/>
      <c r="Y21" s="35"/>
      <c r="Z21" s="35"/>
      <c r="AA21" s="35"/>
      <c r="AB21" s="35"/>
    </row>
    <row r="22" spans="2:28" outlineLevel="1" x14ac:dyDescent="0.35">
      <c r="B22" s="3" t="s">
        <v>233</v>
      </c>
      <c r="C22" s="108" t="s">
        <v>179</v>
      </c>
      <c r="D22" s="35"/>
      <c r="E22" s="35"/>
      <c r="F22" s="35"/>
      <c r="G22" s="35"/>
      <c r="H22" s="35"/>
      <c r="I22" s="35"/>
      <c r="J22" s="35"/>
      <c r="K22" s="35"/>
      <c r="L22" s="35"/>
      <c r="M22" s="35"/>
      <c r="N22" s="35"/>
      <c r="O22" s="35"/>
      <c r="P22" s="35"/>
      <c r="Q22" s="35"/>
      <c r="R22" s="35"/>
      <c r="S22" s="35"/>
      <c r="T22" s="35"/>
      <c r="U22" s="35"/>
      <c r="V22" s="35"/>
      <c r="W22" s="35"/>
      <c r="X22" s="35"/>
      <c r="Y22" s="35"/>
      <c r="Z22" s="35"/>
      <c r="AA22" s="35"/>
      <c r="AB22" s="35"/>
    </row>
    <row r="23" spans="2:28" outlineLevel="1" x14ac:dyDescent="0.35">
      <c r="B23" s="109" t="s">
        <v>234</v>
      </c>
      <c r="C23" s="108" t="s">
        <v>179</v>
      </c>
      <c r="D23" s="192">
        <f>D19+D22+D20</f>
        <v>0</v>
      </c>
      <c r="E23" s="192">
        <f>E19+E22</f>
        <v>0</v>
      </c>
      <c r="F23" s="192">
        <f>F19+F22</f>
        <v>0</v>
      </c>
      <c r="G23" s="192">
        <f>G19+G22</f>
        <v>0</v>
      </c>
      <c r="H23" s="192">
        <f>H19+H22</f>
        <v>0</v>
      </c>
      <c r="I23" s="192">
        <f>I21+I22</f>
        <v>0</v>
      </c>
      <c r="J23" s="192">
        <f t="shared" ref="J23:AB23" si="1">J21+J22</f>
        <v>0</v>
      </c>
      <c r="K23" s="192">
        <f t="shared" si="1"/>
        <v>0</v>
      </c>
      <c r="L23" s="192">
        <f t="shared" si="1"/>
        <v>0</v>
      </c>
      <c r="M23" s="192">
        <f t="shared" si="1"/>
        <v>0</v>
      </c>
      <c r="N23" s="192">
        <f t="shared" si="1"/>
        <v>0</v>
      </c>
      <c r="O23" s="192">
        <f t="shared" si="1"/>
        <v>0</v>
      </c>
      <c r="P23" s="192">
        <f t="shared" si="1"/>
        <v>0</v>
      </c>
      <c r="Q23" s="192">
        <f t="shared" si="1"/>
        <v>0</v>
      </c>
      <c r="R23" s="192">
        <f t="shared" si="1"/>
        <v>0</v>
      </c>
      <c r="S23" s="192">
        <f t="shared" si="1"/>
        <v>0</v>
      </c>
      <c r="T23" s="192">
        <f t="shared" si="1"/>
        <v>0</v>
      </c>
      <c r="U23" s="192">
        <f t="shared" si="1"/>
        <v>0</v>
      </c>
      <c r="V23" s="192">
        <f t="shared" si="1"/>
        <v>0</v>
      </c>
      <c r="W23" s="192">
        <f t="shared" si="1"/>
        <v>0</v>
      </c>
      <c r="X23" s="192">
        <f t="shared" si="1"/>
        <v>0</v>
      </c>
      <c r="Y23" s="192">
        <f t="shared" si="1"/>
        <v>0</v>
      </c>
      <c r="Z23" s="192">
        <f t="shared" si="1"/>
        <v>0</v>
      </c>
      <c r="AA23" s="192">
        <f t="shared" si="1"/>
        <v>0</v>
      </c>
      <c r="AB23" s="192">
        <f t="shared" si="1"/>
        <v>0</v>
      </c>
    </row>
    <row r="24" spans="2:28" outlineLevel="1" x14ac:dyDescent="0.35">
      <c r="B24" s="17" t="s">
        <v>235</v>
      </c>
    </row>
    <row r="25" spans="2:28" outlineLevel="1" x14ac:dyDescent="0.35">
      <c r="B25" s="17" t="s">
        <v>236</v>
      </c>
    </row>
    <row r="26" spans="2:28" outlineLevel="1" x14ac:dyDescent="0.35">
      <c r="B26" s="382" t="s">
        <v>237</v>
      </c>
      <c r="C26" s="383"/>
      <c r="D26" s="383"/>
      <c r="E26" s="383"/>
      <c r="F26" s="383"/>
      <c r="G26" s="383"/>
      <c r="H26" s="383"/>
      <c r="I26" s="383"/>
      <c r="J26" s="383"/>
      <c r="K26" s="383"/>
      <c r="L26" s="383"/>
      <c r="M26" s="383"/>
      <c r="N26" s="383"/>
      <c r="O26" s="383"/>
      <c r="P26" s="383"/>
      <c r="Q26" s="383"/>
      <c r="R26" s="383"/>
      <c r="S26" s="383"/>
      <c r="T26" s="383"/>
      <c r="U26" s="383"/>
      <c r="V26" s="383"/>
      <c r="W26" s="383"/>
      <c r="X26" s="383"/>
      <c r="Y26" s="383"/>
      <c r="Z26" s="383"/>
      <c r="AA26" s="383"/>
      <c r="AB26" s="384"/>
    </row>
    <row r="27" spans="2:28" outlineLevel="1" x14ac:dyDescent="0.35">
      <c r="B27" s="110" t="s">
        <v>238</v>
      </c>
      <c r="C27" s="106" t="s">
        <v>115</v>
      </c>
      <c r="D27" s="35"/>
      <c r="E27" s="35"/>
      <c r="F27" s="35"/>
      <c r="G27" s="35"/>
      <c r="H27" s="35"/>
      <c r="I27" s="35"/>
      <c r="J27" s="35"/>
      <c r="K27" s="35"/>
      <c r="L27" s="35"/>
      <c r="M27" s="35"/>
      <c r="N27" s="35"/>
      <c r="O27" s="35"/>
      <c r="P27" s="35"/>
      <c r="Q27" s="35"/>
      <c r="R27" s="35"/>
      <c r="S27" s="35"/>
      <c r="T27" s="35"/>
      <c r="U27" s="35"/>
      <c r="V27" s="35"/>
      <c r="W27" s="35"/>
      <c r="X27" s="35"/>
      <c r="Y27" s="35"/>
      <c r="Z27" s="35"/>
      <c r="AA27" s="35"/>
      <c r="AB27" s="35"/>
    </row>
    <row r="28" spans="2:28" outlineLevel="1" x14ac:dyDescent="0.35">
      <c r="B28" s="110" t="s">
        <v>239</v>
      </c>
      <c r="C28" s="108" t="s">
        <v>179</v>
      </c>
      <c r="D28" s="150">
        <f t="shared" ref="D28:AB28" si="2">D27*$D$11</f>
        <v>0</v>
      </c>
      <c r="E28" s="150">
        <f t="shared" si="2"/>
        <v>0</v>
      </c>
      <c r="F28" s="150">
        <f t="shared" si="2"/>
        <v>0</v>
      </c>
      <c r="G28" s="150">
        <f t="shared" si="2"/>
        <v>0</v>
      </c>
      <c r="H28" s="150">
        <f t="shared" si="2"/>
        <v>0</v>
      </c>
      <c r="I28" s="150">
        <f t="shared" si="2"/>
        <v>0</v>
      </c>
      <c r="J28" s="150">
        <f t="shared" si="2"/>
        <v>0</v>
      </c>
      <c r="K28" s="150">
        <f t="shared" si="2"/>
        <v>0</v>
      </c>
      <c r="L28" s="150">
        <f t="shared" si="2"/>
        <v>0</v>
      </c>
      <c r="M28" s="150">
        <f t="shared" si="2"/>
        <v>0</v>
      </c>
      <c r="N28" s="150">
        <f t="shared" si="2"/>
        <v>0</v>
      </c>
      <c r="O28" s="150">
        <f t="shared" si="2"/>
        <v>0</v>
      </c>
      <c r="P28" s="150">
        <f t="shared" si="2"/>
        <v>0</v>
      </c>
      <c r="Q28" s="150">
        <f t="shared" si="2"/>
        <v>0</v>
      </c>
      <c r="R28" s="150">
        <f t="shared" si="2"/>
        <v>0</v>
      </c>
      <c r="S28" s="150">
        <f t="shared" si="2"/>
        <v>0</v>
      </c>
      <c r="T28" s="150">
        <f t="shared" si="2"/>
        <v>0</v>
      </c>
      <c r="U28" s="150">
        <f t="shared" si="2"/>
        <v>0</v>
      </c>
      <c r="V28" s="150">
        <f t="shared" si="2"/>
        <v>0</v>
      </c>
      <c r="W28" s="150">
        <f t="shared" si="2"/>
        <v>0</v>
      </c>
      <c r="X28" s="150">
        <f t="shared" si="2"/>
        <v>0</v>
      </c>
      <c r="Y28" s="150">
        <f t="shared" si="2"/>
        <v>0</v>
      </c>
      <c r="Z28" s="150">
        <f t="shared" si="2"/>
        <v>0</v>
      </c>
      <c r="AA28" s="150">
        <f t="shared" si="2"/>
        <v>0</v>
      </c>
      <c r="AB28" s="150">
        <f t="shared" si="2"/>
        <v>0</v>
      </c>
    </row>
    <row r="29" spans="2:28" outlineLevel="1" x14ac:dyDescent="0.35">
      <c r="B29" s="109" t="s">
        <v>240</v>
      </c>
      <c r="C29" s="108" t="s">
        <v>179</v>
      </c>
      <c r="D29" s="192">
        <f t="shared" ref="D29:AB29" si="3">D28</f>
        <v>0</v>
      </c>
      <c r="E29" s="192">
        <f t="shared" si="3"/>
        <v>0</v>
      </c>
      <c r="F29" s="192">
        <f t="shared" si="3"/>
        <v>0</v>
      </c>
      <c r="G29" s="192">
        <f t="shared" si="3"/>
        <v>0</v>
      </c>
      <c r="H29" s="192">
        <f t="shared" si="3"/>
        <v>0</v>
      </c>
      <c r="I29" s="192">
        <f t="shared" si="3"/>
        <v>0</v>
      </c>
      <c r="J29" s="192">
        <f t="shared" si="3"/>
        <v>0</v>
      </c>
      <c r="K29" s="192">
        <f t="shared" si="3"/>
        <v>0</v>
      </c>
      <c r="L29" s="192">
        <f t="shared" si="3"/>
        <v>0</v>
      </c>
      <c r="M29" s="192">
        <f t="shared" si="3"/>
        <v>0</v>
      </c>
      <c r="N29" s="192">
        <f t="shared" si="3"/>
        <v>0</v>
      </c>
      <c r="O29" s="192">
        <f t="shared" si="3"/>
        <v>0</v>
      </c>
      <c r="P29" s="192">
        <f t="shared" si="3"/>
        <v>0</v>
      </c>
      <c r="Q29" s="192">
        <f t="shared" si="3"/>
        <v>0</v>
      </c>
      <c r="R29" s="192">
        <f t="shared" si="3"/>
        <v>0</v>
      </c>
      <c r="S29" s="192">
        <f t="shared" si="3"/>
        <v>0</v>
      </c>
      <c r="T29" s="192">
        <f t="shared" si="3"/>
        <v>0</v>
      </c>
      <c r="U29" s="192">
        <f t="shared" si="3"/>
        <v>0</v>
      </c>
      <c r="V29" s="192">
        <f t="shared" si="3"/>
        <v>0</v>
      </c>
      <c r="W29" s="192">
        <f t="shared" si="3"/>
        <v>0</v>
      </c>
      <c r="X29" s="192">
        <f t="shared" si="3"/>
        <v>0</v>
      </c>
      <c r="Y29" s="192">
        <f t="shared" si="3"/>
        <v>0</v>
      </c>
      <c r="Z29" s="192">
        <f t="shared" si="3"/>
        <v>0</v>
      </c>
      <c r="AA29" s="192">
        <f t="shared" si="3"/>
        <v>0</v>
      </c>
      <c r="AB29" s="192">
        <f t="shared" si="3"/>
        <v>0</v>
      </c>
    </row>
    <row r="30" spans="2:28" outlineLevel="1" x14ac:dyDescent="0.35">
      <c r="B30" s="111" t="s">
        <v>241</v>
      </c>
    </row>
    <row r="31" spans="2:28" outlineLevel="1" x14ac:dyDescent="0.35">
      <c r="B31" s="3" t="s">
        <v>242</v>
      </c>
      <c r="C31" s="112" t="s">
        <v>179</v>
      </c>
      <c r="D31" s="151">
        <f t="shared" ref="D31:AB31" si="4">D29-D23</f>
        <v>0</v>
      </c>
      <c r="E31" s="151">
        <f t="shared" si="4"/>
        <v>0</v>
      </c>
      <c r="F31" s="151">
        <f t="shared" si="4"/>
        <v>0</v>
      </c>
      <c r="G31" s="151">
        <f t="shared" si="4"/>
        <v>0</v>
      </c>
      <c r="H31" s="151">
        <f t="shared" si="4"/>
        <v>0</v>
      </c>
      <c r="I31" s="151">
        <f t="shared" si="4"/>
        <v>0</v>
      </c>
      <c r="J31" s="151">
        <f t="shared" si="4"/>
        <v>0</v>
      </c>
      <c r="K31" s="151">
        <f t="shared" si="4"/>
        <v>0</v>
      </c>
      <c r="L31" s="151">
        <f t="shared" si="4"/>
        <v>0</v>
      </c>
      <c r="M31" s="151">
        <f t="shared" si="4"/>
        <v>0</v>
      </c>
      <c r="N31" s="151">
        <f t="shared" si="4"/>
        <v>0</v>
      </c>
      <c r="O31" s="151">
        <f t="shared" si="4"/>
        <v>0</v>
      </c>
      <c r="P31" s="151">
        <f t="shared" si="4"/>
        <v>0</v>
      </c>
      <c r="Q31" s="151">
        <f t="shared" si="4"/>
        <v>0</v>
      </c>
      <c r="R31" s="151">
        <f t="shared" si="4"/>
        <v>0</v>
      </c>
      <c r="S31" s="151">
        <f t="shared" si="4"/>
        <v>0</v>
      </c>
      <c r="T31" s="151">
        <f t="shared" si="4"/>
        <v>0</v>
      </c>
      <c r="U31" s="151">
        <f t="shared" si="4"/>
        <v>0</v>
      </c>
      <c r="V31" s="151">
        <f t="shared" si="4"/>
        <v>0</v>
      </c>
      <c r="W31" s="151">
        <f t="shared" si="4"/>
        <v>0</v>
      </c>
      <c r="X31" s="151">
        <f t="shared" si="4"/>
        <v>0</v>
      </c>
      <c r="Y31" s="151">
        <f t="shared" si="4"/>
        <v>0</v>
      </c>
      <c r="Z31" s="151">
        <f t="shared" si="4"/>
        <v>0</v>
      </c>
      <c r="AA31" s="151">
        <f t="shared" si="4"/>
        <v>0</v>
      </c>
      <c r="AB31" s="151">
        <f t="shared" si="4"/>
        <v>0</v>
      </c>
    </row>
    <row r="32" spans="2:28" outlineLevel="1" x14ac:dyDescent="0.35">
      <c r="B32" s="3" t="s">
        <v>243</v>
      </c>
      <c r="C32" s="112" t="s">
        <v>179</v>
      </c>
      <c r="D32" s="151">
        <f>D31*1/(1+$D$10)</f>
        <v>0</v>
      </c>
      <c r="E32" s="151">
        <f>E31*1/(1+$E$10)*(1/(1+$D$10))</f>
        <v>0</v>
      </c>
      <c r="F32" s="151">
        <f>F31*1/(1+$F$10)*(1/(1+$E$10))*(1/(1+$D$10))</f>
        <v>0</v>
      </c>
      <c r="G32" s="151">
        <f>G31*1/(1+$G$10)*(1/(1+$F$10)*(1/(1+$E$10))*(1/(1+$D$10)))</f>
        <v>0</v>
      </c>
      <c r="H32" s="151">
        <f>H31*1/(1+$H$10)*(1/(1+$G$10)*(1/(1+$F$10)*(1/(1+$E$10))*(1/(1+$D$10))))</f>
        <v>0</v>
      </c>
      <c r="I32" s="151">
        <f t="shared" ref="I32:AB32" si="5">I31*(1/((1+$H$10)^(I17-$G$17))*(1/(1+$G$10)*(1/(1+$F$10)*(1/(1+$E$10))*((1/(1+$D$10))))))</f>
        <v>0</v>
      </c>
      <c r="J32" s="151">
        <f t="shared" si="5"/>
        <v>0</v>
      </c>
      <c r="K32" s="151">
        <f t="shared" si="5"/>
        <v>0</v>
      </c>
      <c r="L32" s="151">
        <f t="shared" si="5"/>
        <v>0</v>
      </c>
      <c r="M32" s="151">
        <f t="shared" si="5"/>
        <v>0</v>
      </c>
      <c r="N32" s="151">
        <f t="shared" si="5"/>
        <v>0</v>
      </c>
      <c r="O32" s="151">
        <f t="shared" si="5"/>
        <v>0</v>
      </c>
      <c r="P32" s="151">
        <f t="shared" si="5"/>
        <v>0</v>
      </c>
      <c r="Q32" s="151">
        <f t="shared" si="5"/>
        <v>0</v>
      </c>
      <c r="R32" s="151">
        <f t="shared" si="5"/>
        <v>0</v>
      </c>
      <c r="S32" s="151">
        <f t="shared" si="5"/>
        <v>0</v>
      </c>
      <c r="T32" s="151">
        <f t="shared" si="5"/>
        <v>0</v>
      </c>
      <c r="U32" s="151">
        <f t="shared" si="5"/>
        <v>0</v>
      </c>
      <c r="V32" s="151">
        <f t="shared" si="5"/>
        <v>0</v>
      </c>
      <c r="W32" s="151">
        <f t="shared" si="5"/>
        <v>0</v>
      </c>
      <c r="X32" s="151">
        <f t="shared" si="5"/>
        <v>0</v>
      </c>
      <c r="Y32" s="151">
        <f t="shared" si="5"/>
        <v>0</v>
      </c>
      <c r="Z32" s="151">
        <f t="shared" si="5"/>
        <v>0</v>
      </c>
      <c r="AA32" s="151">
        <f t="shared" si="5"/>
        <v>0</v>
      </c>
      <c r="AB32" s="151">
        <f t="shared" si="5"/>
        <v>0</v>
      </c>
    </row>
    <row r="33" spans="2:28" outlineLevel="1" x14ac:dyDescent="0.35">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row>
    <row r="34" spans="2:28" outlineLevel="1" x14ac:dyDescent="0.35">
      <c r="B34" s="39" t="s">
        <v>244</v>
      </c>
      <c r="C34" s="113" t="s">
        <v>179</v>
      </c>
      <c r="D34" s="114">
        <f>SUM(D32:AB32)</f>
        <v>0</v>
      </c>
      <c r="E34" s="295"/>
      <c r="F34" s="38"/>
      <c r="G34" s="38"/>
      <c r="H34" s="38"/>
      <c r="O34" s="292"/>
    </row>
    <row r="35" spans="2:28" ht="5.15" customHeight="1" outlineLevel="1" x14ac:dyDescent="0.35"/>
    <row r="36" spans="2:28" outlineLevel="1" x14ac:dyDescent="0.35">
      <c r="B36" s="39" t="s">
        <v>218</v>
      </c>
      <c r="C36" s="39"/>
      <c r="D36" s="193">
        <f>IFERROR(IRR(D31:AB31),0)</f>
        <v>0</v>
      </c>
    </row>
    <row r="37" spans="2:28" ht="5.15" customHeight="1" outlineLevel="1" x14ac:dyDescent="0.35"/>
    <row r="38" spans="2:28" outlineLevel="1" x14ac:dyDescent="0.35">
      <c r="B38" s="39" t="s">
        <v>245</v>
      </c>
    </row>
    <row r="39" spans="2:28" outlineLevel="1" x14ac:dyDescent="0.35">
      <c r="B39" s="3" t="s">
        <v>228</v>
      </c>
      <c r="C39" s="37"/>
      <c r="D39" s="21">
        <v>1</v>
      </c>
      <c r="E39" s="21">
        <v>2</v>
      </c>
      <c r="F39" s="21">
        <v>3</v>
      </c>
      <c r="G39" s="21">
        <v>4</v>
      </c>
      <c r="H39" s="21">
        <v>5</v>
      </c>
      <c r="I39" s="21">
        <v>6</v>
      </c>
      <c r="J39" s="21">
        <v>7</v>
      </c>
      <c r="K39" s="21">
        <v>8</v>
      </c>
      <c r="L39" s="21">
        <v>9</v>
      </c>
      <c r="M39" s="21">
        <v>10</v>
      </c>
      <c r="N39" s="21">
        <v>11</v>
      </c>
      <c r="O39" s="21">
        <v>12</v>
      </c>
      <c r="P39" s="21">
        <v>13</v>
      </c>
      <c r="Q39" s="21">
        <v>14</v>
      </c>
      <c r="R39" s="21">
        <v>15</v>
      </c>
      <c r="S39" s="21">
        <v>16</v>
      </c>
      <c r="T39" s="21">
        <v>17</v>
      </c>
      <c r="U39" s="21">
        <v>18</v>
      </c>
      <c r="V39" s="21">
        <v>19</v>
      </c>
      <c r="W39" s="21">
        <v>20</v>
      </c>
      <c r="X39" s="21">
        <v>21</v>
      </c>
      <c r="Y39" s="21">
        <v>22</v>
      </c>
      <c r="Z39" s="21">
        <v>23</v>
      </c>
      <c r="AA39" s="21">
        <v>24</v>
      </c>
      <c r="AB39" s="21">
        <v>25</v>
      </c>
    </row>
    <row r="40" spans="2:28" outlineLevel="1" x14ac:dyDescent="0.35">
      <c r="B40" s="3" t="s">
        <v>242</v>
      </c>
      <c r="C40" s="112" t="s">
        <v>179</v>
      </c>
      <c r="D40" s="150">
        <f>D31</f>
        <v>0</v>
      </c>
      <c r="E40" s="150">
        <f>E31</f>
        <v>0</v>
      </c>
      <c r="F40" s="150">
        <f t="shared" ref="F40:AB40" si="6">F31</f>
        <v>0</v>
      </c>
      <c r="G40" s="150">
        <f t="shared" si="6"/>
        <v>0</v>
      </c>
      <c r="H40" s="150">
        <f t="shared" si="6"/>
        <v>0</v>
      </c>
      <c r="I40" s="150">
        <f t="shared" si="6"/>
        <v>0</v>
      </c>
      <c r="J40" s="150">
        <f t="shared" si="6"/>
        <v>0</v>
      </c>
      <c r="K40" s="150">
        <f t="shared" si="6"/>
        <v>0</v>
      </c>
      <c r="L40" s="150">
        <f t="shared" si="6"/>
        <v>0</v>
      </c>
      <c r="M40" s="150">
        <f t="shared" si="6"/>
        <v>0</v>
      </c>
      <c r="N40" s="150">
        <f t="shared" si="6"/>
        <v>0</v>
      </c>
      <c r="O40" s="150">
        <f t="shared" si="6"/>
        <v>0</v>
      </c>
      <c r="P40" s="150">
        <f t="shared" si="6"/>
        <v>0</v>
      </c>
      <c r="Q40" s="150">
        <f t="shared" si="6"/>
        <v>0</v>
      </c>
      <c r="R40" s="150">
        <f t="shared" si="6"/>
        <v>0</v>
      </c>
      <c r="S40" s="150">
        <f t="shared" si="6"/>
        <v>0</v>
      </c>
      <c r="T40" s="150">
        <f t="shared" si="6"/>
        <v>0</v>
      </c>
      <c r="U40" s="150">
        <f t="shared" si="6"/>
        <v>0</v>
      </c>
      <c r="V40" s="150">
        <f t="shared" si="6"/>
        <v>0</v>
      </c>
      <c r="W40" s="150">
        <f t="shared" si="6"/>
        <v>0</v>
      </c>
      <c r="X40" s="150">
        <f t="shared" si="6"/>
        <v>0</v>
      </c>
      <c r="Y40" s="150">
        <f t="shared" si="6"/>
        <v>0</v>
      </c>
      <c r="Z40" s="150">
        <f t="shared" si="6"/>
        <v>0</v>
      </c>
      <c r="AA40" s="150">
        <f t="shared" si="6"/>
        <v>0</v>
      </c>
      <c r="AB40" s="150">
        <f t="shared" si="6"/>
        <v>0</v>
      </c>
    </row>
    <row r="41" spans="2:28" outlineLevel="1" x14ac:dyDescent="0.35">
      <c r="B41" s="115" t="s">
        <v>246</v>
      </c>
      <c r="C41" s="116" t="s">
        <v>179</v>
      </c>
      <c r="D41" s="194">
        <f>D19*1/(1+$D$10)</f>
        <v>0</v>
      </c>
      <c r="E41" s="194">
        <f>E19*1/(1+$E$10)*(1/(1+$D$10))</f>
        <v>0</v>
      </c>
      <c r="F41" s="194">
        <f>F19*1/(1+$F$10)*(1/(1+$E$10))*(1/(1+$D$10))</f>
        <v>0</v>
      </c>
      <c r="G41" s="194">
        <f>G19*1/(1+$G$10)*(1/(1+$F$10)*(1/(1+$E$10))*(1/(1+$D$10)))</f>
        <v>0</v>
      </c>
      <c r="H41" s="194">
        <f>H19*1/(1+$H$10)*(1/(1+$G$10)*(1/(1+$F$10)*(1/(1+$E$10))*(1/(1+$D$10))))</f>
        <v>0</v>
      </c>
    </row>
    <row r="42" spans="2:28" outlineLevel="1" x14ac:dyDescent="0.35">
      <c r="B42" s="3" t="s">
        <v>247</v>
      </c>
      <c r="C42" s="112" t="s">
        <v>179</v>
      </c>
      <c r="D42" s="151">
        <f>D40-D41</f>
        <v>0</v>
      </c>
      <c r="E42" s="151">
        <f>D42+E40-E41</f>
        <v>0</v>
      </c>
      <c r="F42" s="151">
        <f>E42+F40-F41</f>
        <v>0</v>
      </c>
      <c r="G42" s="151">
        <f>F42+G40-G41</f>
        <v>0</v>
      </c>
      <c r="H42" s="151">
        <f>G42+H40-H41</f>
        <v>0</v>
      </c>
      <c r="I42" s="151">
        <f t="shared" ref="I42:AA42" si="7">H42+I40</f>
        <v>0</v>
      </c>
      <c r="J42" s="151">
        <f t="shared" si="7"/>
        <v>0</v>
      </c>
      <c r="K42" s="151">
        <f t="shared" si="7"/>
        <v>0</v>
      </c>
      <c r="L42" s="151">
        <f t="shared" si="7"/>
        <v>0</v>
      </c>
      <c r="M42" s="151">
        <f t="shared" si="7"/>
        <v>0</v>
      </c>
      <c r="N42" s="151">
        <f t="shared" si="7"/>
        <v>0</v>
      </c>
      <c r="O42" s="151">
        <f t="shared" si="7"/>
        <v>0</v>
      </c>
      <c r="P42" s="151">
        <f t="shared" si="7"/>
        <v>0</v>
      </c>
      <c r="Q42" s="151">
        <f t="shared" si="7"/>
        <v>0</v>
      </c>
      <c r="R42" s="151">
        <f t="shared" si="7"/>
        <v>0</v>
      </c>
      <c r="S42" s="151">
        <f t="shared" si="7"/>
        <v>0</v>
      </c>
      <c r="T42" s="151">
        <f t="shared" si="7"/>
        <v>0</v>
      </c>
      <c r="U42" s="151">
        <f t="shared" si="7"/>
        <v>0</v>
      </c>
      <c r="V42" s="151">
        <f t="shared" si="7"/>
        <v>0</v>
      </c>
      <c r="W42" s="151">
        <f t="shared" si="7"/>
        <v>0</v>
      </c>
      <c r="X42" s="151">
        <f t="shared" si="7"/>
        <v>0</v>
      </c>
      <c r="Y42" s="151">
        <f t="shared" si="7"/>
        <v>0</v>
      </c>
      <c r="Z42" s="151">
        <f t="shared" si="7"/>
        <v>0</v>
      </c>
      <c r="AA42" s="151">
        <f t="shared" si="7"/>
        <v>0</v>
      </c>
      <c r="AB42" s="151">
        <f>AA42+AB40</f>
        <v>0</v>
      </c>
    </row>
    <row r="43" spans="2:28" outlineLevel="1" x14ac:dyDescent="0.35">
      <c r="B43" s="117" t="s">
        <v>248</v>
      </c>
    </row>
    <row r="46" spans="2:28" ht="15.5" x14ac:dyDescent="0.35">
      <c r="B46" s="385" t="s">
        <v>249</v>
      </c>
      <c r="C46" s="386"/>
      <c r="D46" s="386"/>
      <c r="E46" s="386"/>
      <c r="F46" s="386"/>
      <c r="G46" s="386"/>
      <c r="H46" s="386"/>
      <c r="I46" s="386"/>
      <c r="J46" s="386"/>
      <c r="K46" s="386"/>
      <c r="L46" s="386"/>
      <c r="M46" s="386"/>
      <c r="N46" s="386"/>
      <c r="O46" s="386"/>
      <c r="P46" s="386"/>
      <c r="Q46" s="386"/>
      <c r="R46" s="386"/>
      <c r="S46" s="386"/>
      <c r="T46" s="386"/>
      <c r="U46" s="386"/>
      <c r="V46" s="386"/>
      <c r="W46" s="386"/>
      <c r="X46" s="386"/>
      <c r="Y46" s="386"/>
      <c r="Z46" s="386"/>
      <c r="AA46" s="386"/>
      <c r="AB46" s="387"/>
    </row>
    <row r="47" spans="2:28" ht="15.5" x14ac:dyDescent="0.35">
      <c r="B47" s="103"/>
      <c r="C47" s="103"/>
      <c r="D47" s="273"/>
      <c r="E47" s="102"/>
      <c r="F47" s="102"/>
      <c r="G47" s="102"/>
      <c r="H47" s="102"/>
      <c r="I47" s="102"/>
      <c r="J47" s="102"/>
      <c r="K47" s="102"/>
      <c r="L47" s="102"/>
      <c r="M47" s="102"/>
      <c r="N47" s="102"/>
      <c r="O47" s="102"/>
      <c r="P47" s="102"/>
      <c r="Q47" s="102"/>
      <c r="R47" s="102"/>
      <c r="S47" s="102"/>
      <c r="T47" s="102"/>
      <c r="U47" s="102"/>
      <c r="V47" s="102"/>
      <c r="W47" s="102"/>
      <c r="X47" s="102"/>
      <c r="Y47" s="102"/>
      <c r="Z47" s="102"/>
      <c r="AA47" s="102"/>
      <c r="AB47" s="102"/>
    </row>
    <row r="48" spans="2:28" x14ac:dyDescent="0.35">
      <c r="B48" s="105" t="s">
        <v>227</v>
      </c>
      <c r="C48" s="97"/>
    </row>
    <row r="49" spans="2:28" x14ac:dyDescent="0.35">
      <c r="B49" s="3"/>
      <c r="C49" s="27" t="s">
        <v>105</v>
      </c>
      <c r="D49" s="27">
        <f>$C$3</f>
        <v>2024</v>
      </c>
      <c r="E49" s="27">
        <f>$C$3+1</f>
        <v>2025</v>
      </c>
      <c r="F49" s="27">
        <f>$C$3+2</f>
        <v>2026</v>
      </c>
      <c r="G49" s="27">
        <f>$C$3+3</f>
        <v>2027</v>
      </c>
      <c r="H49" s="27">
        <f>$C$3+4</f>
        <v>2028</v>
      </c>
      <c r="I49" s="27">
        <f>H49+1</f>
        <v>2029</v>
      </c>
      <c r="J49" s="27">
        <f t="shared" ref="J49" si="8">I49+1</f>
        <v>2030</v>
      </c>
      <c r="K49" s="27">
        <f t="shared" ref="K49" si="9">J49+1</f>
        <v>2031</v>
      </c>
      <c r="L49" s="27">
        <f t="shared" ref="L49" si="10">K49+1</f>
        <v>2032</v>
      </c>
      <c r="M49" s="27">
        <f t="shared" ref="M49" si="11">L49+1</f>
        <v>2033</v>
      </c>
      <c r="N49" s="27">
        <f t="shared" ref="N49" si="12">M49+1</f>
        <v>2034</v>
      </c>
      <c r="O49" s="27">
        <f t="shared" ref="O49" si="13">N49+1</f>
        <v>2035</v>
      </c>
      <c r="P49" s="27">
        <f t="shared" ref="P49" si="14">O49+1</f>
        <v>2036</v>
      </c>
      <c r="Q49" s="27">
        <f t="shared" ref="Q49" si="15">P49+1</f>
        <v>2037</v>
      </c>
      <c r="R49" s="27">
        <f t="shared" ref="R49" si="16">Q49+1</f>
        <v>2038</v>
      </c>
      <c r="S49" s="27">
        <f t="shared" ref="S49" si="17">R49+1</f>
        <v>2039</v>
      </c>
      <c r="T49" s="27">
        <f t="shared" ref="T49" si="18">S49+1</f>
        <v>2040</v>
      </c>
      <c r="U49" s="27">
        <f t="shared" ref="U49" si="19">T49+1</f>
        <v>2041</v>
      </c>
      <c r="V49" s="27">
        <f t="shared" ref="V49" si="20">U49+1</f>
        <v>2042</v>
      </c>
      <c r="W49" s="27">
        <f t="shared" ref="W49" si="21">V49+1</f>
        <v>2043</v>
      </c>
      <c r="X49" s="27">
        <f t="shared" ref="X49" si="22">W49+1</f>
        <v>2044</v>
      </c>
      <c r="Y49" s="27">
        <f t="shared" ref="Y49" si="23">X49+1</f>
        <v>2045</v>
      </c>
      <c r="Z49" s="27">
        <f t="shared" ref="Z49" si="24">Y49+1</f>
        <v>2046</v>
      </c>
      <c r="AA49" s="27">
        <f t="shared" ref="AA49" si="25">Z49+1</f>
        <v>2047</v>
      </c>
      <c r="AB49" s="27">
        <f t="shared" ref="AB49" si="26">AA49+1</f>
        <v>2048</v>
      </c>
    </row>
    <row r="50" spans="2:28" x14ac:dyDescent="0.35">
      <c r="B50" s="3" t="s">
        <v>228</v>
      </c>
      <c r="C50" s="37"/>
      <c r="D50" s="21">
        <v>1</v>
      </c>
      <c r="E50" s="21">
        <v>2</v>
      </c>
      <c r="F50" s="21">
        <v>3</v>
      </c>
      <c r="G50" s="21">
        <v>4</v>
      </c>
      <c r="H50" s="21">
        <v>5</v>
      </c>
      <c r="I50" s="21">
        <v>6</v>
      </c>
      <c r="J50" s="21">
        <v>7</v>
      </c>
      <c r="K50" s="21">
        <v>8</v>
      </c>
      <c r="L50" s="21">
        <v>9</v>
      </c>
      <c r="M50" s="21">
        <v>10</v>
      </c>
      <c r="N50" s="21">
        <v>11</v>
      </c>
      <c r="O50" s="21">
        <v>12</v>
      </c>
      <c r="P50" s="21">
        <v>13</v>
      </c>
      <c r="Q50" s="21">
        <v>14</v>
      </c>
      <c r="R50" s="21">
        <v>15</v>
      </c>
      <c r="S50" s="21">
        <v>16</v>
      </c>
      <c r="T50" s="21">
        <v>17</v>
      </c>
      <c r="U50" s="21">
        <v>18</v>
      </c>
      <c r="V50" s="21">
        <v>19</v>
      </c>
      <c r="W50" s="21">
        <v>20</v>
      </c>
      <c r="X50" s="21">
        <v>21</v>
      </c>
      <c r="Y50" s="21">
        <v>22</v>
      </c>
      <c r="Z50" s="21">
        <v>23</v>
      </c>
      <c r="AA50" s="21">
        <v>24</v>
      </c>
      <c r="AB50" s="21">
        <v>25</v>
      </c>
    </row>
    <row r="51" spans="2:28" x14ac:dyDescent="0.35">
      <c r="B51" s="382" t="s">
        <v>229</v>
      </c>
      <c r="C51" s="383"/>
      <c r="D51" s="383"/>
      <c r="E51" s="383"/>
      <c r="F51" s="383"/>
      <c r="G51" s="383"/>
      <c r="H51" s="383"/>
      <c r="I51" s="383"/>
      <c r="J51" s="383"/>
      <c r="K51" s="383"/>
      <c r="L51" s="383"/>
      <c r="M51" s="383"/>
      <c r="N51" s="383"/>
      <c r="O51" s="383"/>
      <c r="P51" s="383"/>
      <c r="Q51" s="383"/>
      <c r="R51" s="383"/>
      <c r="S51" s="383"/>
      <c r="T51" s="383"/>
      <c r="U51" s="383"/>
      <c r="V51" s="383"/>
      <c r="W51" s="383"/>
      <c r="X51" s="383"/>
      <c r="Y51" s="383"/>
      <c r="Z51" s="383"/>
      <c r="AA51" s="383"/>
      <c r="AB51" s="384"/>
    </row>
    <row r="52" spans="2:28" x14ac:dyDescent="0.35">
      <c r="B52" s="3" t="s">
        <v>230</v>
      </c>
      <c r="C52" s="106" t="s">
        <v>179</v>
      </c>
      <c r="D52" s="35">
        <f>Επενδύσεις!D15</f>
        <v>4481822.5370807555</v>
      </c>
      <c r="E52" s="35">
        <f>Επενδύσεις!E15</f>
        <v>2870105.7210154003</v>
      </c>
      <c r="F52" s="35">
        <f>Επενδύσεις!F15</f>
        <v>1634819.6420843115</v>
      </c>
      <c r="G52" s="35">
        <f>Επενδύσεις!G15</f>
        <v>1186244.015758168</v>
      </c>
      <c r="H52" s="35">
        <f>Επενδύσεις!H15</f>
        <v>1338592.47100508</v>
      </c>
      <c r="I52" s="107"/>
      <c r="J52" s="107"/>
      <c r="K52" s="107"/>
      <c r="L52" s="107"/>
      <c r="M52" s="107"/>
      <c r="N52" s="107"/>
      <c r="O52" s="107"/>
      <c r="P52" s="107"/>
      <c r="Q52" s="107"/>
      <c r="R52" s="107"/>
      <c r="S52" s="107"/>
      <c r="T52" s="107"/>
      <c r="U52" s="107"/>
      <c r="V52" s="107"/>
      <c r="W52" s="107"/>
      <c r="X52" s="107"/>
      <c r="Y52" s="107"/>
      <c r="Z52" s="107"/>
      <c r="AA52" s="107"/>
      <c r="AB52" s="107"/>
    </row>
    <row r="53" spans="2:28" x14ac:dyDescent="0.35">
      <c r="B53" s="3" t="s">
        <v>231</v>
      </c>
      <c r="C53" s="106" t="s">
        <v>179</v>
      </c>
      <c r="D53" s="35"/>
      <c r="E53" s="107"/>
      <c r="F53" s="107"/>
      <c r="G53" s="107"/>
      <c r="H53" s="107"/>
      <c r="I53" s="107"/>
      <c r="J53" s="107"/>
      <c r="K53" s="107"/>
      <c r="L53" s="107"/>
      <c r="M53" s="107"/>
      <c r="N53" s="107"/>
      <c r="O53" s="107"/>
      <c r="P53" s="107"/>
      <c r="Q53" s="107"/>
      <c r="R53" s="107"/>
      <c r="S53" s="107"/>
      <c r="T53" s="107"/>
      <c r="U53" s="107"/>
      <c r="V53" s="107"/>
      <c r="W53" s="107"/>
      <c r="X53" s="107"/>
      <c r="Y53" s="107"/>
      <c r="Z53" s="107"/>
      <c r="AA53" s="107"/>
      <c r="AB53" s="107"/>
    </row>
    <row r="54" spans="2:28" x14ac:dyDescent="0.35">
      <c r="B54" s="3" t="s">
        <v>232</v>
      </c>
      <c r="C54" s="106" t="s">
        <v>179</v>
      </c>
      <c r="D54" s="107"/>
      <c r="E54" s="107"/>
      <c r="F54" s="107"/>
      <c r="G54" s="107"/>
      <c r="H54" s="107"/>
      <c r="I54" s="35">
        <v>557086.84</v>
      </c>
      <c r="J54" s="35">
        <v>510904.34</v>
      </c>
      <c r="K54" s="35">
        <v>293451.37</v>
      </c>
      <c r="L54" s="35">
        <v>276507.95</v>
      </c>
      <c r="M54" s="35">
        <v>247740.78</v>
      </c>
      <c r="N54" s="35">
        <v>229344.3</v>
      </c>
      <c r="O54" s="35">
        <v>215012.6</v>
      </c>
      <c r="P54" s="35">
        <v>190819.69</v>
      </c>
      <c r="Q54" s="35">
        <v>192727.88</v>
      </c>
      <c r="R54" s="35">
        <v>194655.16</v>
      </c>
      <c r="S54" s="35">
        <v>196601.71</v>
      </c>
      <c r="T54" s="35">
        <v>148681.42000000001</v>
      </c>
      <c r="U54" s="35">
        <v>150168.23000000001</v>
      </c>
      <c r="V54" s="35">
        <v>151669.91</v>
      </c>
      <c r="W54" s="35">
        <v>147289.9</v>
      </c>
      <c r="X54" s="35">
        <v>0</v>
      </c>
      <c r="Y54" s="35">
        <v>0</v>
      </c>
      <c r="Z54" s="35"/>
      <c r="AA54" s="35"/>
      <c r="AB54" s="35"/>
    </row>
    <row r="55" spans="2:28" x14ac:dyDescent="0.35">
      <c r="B55" s="3" t="s">
        <v>233</v>
      </c>
      <c r="C55" s="108" t="s">
        <v>179</v>
      </c>
      <c r="D55" s="35">
        <v>7248</v>
      </c>
      <c r="E55" s="35">
        <v>23069</v>
      </c>
      <c r="F55" s="35">
        <v>38155</v>
      </c>
      <c r="G55" s="35">
        <v>52814</v>
      </c>
      <c r="H55" s="35">
        <v>67325</v>
      </c>
      <c r="I55" s="35">
        <v>80679</v>
      </c>
      <c r="J55" s="35">
        <v>87754</v>
      </c>
      <c r="K55" s="35">
        <v>99245</v>
      </c>
      <c r="L55" s="35">
        <v>110189</v>
      </c>
      <c r="M55" s="35">
        <v>120276</v>
      </c>
      <c r="N55" s="35">
        <v>129744</v>
      </c>
      <c r="O55" s="35">
        <v>138824</v>
      </c>
      <c r="P55" s="35">
        <v>147108</v>
      </c>
      <c r="Q55" s="35">
        <v>148568</v>
      </c>
      <c r="R55" s="35">
        <v>164087</v>
      </c>
      <c r="S55" s="35">
        <v>172844</v>
      </c>
      <c r="T55" s="35">
        <v>178214</v>
      </c>
      <c r="U55" s="35">
        <v>187252</v>
      </c>
      <c r="V55" s="35">
        <v>194684</v>
      </c>
      <c r="W55" s="35">
        <v>202066</v>
      </c>
      <c r="X55" s="35"/>
      <c r="Y55" s="35"/>
      <c r="Z55" s="35"/>
      <c r="AA55" s="35"/>
      <c r="AB55" s="35"/>
    </row>
    <row r="56" spans="2:28" x14ac:dyDescent="0.35">
      <c r="B56" s="109" t="s">
        <v>234</v>
      </c>
      <c r="C56" s="108" t="s">
        <v>179</v>
      </c>
      <c r="D56" s="192">
        <f>D52+D55+D53</f>
        <v>4489070.5370807555</v>
      </c>
      <c r="E56" s="192">
        <f>E52+E55</f>
        <v>2893174.7210154003</v>
      </c>
      <c r="F56" s="192">
        <f>F52+F55</f>
        <v>1672974.6420843115</v>
      </c>
      <c r="G56" s="192">
        <f>G52+G55</f>
        <v>1239058.015758168</v>
      </c>
      <c r="H56" s="192">
        <f>H52+H55</f>
        <v>1405917.47100508</v>
      </c>
      <c r="I56" s="192">
        <f>I54+I55</f>
        <v>637765.84</v>
      </c>
      <c r="J56" s="192">
        <f t="shared" ref="J56:AB56" si="27">J54+J55</f>
        <v>598658.34000000008</v>
      </c>
      <c r="K56" s="192">
        <f t="shared" si="27"/>
        <v>392696.37</v>
      </c>
      <c r="L56" s="192">
        <f t="shared" si="27"/>
        <v>386696.95</v>
      </c>
      <c r="M56" s="192">
        <f t="shared" si="27"/>
        <v>368016.78</v>
      </c>
      <c r="N56" s="192">
        <f t="shared" si="27"/>
        <v>359088.3</v>
      </c>
      <c r="O56" s="192">
        <f t="shared" si="27"/>
        <v>353836.6</v>
      </c>
      <c r="P56" s="192">
        <f t="shared" si="27"/>
        <v>337927.69</v>
      </c>
      <c r="Q56" s="192">
        <f t="shared" si="27"/>
        <v>341295.88</v>
      </c>
      <c r="R56" s="192">
        <f t="shared" si="27"/>
        <v>358742.16000000003</v>
      </c>
      <c r="S56" s="192">
        <f t="shared" si="27"/>
        <v>369445.70999999996</v>
      </c>
      <c r="T56" s="192">
        <f t="shared" si="27"/>
        <v>326895.42000000004</v>
      </c>
      <c r="U56" s="192">
        <f t="shared" si="27"/>
        <v>337420.23</v>
      </c>
      <c r="V56" s="192">
        <f t="shared" si="27"/>
        <v>346353.91000000003</v>
      </c>
      <c r="W56" s="192">
        <f t="shared" si="27"/>
        <v>349355.9</v>
      </c>
      <c r="X56" s="192">
        <f t="shared" si="27"/>
        <v>0</v>
      </c>
      <c r="Y56" s="192">
        <f t="shared" si="27"/>
        <v>0</v>
      </c>
      <c r="Z56" s="192">
        <f t="shared" si="27"/>
        <v>0</v>
      </c>
      <c r="AA56" s="192">
        <f t="shared" si="27"/>
        <v>0</v>
      </c>
      <c r="AB56" s="192">
        <f t="shared" si="27"/>
        <v>0</v>
      </c>
    </row>
    <row r="57" spans="2:28" x14ac:dyDescent="0.35">
      <c r="B57" s="17" t="s">
        <v>235</v>
      </c>
    </row>
    <row r="58" spans="2:28" x14ac:dyDescent="0.35">
      <c r="B58" s="17" t="s">
        <v>236</v>
      </c>
    </row>
    <row r="59" spans="2:28" x14ac:dyDescent="0.35">
      <c r="B59" s="382" t="s">
        <v>237</v>
      </c>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4"/>
    </row>
    <row r="60" spans="2:28" x14ac:dyDescent="0.35">
      <c r="B60" s="110" t="s">
        <v>238</v>
      </c>
      <c r="C60" s="106" t="s">
        <v>115</v>
      </c>
      <c r="D60" s="35">
        <v>11317</v>
      </c>
      <c r="E60" s="35">
        <v>34080.383459999997</v>
      </c>
      <c r="F60" s="35">
        <v>49249.910750000003</v>
      </c>
      <c r="G60" s="35">
        <v>63300.759940000004</v>
      </c>
      <c r="H60" s="35">
        <v>93859.702860000005</v>
      </c>
      <c r="I60" s="35">
        <v>102524.0827</v>
      </c>
      <c r="J60" s="35">
        <v>117484.49219999999</v>
      </c>
      <c r="K60" s="35">
        <v>121910.4722</v>
      </c>
      <c r="L60" s="35">
        <v>157713.40659999999</v>
      </c>
      <c r="M60" s="35">
        <v>161376.33170000001</v>
      </c>
      <c r="N60" s="35">
        <v>164733.6857</v>
      </c>
      <c r="O60" s="35">
        <v>170293.7108</v>
      </c>
      <c r="P60" s="35">
        <v>173032.0649</v>
      </c>
      <c r="Q60" s="35">
        <v>175770.41899999999</v>
      </c>
      <c r="R60" s="35">
        <v>178508.77309999999</v>
      </c>
      <c r="S60" s="35">
        <v>181247.12719999999</v>
      </c>
      <c r="T60" s="35">
        <v>183318.02660000001</v>
      </c>
      <c r="U60" s="35">
        <v>185388.92600000001</v>
      </c>
      <c r="V60" s="35">
        <v>187459.8254</v>
      </c>
      <c r="W60" s="35">
        <v>189470.92009999999</v>
      </c>
      <c r="X60" s="35"/>
      <c r="Y60" s="35"/>
      <c r="Z60" s="35"/>
      <c r="AA60" s="35"/>
      <c r="AB60" s="35"/>
    </row>
    <row r="61" spans="2:28" x14ac:dyDescent="0.35">
      <c r="B61" s="110" t="s">
        <v>239</v>
      </c>
      <c r="C61" s="108" t="s">
        <v>179</v>
      </c>
      <c r="D61" s="150">
        <f>D60*$D$11</f>
        <v>127858.97371049999</v>
      </c>
      <c r="E61" s="150">
        <f t="shared" ref="E61:AB61" si="28">E60*$D$11</f>
        <v>385038.68983439944</v>
      </c>
      <c r="F61" s="150">
        <f t="shared" si="28"/>
        <v>556423.34928238241</v>
      </c>
      <c r="G61" s="150">
        <f t="shared" si="28"/>
        <v>715169.23221906263</v>
      </c>
      <c r="H61" s="150">
        <f t="shared" si="28"/>
        <v>1060422.8400152056</v>
      </c>
      <c r="I61" s="150">
        <f t="shared" si="28"/>
        <v>1158312.6265470025</v>
      </c>
      <c r="J61" s="150">
        <f t="shared" si="28"/>
        <v>1327334.6823001893</v>
      </c>
      <c r="K61" s="150">
        <f t="shared" si="28"/>
        <v>1377339.2118100594</v>
      </c>
      <c r="L61" s="150">
        <f t="shared" si="28"/>
        <v>1781839.2072336127</v>
      </c>
      <c r="M61" s="150">
        <f t="shared" si="28"/>
        <v>1823222.7756761711</v>
      </c>
      <c r="N61" s="150">
        <f t="shared" si="28"/>
        <v>1861154.0151232721</v>
      </c>
      <c r="O61" s="150">
        <f t="shared" si="28"/>
        <v>1923970.9368419801</v>
      </c>
      <c r="P61" s="150">
        <f t="shared" si="28"/>
        <v>1954908.7423453769</v>
      </c>
      <c r="Q61" s="150">
        <f t="shared" si="28"/>
        <v>1985846.5478487734</v>
      </c>
      <c r="R61" s="150">
        <f t="shared" si="28"/>
        <v>2016784.35335217</v>
      </c>
      <c r="S61" s="150">
        <f t="shared" si="28"/>
        <v>2047722.1588555665</v>
      </c>
      <c r="T61" s="150">
        <f t="shared" si="28"/>
        <v>2071119.090192643</v>
      </c>
      <c r="U61" s="150">
        <f t="shared" si="28"/>
        <v>2094516.021529719</v>
      </c>
      <c r="V61" s="150">
        <f t="shared" si="28"/>
        <v>2117912.952866795</v>
      </c>
      <c r="W61" s="150">
        <f t="shared" si="28"/>
        <v>2140634.2133047753</v>
      </c>
      <c r="X61" s="150">
        <f t="shared" si="28"/>
        <v>0</v>
      </c>
      <c r="Y61" s="150">
        <f t="shared" si="28"/>
        <v>0</v>
      </c>
      <c r="Z61" s="150">
        <f t="shared" si="28"/>
        <v>0</v>
      </c>
      <c r="AA61" s="150">
        <f t="shared" si="28"/>
        <v>0</v>
      </c>
      <c r="AB61" s="150">
        <f t="shared" si="28"/>
        <v>0</v>
      </c>
    </row>
    <row r="62" spans="2:28" x14ac:dyDescent="0.35">
      <c r="B62" s="110" t="s">
        <v>250</v>
      </c>
      <c r="C62" s="108" t="s">
        <v>179</v>
      </c>
      <c r="D62" s="150"/>
      <c r="E62" s="150"/>
      <c r="F62" s="150"/>
      <c r="G62" s="150"/>
      <c r="H62" s="150"/>
      <c r="I62" s="150"/>
      <c r="J62" s="150"/>
      <c r="K62" s="150"/>
      <c r="L62" s="150"/>
      <c r="M62" s="150"/>
      <c r="N62" s="150"/>
      <c r="O62" s="150"/>
      <c r="P62" s="150">
        <v>0</v>
      </c>
      <c r="Q62" s="150">
        <v>0</v>
      </c>
      <c r="R62" s="150">
        <v>0</v>
      </c>
      <c r="S62" s="150">
        <v>0</v>
      </c>
      <c r="T62" s="150">
        <v>0</v>
      </c>
      <c r="U62" s="150">
        <v>0</v>
      </c>
      <c r="V62" s="150">
        <v>0</v>
      </c>
      <c r="W62" s="150">
        <v>0</v>
      </c>
      <c r="X62" s="150">
        <v>0</v>
      </c>
      <c r="Y62" s="150"/>
      <c r="Z62" s="150"/>
      <c r="AA62" s="150"/>
      <c r="AB62" s="150"/>
    </row>
    <row r="63" spans="2:28" x14ac:dyDescent="0.35">
      <c r="B63" s="110" t="s">
        <v>251</v>
      </c>
      <c r="C63" s="108" t="s">
        <v>179</v>
      </c>
      <c r="D63" s="150"/>
      <c r="E63" s="150"/>
      <c r="F63" s="150"/>
      <c r="G63" s="150"/>
      <c r="H63" s="150"/>
      <c r="I63" s="150"/>
      <c r="J63" s="150"/>
      <c r="K63" s="150"/>
      <c r="L63" s="150"/>
      <c r="M63" s="150"/>
      <c r="N63" s="150"/>
      <c r="O63" s="150"/>
      <c r="P63" s="150"/>
      <c r="Q63" s="150"/>
      <c r="R63" s="150"/>
      <c r="S63" s="150"/>
      <c r="T63" s="150"/>
      <c r="U63" s="150"/>
      <c r="V63" s="150"/>
      <c r="W63" s="150"/>
      <c r="X63" s="150"/>
      <c r="Y63" s="150"/>
      <c r="Z63" s="150"/>
      <c r="AA63" s="150"/>
      <c r="AB63" s="150"/>
    </row>
    <row r="64" spans="2:28" x14ac:dyDescent="0.35">
      <c r="B64" s="109" t="s">
        <v>240</v>
      </c>
      <c r="C64" s="108" t="s">
        <v>179</v>
      </c>
      <c r="D64" s="192">
        <f>D61+D62+D63</f>
        <v>127858.97371049999</v>
      </c>
      <c r="E64" s="192">
        <f t="shared" ref="E64:AB64" si="29">E61+E62+E63</f>
        <v>385038.68983439944</v>
      </c>
      <c r="F64" s="192">
        <f t="shared" si="29"/>
        <v>556423.34928238241</v>
      </c>
      <c r="G64" s="192">
        <f t="shared" si="29"/>
        <v>715169.23221906263</v>
      </c>
      <c r="H64" s="192">
        <f t="shared" si="29"/>
        <v>1060422.8400152056</v>
      </c>
      <c r="I64" s="192">
        <f t="shared" si="29"/>
        <v>1158312.6265470025</v>
      </c>
      <c r="J64" s="192">
        <f t="shared" si="29"/>
        <v>1327334.6823001893</v>
      </c>
      <c r="K64" s="192">
        <f t="shared" si="29"/>
        <v>1377339.2118100594</v>
      </c>
      <c r="L64" s="192">
        <f t="shared" si="29"/>
        <v>1781839.2072336127</v>
      </c>
      <c r="M64" s="192">
        <f t="shared" si="29"/>
        <v>1823222.7756761711</v>
      </c>
      <c r="N64" s="192">
        <f t="shared" si="29"/>
        <v>1861154.0151232721</v>
      </c>
      <c r="O64" s="192">
        <f t="shared" si="29"/>
        <v>1923970.9368419801</v>
      </c>
      <c r="P64" s="192">
        <f t="shared" si="29"/>
        <v>1954908.7423453769</v>
      </c>
      <c r="Q64" s="192">
        <f t="shared" si="29"/>
        <v>1985846.5478487734</v>
      </c>
      <c r="R64" s="192">
        <f t="shared" si="29"/>
        <v>2016784.35335217</v>
      </c>
      <c r="S64" s="192">
        <f t="shared" si="29"/>
        <v>2047722.1588555665</v>
      </c>
      <c r="T64" s="192">
        <f t="shared" si="29"/>
        <v>2071119.090192643</v>
      </c>
      <c r="U64" s="192">
        <f t="shared" si="29"/>
        <v>2094516.021529719</v>
      </c>
      <c r="V64" s="192">
        <f t="shared" si="29"/>
        <v>2117912.952866795</v>
      </c>
      <c r="W64" s="192">
        <f t="shared" si="29"/>
        <v>2140634.2133047753</v>
      </c>
      <c r="X64" s="192">
        <f t="shared" si="29"/>
        <v>0</v>
      </c>
      <c r="Y64" s="192">
        <f>Y61+Y62+Y63</f>
        <v>0</v>
      </c>
      <c r="Z64" s="192">
        <f t="shared" si="29"/>
        <v>0</v>
      </c>
      <c r="AA64" s="192">
        <f t="shared" si="29"/>
        <v>0</v>
      </c>
      <c r="AB64" s="192">
        <f t="shared" si="29"/>
        <v>0</v>
      </c>
    </row>
    <row r="65" spans="2:28" x14ac:dyDescent="0.35">
      <c r="B65" s="111" t="s">
        <v>241</v>
      </c>
    </row>
    <row r="66" spans="2:28" x14ac:dyDescent="0.35">
      <c r="B66" s="3" t="s">
        <v>242</v>
      </c>
      <c r="C66" s="112" t="s">
        <v>179</v>
      </c>
      <c r="D66" s="151">
        <f>D64-D56</f>
        <v>-4361211.5633702558</v>
      </c>
      <c r="E66" s="151">
        <f>E64-E56</f>
        <v>-2508136.0311810006</v>
      </c>
      <c r="F66" s="151">
        <f t="shared" ref="F66:AB66" si="30">F64-F56</f>
        <v>-1116551.2928019292</v>
      </c>
      <c r="G66" s="151">
        <f t="shared" si="30"/>
        <v>-523888.78353910532</v>
      </c>
      <c r="H66" s="151">
        <f t="shared" si="30"/>
        <v>-345494.63098987448</v>
      </c>
      <c r="I66" s="151">
        <f t="shared" si="30"/>
        <v>520546.7865470025</v>
      </c>
      <c r="J66" s="151">
        <f t="shared" si="30"/>
        <v>728676.34230018919</v>
      </c>
      <c r="K66" s="151">
        <f t="shared" si="30"/>
        <v>984642.84181005938</v>
      </c>
      <c r="L66" s="151">
        <f t="shared" si="30"/>
        <v>1395142.2572336127</v>
      </c>
      <c r="M66" s="151">
        <f t="shared" si="30"/>
        <v>1455205.995676171</v>
      </c>
      <c r="N66" s="151">
        <f t="shared" si="30"/>
        <v>1502065.715123272</v>
      </c>
      <c r="O66" s="151">
        <f t="shared" si="30"/>
        <v>1570134.33684198</v>
      </c>
      <c r="P66" s="151">
        <f t="shared" si="30"/>
        <v>1616981.0523453769</v>
      </c>
      <c r="Q66" s="151">
        <f t="shared" si="30"/>
        <v>1644550.6678487733</v>
      </c>
      <c r="R66" s="151">
        <f t="shared" si="30"/>
        <v>1658042.1933521698</v>
      </c>
      <c r="S66" s="151">
        <f t="shared" si="30"/>
        <v>1678276.4488555666</v>
      </c>
      <c r="T66" s="151">
        <f t="shared" si="30"/>
        <v>1744223.6701926431</v>
      </c>
      <c r="U66" s="151">
        <f t="shared" si="30"/>
        <v>1757095.791529719</v>
      </c>
      <c r="V66" s="151">
        <f t="shared" si="30"/>
        <v>1771559.0428667949</v>
      </c>
      <c r="W66" s="151">
        <f t="shared" si="30"/>
        <v>1791278.3133047754</v>
      </c>
      <c r="X66" s="151">
        <f t="shared" si="30"/>
        <v>0</v>
      </c>
      <c r="Y66" s="151">
        <f t="shared" si="30"/>
        <v>0</v>
      </c>
      <c r="Z66" s="151">
        <f t="shared" si="30"/>
        <v>0</v>
      </c>
      <c r="AA66" s="151">
        <f t="shared" si="30"/>
        <v>0</v>
      </c>
      <c r="AB66" s="151">
        <f t="shared" si="30"/>
        <v>0</v>
      </c>
    </row>
    <row r="67" spans="2:28" x14ac:dyDescent="0.35">
      <c r="B67" s="3" t="s">
        <v>243</v>
      </c>
      <c r="C67" s="112" t="s">
        <v>179</v>
      </c>
      <c r="D67" s="151">
        <f>D66*1/(1+$D$10)</f>
        <v>-4024000.3352742712</v>
      </c>
      <c r="E67" s="151">
        <f>E66*1/(1+$E$10)*(1/(1+$D$10))</f>
        <v>-2135269.9776287265</v>
      </c>
      <c r="F67" s="151">
        <f>F66*1/(1+$F$10)*(1/(1+$E$10))*(1/(1+$D$10))</f>
        <v>-877063.90590888064</v>
      </c>
      <c r="G67" s="151">
        <f>G66*1/(1+$G$10)*(1/(1+$F$10)*(1/(1+$E$10))*(1/(1+$D$10)))</f>
        <v>-379701.67554469552</v>
      </c>
      <c r="H67" s="151">
        <f>H66*1/(1+$H$10)*(1/(1+$G$10)*(1/(1+$F$10)*(1/(1+$E$10))*(1/(1+$D$10))))</f>
        <v>-231044.46530850811</v>
      </c>
      <c r="I67" s="151">
        <f t="shared" ref="I67:AB67" si="31">I66*(1/((1+$H$10)^(I50-$G$17))*(1/(1+$G$10)*(1/(1+$F$10)*(1/(1+$E$10))*((1/(1+$D$10))))))</f>
        <v>321192.12579560827</v>
      </c>
      <c r="J67" s="151">
        <f t="shared" si="31"/>
        <v>414849.5687081964</v>
      </c>
      <c r="K67" s="151">
        <f t="shared" si="31"/>
        <v>517232.20092995901</v>
      </c>
      <c r="L67" s="151">
        <f t="shared" si="31"/>
        <v>676201.5673962849</v>
      </c>
      <c r="M67" s="151">
        <f t="shared" si="31"/>
        <v>650778.21843022166</v>
      </c>
      <c r="N67" s="151">
        <f t="shared" si="31"/>
        <v>619795.35902391351</v>
      </c>
      <c r="O67" s="151">
        <f t="shared" si="31"/>
        <v>597787.80494522769</v>
      </c>
      <c r="P67" s="151">
        <f t="shared" si="31"/>
        <v>568023.13457504543</v>
      </c>
      <c r="Q67" s="151">
        <f t="shared" si="31"/>
        <v>533039.26935760735</v>
      </c>
      <c r="R67" s="151">
        <f t="shared" si="31"/>
        <v>495859.20297900873</v>
      </c>
      <c r="S67" s="151">
        <f t="shared" si="31"/>
        <v>463102.52973363025</v>
      </c>
      <c r="T67" s="151">
        <f t="shared" si="31"/>
        <v>444085.59125679953</v>
      </c>
      <c r="U67" s="151">
        <f t="shared" si="31"/>
        <v>412772.54053805157</v>
      </c>
      <c r="V67" s="151">
        <f t="shared" si="31"/>
        <v>383991.70631218934</v>
      </c>
      <c r="W67" s="151">
        <f t="shared" si="31"/>
        <v>358244.99734678003</v>
      </c>
      <c r="X67" s="151">
        <f t="shared" si="31"/>
        <v>0</v>
      </c>
      <c r="Y67" s="151">
        <f t="shared" si="31"/>
        <v>0</v>
      </c>
      <c r="Z67" s="151">
        <f t="shared" si="31"/>
        <v>0</v>
      </c>
      <c r="AA67" s="151">
        <f t="shared" si="31"/>
        <v>0</v>
      </c>
      <c r="AB67" s="151">
        <f t="shared" si="31"/>
        <v>0</v>
      </c>
    </row>
    <row r="68" spans="2:28" x14ac:dyDescent="0.35">
      <c r="B68" s="38"/>
      <c r="C68" s="38"/>
      <c r="D68" s="38"/>
      <c r="E68" s="38"/>
      <c r="F68" s="38"/>
      <c r="G68" s="38"/>
      <c r="H68" s="38"/>
      <c r="I68" s="38"/>
      <c r="J68" s="38"/>
      <c r="K68" s="38"/>
      <c r="L68" s="38"/>
      <c r="M68" s="38"/>
      <c r="N68" s="38"/>
      <c r="O68" s="38"/>
      <c r="P68" s="38"/>
      <c r="Q68" s="38"/>
      <c r="R68" s="38"/>
      <c r="S68" s="38"/>
      <c r="T68" s="38"/>
      <c r="U68" s="38"/>
      <c r="V68" s="38"/>
      <c r="W68" s="38"/>
      <c r="X68" s="38"/>
      <c r="Y68" s="38"/>
      <c r="Z68" s="38"/>
      <c r="AA68" s="38"/>
      <c r="AB68" s="38"/>
    </row>
    <row r="69" spans="2:28" x14ac:dyDescent="0.35">
      <c r="B69" s="39" t="s">
        <v>244</v>
      </c>
      <c r="C69" s="113" t="s">
        <v>179</v>
      </c>
      <c r="D69" s="114">
        <f>SUM(D67:AB67)</f>
        <v>-190124.54233655776</v>
      </c>
      <c r="E69" s="38"/>
      <c r="F69" s="38"/>
      <c r="G69" s="38"/>
      <c r="H69" s="38"/>
    </row>
    <row r="71" spans="2:28" x14ac:dyDescent="0.35">
      <c r="B71" s="39" t="s">
        <v>218</v>
      </c>
      <c r="C71" s="39"/>
      <c r="D71" s="193">
        <f>IFERROR(IRR(D66:AB66),0)</f>
        <v>8.130789604791322E-2</v>
      </c>
    </row>
    <row r="73" spans="2:28" x14ac:dyDescent="0.35">
      <c r="B73" s="39" t="s">
        <v>245</v>
      </c>
    </row>
    <row r="74" spans="2:28" x14ac:dyDescent="0.35">
      <c r="B74" s="3" t="s">
        <v>228</v>
      </c>
      <c r="C74" s="37"/>
      <c r="D74" s="21">
        <v>1</v>
      </c>
      <c r="E74" s="21">
        <v>2</v>
      </c>
      <c r="F74" s="21">
        <v>3</v>
      </c>
      <c r="G74" s="21">
        <v>4</v>
      </c>
      <c r="H74" s="21">
        <v>5</v>
      </c>
      <c r="I74" s="21">
        <v>6</v>
      </c>
      <c r="J74" s="21">
        <v>7</v>
      </c>
      <c r="K74" s="21">
        <v>8</v>
      </c>
      <c r="L74" s="21">
        <v>9</v>
      </c>
      <c r="M74" s="21">
        <v>10</v>
      </c>
      <c r="N74" s="21">
        <v>11</v>
      </c>
      <c r="O74" s="21">
        <v>12</v>
      </c>
      <c r="P74" s="21">
        <v>13</v>
      </c>
      <c r="Q74" s="21">
        <v>14</v>
      </c>
      <c r="R74" s="21">
        <v>15</v>
      </c>
      <c r="S74" s="21">
        <v>16</v>
      </c>
      <c r="T74" s="21">
        <v>17</v>
      </c>
      <c r="U74" s="21">
        <v>18</v>
      </c>
      <c r="V74" s="21">
        <v>19</v>
      </c>
      <c r="W74" s="21">
        <v>20</v>
      </c>
      <c r="X74" s="21">
        <v>21</v>
      </c>
      <c r="Y74" s="21">
        <v>22</v>
      </c>
      <c r="Z74" s="21">
        <v>23</v>
      </c>
      <c r="AA74" s="21">
        <v>24</v>
      </c>
      <c r="AB74" s="21">
        <v>25</v>
      </c>
    </row>
    <row r="75" spans="2:28" x14ac:dyDescent="0.35">
      <c r="B75" s="3" t="s">
        <v>242</v>
      </c>
      <c r="C75" s="112" t="s">
        <v>179</v>
      </c>
      <c r="D75" s="150">
        <f>D66</f>
        <v>-4361211.5633702558</v>
      </c>
      <c r="E75" s="150">
        <f>E66</f>
        <v>-2508136.0311810006</v>
      </c>
      <c r="F75" s="150">
        <f t="shared" ref="F75:AB75" si="32">F66</f>
        <v>-1116551.2928019292</v>
      </c>
      <c r="G75" s="150">
        <f t="shared" si="32"/>
        <v>-523888.78353910532</v>
      </c>
      <c r="H75" s="150">
        <f t="shared" si="32"/>
        <v>-345494.63098987448</v>
      </c>
      <c r="I75" s="150">
        <f t="shared" si="32"/>
        <v>520546.7865470025</v>
      </c>
      <c r="J75" s="150">
        <f t="shared" si="32"/>
        <v>728676.34230018919</v>
      </c>
      <c r="K75" s="150">
        <f t="shared" si="32"/>
        <v>984642.84181005938</v>
      </c>
      <c r="L75" s="150">
        <f t="shared" si="32"/>
        <v>1395142.2572336127</v>
      </c>
      <c r="M75" s="150">
        <f t="shared" si="32"/>
        <v>1455205.995676171</v>
      </c>
      <c r="N75" s="150">
        <f t="shared" si="32"/>
        <v>1502065.715123272</v>
      </c>
      <c r="O75" s="150">
        <f t="shared" si="32"/>
        <v>1570134.33684198</v>
      </c>
      <c r="P75" s="150">
        <f t="shared" si="32"/>
        <v>1616981.0523453769</v>
      </c>
      <c r="Q75" s="150">
        <f t="shared" si="32"/>
        <v>1644550.6678487733</v>
      </c>
      <c r="R75" s="150">
        <f t="shared" si="32"/>
        <v>1658042.1933521698</v>
      </c>
      <c r="S75" s="150">
        <f t="shared" si="32"/>
        <v>1678276.4488555666</v>
      </c>
      <c r="T75" s="150">
        <f t="shared" si="32"/>
        <v>1744223.6701926431</v>
      </c>
      <c r="U75" s="150">
        <f t="shared" si="32"/>
        <v>1757095.791529719</v>
      </c>
      <c r="V75" s="150">
        <f t="shared" si="32"/>
        <v>1771559.0428667949</v>
      </c>
      <c r="W75" s="150">
        <f t="shared" si="32"/>
        <v>1791278.3133047754</v>
      </c>
      <c r="X75" s="150">
        <f t="shared" si="32"/>
        <v>0</v>
      </c>
      <c r="Y75" s="150">
        <f t="shared" si="32"/>
        <v>0</v>
      </c>
      <c r="Z75" s="150">
        <f t="shared" si="32"/>
        <v>0</v>
      </c>
      <c r="AA75" s="150">
        <f t="shared" si="32"/>
        <v>0</v>
      </c>
      <c r="AB75" s="150">
        <f t="shared" si="32"/>
        <v>0</v>
      </c>
    </row>
    <row r="76" spans="2:28" x14ac:dyDescent="0.35">
      <c r="B76" s="115" t="s">
        <v>246</v>
      </c>
      <c r="C76" s="116" t="s">
        <v>179</v>
      </c>
      <c r="D76" s="194">
        <f>D52*1/(1+$D$10)</f>
        <v>4135285.6035068785</v>
      </c>
      <c r="E76" s="194">
        <f>E52*1/(1+$E$10)*(1/(1+$D$10))</f>
        <v>2443428.3079211391</v>
      </c>
      <c r="F76" s="194">
        <f>F52*1/(1+$F$10)*(1/(1+$E$10))*(1/(1+$D$10))</f>
        <v>1284169.6659943601</v>
      </c>
      <c r="G76" s="194">
        <f>G52*1/(1+$G$10)*(1/(1+$F$10)*(1/(1+$E$10))*(1/(1+$D$10)))</f>
        <v>859760.41965522117</v>
      </c>
      <c r="H76" s="194">
        <f>H52*1/(1+$H$10)*(1/(1+$G$10)*(1/(1+$F$10)*(1/(1+$E$10))*(1/(1+$D$10))))</f>
        <v>895164.07488956721</v>
      </c>
    </row>
    <row r="77" spans="2:28" x14ac:dyDescent="0.35">
      <c r="B77" s="3" t="s">
        <v>247</v>
      </c>
      <c r="C77" s="112" t="s">
        <v>179</v>
      </c>
      <c r="D77" s="151">
        <f>D75-D76</f>
        <v>-8496497.1668771338</v>
      </c>
      <c r="E77" s="151">
        <f>D77+E75-E76</f>
        <v>-13448061.505979273</v>
      </c>
      <c r="F77" s="151">
        <f>E77+F75-F76</f>
        <v>-15848782.464775562</v>
      </c>
      <c r="G77" s="151">
        <f>F77+G75-G76</f>
        <v>-17232431.66796989</v>
      </c>
      <c r="H77" s="151">
        <f>G77+H75-H76</f>
        <v>-18473090.373849332</v>
      </c>
      <c r="I77" s="151">
        <f t="shared" ref="I77" si="33">H77+I75</f>
        <v>-17952543.587302331</v>
      </c>
      <c r="J77" s="151">
        <f t="shared" ref="J77" si="34">I77+J75</f>
        <v>-17223867.245002143</v>
      </c>
      <c r="K77" s="151">
        <f t="shared" ref="K77" si="35">J77+K75</f>
        <v>-16239224.403192084</v>
      </c>
      <c r="L77" s="151">
        <f t="shared" ref="L77" si="36">K77+L75</f>
        <v>-14844082.145958472</v>
      </c>
      <c r="M77" s="151">
        <f t="shared" ref="M77" si="37">L77+M75</f>
        <v>-13388876.150282301</v>
      </c>
      <c r="N77" s="151">
        <f t="shared" ref="N77" si="38">M77+N75</f>
        <v>-11886810.435159029</v>
      </c>
      <c r="O77" s="151">
        <f t="shared" ref="O77" si="39">N77+O75</f>
        <v>-10316676.098317049</v>
      </c>
      <c r="P77" s="151">
        <f t="shared" ref="P77" si="40">O77+P75</f>
        <v>-8699695.045971673</v>
      </c>
      <c r="Q77" s="151">
        <f t="shared" ref="Q77" si="41">P77+Q75</f>
        <v>-7055144.3781228997</v>
      </c>
      <c r="R77" s="151">
        <f t="shared" ref="R77" si="42">Q77+R75</f>
        <v>-5397102.1847707294</v>
      </c>
      <c r="S77" s="151">
        <f t="shared" ref="S77" si="43">R77+S75</f>
        <v>-3718825.7359151626</v>
      </c>
      <c r="T77" s="151">
        <f t="shared" ref="T77" si="44">S77+T75</f>
        <v>-1974602.0657225195</v>
      </c>
      <c r="U77" s="151">
        <f t="shared" ref="U77" si="45">T77+U75</f>
        <v>-217506.27419280051</v>
      </c>
      <c r="V77" s="151">
        <f t="shared" ref="V77" si="46">U77+V75</f>
        <v>1554052.7686739943</v>
      </c>
      <c r="W77" s="151">
        <f t="shared" ref="W77" si="47">V77+W75</f>
        <v>3345331.08197877</v>
      </c>
      <c r="X77" s="151">
        <f t="shared" ref="X77" si="48">W77+X75</f>
        <v>3345331.08197877</v>
      </c>
      <c r="Y77" s="151">
        <f t="shared" ref="Y77" si="49">X77+Y75</f>
        <v>3345331.08197877</v>
      </c>
      <c r="Z77" s="151">
        <f t="shared" ref="Z77" si="50">Y77+Z75</f>
        <v>3345331.08197877</v>
      </c>
      <c r="AA77" s="151">
        <f t="shared" ref="AA77" si="51">Z77+AA75</f>
        <v>3345331.08197877</v>
      </c>
      <c r="AB77" s="151">
        <f>AA77+AB75</f>
        <v>3345331.08197877</v>
      </c>
    </row>
    <row r="78" spans="2:28" x14ac:dyDescent="0.35">
      <c r="B78" s="117" t="s">
        <v>248</v>
      </c>
    </row>
    <row r="80" spans="2:28" ht="15.5" x14ac:dyDescent="0.35">
      <c r="B80" s="385" t="s">
        <v>252</v>
      </c>
      <c r="C80" s="386"/>
      <c r="D80" s="386"/>
      <c r="E80" s="386"/>
      <c r="F80" s="386"/>
      <c r="G80" s="386"/>
      <c r="H80" s="386"/>
      <c r="I80" s="386"/>
      <c r="J80" s="386"/>
      <c r="K80" s="386"/>
      <c r="L80" s="386"/>
      <c r="M80" s="386"/>
      <c r="N80" s="386"/>
      <c r="O80" s="386"/>
      <c r="P80" s="386"/>
      <c r="Q80" s="386"/>
      <c r="R80" s="386"/>
      <c r="S80" s="386"/>
      <c r="T80" s="386"/>
      <c r="U80" s="386"/>
      <c r="V80" s="386"/>
      <c r="W80" s="386"/>
      <c r="X80" s="386"/>
      <c r="Y80" s="386"/>
      <c r="Z80" s="386"/>
      <c r="AA80" s="386"/>
      <c r="AB80" s="387"/>
    </row>
    <row r="81" spans="2:28" ht="15.5" x14ac:dyDescent="0.35">
      <c r="B81" s="103"/>
      <c r="C81" s="103"/>
      <c r="D81" s="102"/>
      <c r="E81" s="102"/>
      <c r="F81" s="102"/>
      <c r="G81" s="102"/>
      <c r="H81" s="102"/>
      <c r="I81" s="102"/>
      <c r="J81" s="102"/>
      <c r="K81" s="102"/>
      <c r="L81" s="102"/>
      <c r="M81" s="102"/>
      <c r="N81" s="102"/>
      <c r="O81" s="102"/>
      <c r="P81" s="102"/>
      <c r="Q81" s="102"/>
      <c r="R81" s="102"/>
      <c r="S81" s="102"/>
      <c r="T81" s="102"/>
      <c r="U81" s="102"/>
      <c r="V81" s="102"/>
      <c r="W81" s="102"/>
      <c r="X81" s="102"/>
      <c r="Y81" s="102"/>
      <c r="Z81" s="102"/>
      <c r="AA81" s="102"/>
      <c r="AB81" s="102"/>
    </row>
    <row r="82" spans="2:28" x14ac:dyDescent="0.35">
      <c r="B82" s="105" t="s">
        <v>227</v>
      </c>
      <c r="C82" s="97"/>
    </row>
    <row r="83" spans="2:28" x14ac:dyDescent="0.35">
      <c r="B83" s="3"/>
      <c r="C83" s="27" t="s">
        <v>105</v>
      </c>
      <c r="D83" s="27">
        <f>$C$3</f>
        <v>2024</v>
      </c>
      <c r="E83" s="27">
        <f>$C$3+1</f>
        <v>2025</v>
      </c>
      <c r="F83" s="27">
        <f>$C$3+2</f>
        <v>2026</v>
      </c>
      <c r="G83" s="27">
        <f>$C$3+3</f>
        <v>2027</v>
      </c>
      <c r="H83" s="27">
        <f>$C$3+4</f>
        <v>2028</v>
      </c>
      <c r="I83" s="27">
        <f>H83+1</f>
        <v>2029</v>
      </c>
      <c r="J83" s="27">
        <f t="shared" ref="J83" si="52">I83+1</f>
        <v>2030</v>
      </c>
      <c r="K83" s="27">
        <f t="shared" ref="K83" si="53">J83+1</f>
        <v>2031</v>
      </c>
      <c r="L83" s="27">
        <f t="shared" ref="L83" si="54">K83+1</f>
        <v>2032</v>
      </c>
      <c r="M83" s="27">
        <f t="shared" ref="M83" si="55">L83+1</f>
        <v>2033</v>
      </c>
      <c r="N83" s="27">
        <f t="shared" ref="N83" si="56">M83+1</f>
        <v>2034</v>
      </c>
      <c r="O83" s="27">
        <f t="shared" ref="O83" si="57">N83+1</f>
        <v>2035</v>
      </c>
      <c r="P83" s="27">
        <f t="shared" ref="P83" si="58">O83+1</f>
        <v>2036</v>
      </c>
      <c r="Q83" s="27">
        <f t="shared" ref="Q83" si="59">P83+1</f>
        <v>2037</v>
      </c>
      <c r="R83" s="27">
        <f t="shared" ref="R83" si="60">Q83+1</f>
        <v>2038</v>
      </c>
      <c r="S83" s="27">
        <f t="shared" ref="S83" si="61">R83+1</f>
        <v>2039</v>
      </c>
      <c r="T83" s="27">
        <f t="shared" ref="T83" si="62">S83+1</f>
        <v>2040</v>
      </c>
      <c r="U83" s="27">
        <f t="shared" ref="U83" si="63">T83+1</f>
        <v>2041</v>
      </c>
      <c r="V83" s="27">
        <f t="shared" ref="V83" si="64">U83+1</f>
        <v>2042</v>
      </c>
      <c r="W83" s="27">
        <f t="shared" ref="W83" si="65">V83+1</f>
        <v>2043</v>
      </c>
      <c r="X83" s="27">
        <f t="shared" ref="X83" si="66">W83+1</f>
        <v>2044</v>
      </c>
      <c r="Y83" s="27">
        <f t="shared" ref="Y83" si="67">X83+1</f>
        <v>2045</v>
      </c>
      <c r="Z83" s="27">
        <f t="shared" ref="Z83" si="68">Y83+1</f>
        <v>2046</v>
      </c>
      <c r="AA83" s="27">
        <f t="shared" ref="AA83" si="69">Z83+1</f>
        <v>2047</v>
      </c>
      <c r="AB83" s="27">
        <f t="shared" ref="AB83" si="70">AA83+1</f>
        <v>2048</v>
      </c>
    </row>
    <row r="84" spans="2:28" x14ac:dyDescent="0.35">
      <c r="B84" s="3" t="s">
        <v>228</v>
      </c>
      <c r="C84" s="37"/>
      <c r="D84" s="21">
        <v>1</v>
      </c>
      <c r="E84" s="21">
        <v>2</v>
      </c>
      <c r="F84" s="21">
        <v>3</v>
      </c>
      <c r="G84" s="21">
        <v>4</v>
      </c>
      <c r="H84" s="21">
        <v>5</v>
      </c>
      <c r="I84" s="21">
        <v>6</v>
      </c>
      <c r="J84" s="21">
        <v>7</v>
      </c>
      <c r="K84" s="21">
        <v>8</v>
      </c>
      <c r="L84" s="21">
        <v>9</v>
      </c>
      <c r="M84" s="21">
        <v>10</v>
      </c>
      <c r="N84" s="21">
        <v>11</v>
      </c>
      <c r="O84" s="21">
        <v>12</v>
      </c>
      <c r="P84" s="21">
        <v>13</v>
      </c>
      <c r="Q84" s="21">
        <v>14</v>
      </c>
      <c r="R84" s="21">
        <v>15</v>
      </c>
      <c r="S84" s="21">
        <v>16</v>
      </c>
      <c r="T84" s="21">
        <v>17</v>
      </c>
      <c r="U84" s="21">
        <v>18</v>
      </c>
      <c r="V84" s="21">
        <v>19</v>
      </c>
      <c r="W84" s="21">
        <v>20</v>
      </c>
      <c r="X84" s="21">
        <v>21</v>
      </c>
      <c r="Y84" s="21">
        <v>22</v>
      </c>
      <c r="Z84" s="21">
        <v>23</v>
      </c>
      <c r="AA84" s="21">
        <v>24</v>
      </c>
      <c r="AB84" s="21">
        <v>25</v>
      </c>
    </row>
    <row r="85" spans="2:28" x14ac:dyDescent="0.35">
      <c r="B85" s="382" t="s">
        <v>229</v>
      </c>
      <c r="C85" s="383"/>
      <c r="D85" s="383"/>
      <c r="E85" s="383"/>
      <c r="F85" s="383"/>
      <c r="G85" s="383"/>
      <c r="H85" s="383"/>
      <c r="I85" s="383"/>
      <c r="J85" s="383"/>
      <c r="K85" s="383"/>
      <c r="L85" s="383"/>
      <c r="M85" s="383"/>
      <c r="N85" s="383"/>
      <c r="O85" s="383"/>
      <c r="P85" s="383"/>
      <c r="Q85" s="383"/>
      <c r="R85" s="383"/>
      <c r="S85" s="383"/>
      <c r="T85" s="383"/>
      <c r="U85" s="383"/>
      <c r="V85" s="383"/>
      <c r="W85" s="383"/>
      <c r="X85" s="383"/>
      <c r="Y85" s="383"/>
      <c r="Z85" s="383"/>
      <c r="AA85" s="383"/>
      <c r="AB85" s="384"/>
    </row>
    <row r="86" spans="2:28" x14ac:dyDescent="0.35">
      <c r="B86" s="3" t="s">
        <v>230</v>
      </c>
      <c r="C86" s="106" t="s">
        <v>179</v>
      </c>
      <c r="D86" s="35">
        <f>Επενδύσεις!D17</f>
        <v>6182547.2059857482</v>
      </c>
      <c r="E86" s="35">
        <f>Επενδύσεις!E17</f>
        <v>3271248.8422667291</v>
      </c>
      <c r="F86" s="35">
        <f>Επενδύσεις!F17</f>
        <v>1701039.9311045452</v>
      </c>
      <c r="G86" s="35">
        <f>Επενδύσεις!G17</f>
        <v>959745.48201332521</v>
      </c>
      <c r="H86" s="35">
        <f>Επενδύσεις!H17</f>
        <v>1131196.5852831965</v>
      </c>
      <c r="I86" s="107"/>
      <c r="J86" s="107"/>
      <c r="K86" s="107"/>
      <c r="L86" s="107"/>
      <c r="M86" s="107"/>
      <c r="N86" s="107"/>
      <c r="O86" s="107"/>
      <c r="P86" s="107"/>
      <c r="Q86" s="107"/>
      <c r="R86" s="107"/>
      <c r="S86" s="107"/>
      <c r="T86" s="107"/>
      <c r="U86" s="107"/>
      <c r="V86" s="107"/>
      <c r="W86" s="107"/>
      <c r="X86" s="107"/>
      <c r="Y86" s="107"/>
      <c r="Z86" s="107"/>
      <c r="AA86" s="107"/>
      <c r="AB86" s="107"/>
    </row>
    <row r="87" spans="2:28" x14ac:dyDescent="0.35">
      <c r="B87" s="3" t="s">
        <v>231</v>
      </c>
      <c r="C87" s="106" t="s">
        <v>179</v>
      </c>
      <c r="D87" s="35"/>
      <c r="E87" s="107"/>
      <c r="F87" s="107"/>
      <c r="G87" s="107"/>
      <c r="H87" s="107"/>
      <c r="I87" s="107"/>
      <c r="J87" s="107"/>
      <c r="K87" s="107"/>
      <c r="L87" s="107"/>
      <c r="M87" s="107"/>
      <c r="N87" s="107"/>
      <c r="O87" s="107"/>
      <c r="P87" s="107"/>
      <c r="Q87" s="107"/>
      <c r="R87" s="107"/>
      <c r="S87" s="107"/>
      <c r="T87" s="107"/>
      <c r="U87" s="107"/>
      <c r="V87" s="107"/>
      <c r="W87" s="107"/>
      <c r="X87" s="107"/>
      <c r="Y87" s="107"/>
      <c r="Z87" s="107"/>
      <c r="AA87" s="107"/>
      <c r="AB87" s="107"/>
    </row>
    <row r="88" spans="2:28" x14ac:dyDescent="0.35">
      <c r="B88" s="3" t="s">
        <v>232</v>
      </c>
      <c r="C88" s="106" t="s">
        <v>179</v>
      </c>
      <c r="D88" s="107"/>
      <c r="E88" s="107"/>
      <c r="F88" s="107"/>
      <c r="G88" s="107"/>
      <c r="H88" s="107"/>
      <c r="I88" s="35">
        <v>532017.93000000005</v>
      </c>
      <c r="J88" s="35">
        <v>487913.64</v>
      </c>
      <c r="K88" s="35">
        <v>280246.06</v>
      </c>
      <c r="L88" s="35">
        <v>264065.09000000003</v>
      </c>
      <c r="M88" s="35">
        <v>236592.44</v>
      </c>
      <c r="N88" s="35">
        <v>219023.81</v>
      </c>
      <c r="O88" s="35">
        <v>205337.03</v>
      </c>
      <c r="P88" s="35">
        <v>182232.8</v>
      </c>
      <c r="Q88" s="35">
        <v>184055.13</v>
      </c>
      <c r="R88" s="35">
        <v>185895.67999999999</v>
      </c>
      <c r="S88" s="35">
        <v>187754.64</v>
      </c>
      <c r="T88" s="35">
        <v>141990.75</v>
      </c>
      <c r="U88" s="35">
        <v>143410.66</v>
      </c>
      <c r="V88" s="35">
        <v>144844.76999999999</v>
      </c>
      <c r="W88" s="35">
        <v>140661.85999999999</v>
      </c>
      <c r="X88" s="35">
        <v>0</v>
      </c>
      <c r="Y88" s="35">
        <v>0</v>
      </c>
      <c r="Z88" s="35"/>
      <c r="AA88" s="35"/>
      <c r="AB88" s="35"/>
    </row>
    <row r="89" spans="2:28" x14ac:dyDescent="0.35">
      <c r="B89" s="3" t="s">
        <v>233</v>
      </c>
      <c r="C89" s="108" t="s">
        <v>179</v>
      </c>
      <c r="D89" s="35">
        <v>7135</v>
      </c>
      <c r="E89" s="35">
        <v>21347</v>
      </c>
      <c r="F89" s="35">
        <v>34379</v>
      </c>
      <c r="G89" s="35">
        <v>46490</v>
      </c>
      <c r="H89" s="35">
        <v>58635</v>
      </c>
      <c r="I89" s="35">
        <v>71280</v>
      </c>
      <c r="J89" s="35">
        <v>77927</v>
      </c>
      <c r="K89" s="35">
        <v>88841</v>
      </c>
      <c r="L89" s="35">
        <v>99235</v>
      </c>
      <c r="M89" s="35">
        <v>108807</v>
      </c>
      <c r="N89" s="35">
        <v>117789</v>
      </c>
      <c r="O89" s="35">
        <v>126398</v>
      </c>
      <c r="P89" s="35">
        <v>134248</v>
      </c>
      <c r="Q89" s="35">
        <v>135580</v>
      </c>
      <c r="R89" s="35">
        <v>150339</v>
      </c>
      <c r="S89" s="35">
        <v>158637</v>
      </c>
      <c r="T89" s="35">
        <v>163766</v>
      </c>
      <c r="U89" s="35">
        <v>172268</v>
      </c>
      <c r="V89" s="35">
        <v>179299</v>
      </c>
      <c r="W89" s="35">
        <v>186283</v>
      </c>
      <c r="X89" s="35"/>
      <c r="Y89" s="35"/>
      <c r="Z89" s="35"/>
      <c r="AA89" s="35"/>
      <c r="AB89" s="35"/>
    </row>
    <row r="90" spans="2:28" x14ac:dyDescent="0.35">
      <c r="B90" s="109" t="s">
        <v>234</v>
      </c>
      <c r="C90" s="108" t="s">
        <v>179</v>
      </c>
      <c r="D90" s="192">
        <f>D86+D89+D87</f>
        <v>6189682.2059857482</v>
      </c>
      <c r="E90" s="192">
        <f>E86+E89</f>
        <v>3292595.8422667291</v>
      </c>
      <c r="F90" s="192">
        <f>F86+F89</f>
        <v>1735418.9311045452</v>
      </c>
      <c r="G90" s="192">
        <f>G86+G89</f>
        <v>1006235.4820133252</v>
      </c>
      <c r="H90" s="192">
        <f>H86+H89</f>
        <v>1189831.5852831965</v>
      </c>
      <c r="I90" s="192">
        <f>I88+I89</f>
        <v>603297.93000000005</v>
      </c>
      <c r="J90" s="192">
        <f t="shared" ref="J90:AB90" si="71">J88+J89</f>
        <v>565840.64000000001</v>
      </c>
      <c r="K90" s="192">
        <f t="shared" si="71"/>
        <v>369087.06</v>
      </c>
      <c r="L90" s="192">
        <f t="shared" si="71"/>
        <v>363300.09</v>
      </c>
      <c r="M90" s="192">
        <f t="shared" si="71"/>
        <v>345399.44</v>
      </c>
      <c r="N90" s="192">
        <f t="shared" si="71"/>
        <v>336812.81</v>
      </c>
      <c r="O90" s="192">
        <f t="shared" si="71"/>
        <v>331735.03000000003</v>
      </c>
      <c r="P90" s="192">
        <f t="shared" si="71"/>
        <v>316480.8</v>
      </c>
      <c r="Q90" s="192">
        <f t="shared" si="71"/>
        <v>319635.13</v>
      </c>
      <c r="R90" s="192">
        <f t="shared" si="71"/>
        <v>336234.68</v>
      </c>
      <c r="S90" s="192">
        <f t="shared" si="71"/>
        <v>346391.64</v>
      </c>
      <c r="T90" s="192">
        <f t="shared" si="71"/>
        <v>305756.75</v>
      </c>
      <c r="U90" s="192">
        <f t="shared" si="71"/>
        <v>315678.66000000003</v>
      </c>
      <c r="V90" s="192">
        <f t="shared" si="71"/>
        <v>324143.77</v>
      </c>
      <c r="W90" s="192">
        <f t="shared" si="71"/>
        <v>326944.86</v>
      </c>
      <c r="X90" s="192">
        <f t="shared" si="71"/>
        <v>0</v>
      </c>
      <c r="Y90" s="192">
        <f t="shared" si="71"/>
        <v>0</v>
      </c>
      <c r="Z90" s="192">
        <f t="shared" si="71"/>
        <v>0</v>
      </c>
      <c r="AA90" s="192">
        <f t="shared" si="71"/>
        <v>0</v>
      </c>
      <c r="AB90" s="192">
        <f t="shared" si="71"/>
        <v>0</v>
      </c>
    </row>
    <row r="91" spans="2:28" x14ac:dyDescent="0.35">
      <c r="B91" s="17" t="s">
        <v>235</v>
      </c>
    </row>
    <row r="92" spans="2:28" x14ac:dyDescent="0.35">
      <c r="B92" s="17" t="s">
        <v>236</v>
      </c>
    </row>
    <row r="93" spans="2:28" x14ac:dyDescent="0.35">
      <c r="B93" s="382" t="s">
        <v>237</v>
      </c>
      <c r="C93" s="383"/>
      <c r="D93" s="383"/>
      <c r="E93" s="383"/>
      <c r="F93" s="383"/>
      <c r="G93" s="383"/>
      <c r="H93" s="383"/>
      <c r="I93" s="383"/>
      <c r="J93" s="383"/>
      <c r="K93" s="383"/>
      <c r="L93" s="383"/>
      <c r="M93" s="383"/>
      <c r="N93" s="383"/>
      <c r="O93" s="383"/>
      <c r="P93" s="383"/>
      <c r="Q93" s="383"/>
      <c r="R93" s="383"/>
      <c r="S93" s="383"/>
      <c r="T93" s="383"/>
      <c r="U93" s="383"/>
      <c r="V93" s="383"/>
      <c r="W93" s="383"/>
      <c r="X93" s="383"/>
      <c r="Y93" s="383"/>
      <c r="Z93" s="383"/>
      <c r="AA93" s="383"/>
      <c r="AB93" s="384"/>
    </row>
    <row r="94" spans="2:28" x14ac:dyDescent="0.35">
      <c r="B94" s="110" t="s">
        <v>238</v>
      </c>
      <c r="C94" s="106" t="s">
        <v>115</v>
      </c>
      <c r="D94" s="35">
        <v>12181</v>
      </c>
      <c r="E94" s="35">
        <v>35471.488899999997</v>
      </c>
      <c r="F94" s="35">
        <v>54672.723100000003</v>
      </c>
      <c r="G94" s="35">
        <v>72483.470799999996</v>
      </c>
      <c r="H94" s="35">
        <v>97932.419699999999</v>
      </c>
      <c r="I94" s="35">
        <v>106206.902</v>
      </c>
      <c r="J94" s="35">
        <v>120494.094</v>
      </c>
      <c r="K94" s="35">
        <v>124720.90399999999</v>
      </c>
      <c r="L94" s="35">
        <v>158912.70699999999</v>
      </c>
      <c r="M94" s="35">
        <v>162410.79999999999</v>
      </c>
      <c r="N94" s="35">
        <v>165617.073</v>
      </c>
      <c r="O94" s="35">
        <v>170926.897</v>
      </c>
      <c r="P94" s="35">
        <v>173542.02499999999</v>
      </c>
      <c r="Q94" s="35">
        <v>176157.15400000001</v>
      </c>
      <c r="R94" s="35">
        <v>178772.28200000001</v>
      </c>
      <c r="S94" s="35">
        <v>181387.41</v>
      </c>
      <c r="T94" s="35">
        <v>183365.11900000001</v>
      </c>
      <c r="U94" s="35">
        <v>185342.82800000001</v>
      </c>
      <c r="V94" s="35">
        <v>187320.53700000001</v>
      </c>
      <c r="W94" s="35">
        <v>189241.13200000001</v>
      </c>
      <c r="X94" s="35"/>
      <c r="Y94" s="35"/>
      <c r="Z94" s="35"/>
      <c r="AA94" s="35"/>
      <c r="AB94" s="35"/>
    </row>
    <row r="95" spans="2:28" x14ac:dyDescent="0.35">
      <c r="B95" s="110" t="s">
        <v>239</v>
      </c>
      <c r="C95" s="108" t="s">
        <v>179</v>
      </c>
      <c r="D95" s="150">
        <f t="shared" ref="D95:AB95" si="72">D94*$D$11</f>
        <v>137620.4081265</v>
      </c>
      <c r="E95" s="150">
        <f t="shared" si="72"/>
        <v>400755.33858243283</v>
      </c>
      <c r="F95" s="150">
        <f t="shared" si="72"/>
        <v>617690.04732034518</v>
      </c>
      <c r="G95" s="150">
        <f t="shared" si="72"/>
        <v>818915.10006742016</v>
      </c>
      <c r="H95" s="150">
        <f t="shared" si="72"/>
        <v>1106436.217710343</v>
      </c>
      <c r="I95" s="150">
        <f t="shared" si="72"/>
        <v>1199920.9587957631</v>
      </c>
      <c r="J95" s="150">
        <f t="shared" si="72"/>
        <v>1361337.0325189109</v>
      </c>
      <c r="K95" s="150">
        <f t="shared" si="72"/>
        <v>1409091.3480326759</v>
      </c>
      <c r="L95" s="150">
        <f t="shared" si="72"/>
        <v>1795388.8509832453</v>
      </c>
      <c r="M95" s="150">
        <f t="shared" si="72"/>
        <v>1834910.1535301998</v>
      </c>
      <c r="N95" s="150">
        <f t="shared" si="72"/>
        <v>1871134.4864113245</v>
      </c>
      <c r="O95" s="150">
        <f t="shared" si="72"/>
        <v>1931124.6469859804</v>
      </c>
      <c r="P95" s="150">
        <f t="shared" si="72"/>
        <v>1960670.2493719123</v>
      </c>
      <c r="Q95" s="150">
        <f t="shared" si="72"/>
        <v>1990215.863055801</v>
      </c>
      <c r="R95" s="150">
        <f t="shared" si="72"/>
        <v>2019761.4654417331</v>
      </c>
      <c r="S95" s="150">
        <f t="shared" si="72"/>
        <v>2049307.067827665</v>
      </c>
      <c r="T95" s="150">
        <f t="shared" si="72"/>
        <v>2071651.1380793236</v>
      </c>
      <c r="U95" s="150">
        <f t="shared" si="72"/>
        <v>2093995.2083309821</v>
      </c>
      <c r="V95" s="150">
        <f t="shared" si="72"/>
        <v>2116339.2785826405</v>
      </c>
      <c r="W95" s="150">
        <f t="shared" si="72"/>
        <v>2138038.077346758</v>
      </c>
      <c r="X95" s="150">
        <f t="shared" si="72"/>
        <v>0</v>
      </c>
      <c r="Y95" s="150">
        <f t="shared" si="72"/>
        <v>0</v>
      </c>
      <c r="Z95" s="150">
        <f t="shared" si="72"/>
        <v>0</v>
      </c>
      <c r="AA95" s="150">
        <f t="shared" si="72"/>
        <v>0</v>
      </c>
      <c r="AB95" s="150">
        <f t="shared" si="72"/>
        <v>0</v>
      </c>
    </row>
    <row r="96" spans="2:28" x14ac:dyDescent="0.35">
      <c r="B96" s="110" t="s">
        <v>250</v>
      </c>
      <c r="C96" s="108" t="s">
        <v>179</v>
      </c>
      <c r="D96" s="150"/>
      <c r="E96" s="150"/>
      <c r="F96" s="150"/>
      <c r="G96" s="150"/>
      <c r="H96" s="150"/>
      <c r="I96" s="150"/>
      <c r="J96" s="150"/>
      <c r="K96" s="150"/>
      <c r="L96" s="150"/>
      <c r="M96" s="150"/>
      <c r="N96" s="150"/>
      <c r="O96" s="150"/>
      <c r="P96" s="150">
        <v>0</v>
      </c>
      <c r="Q96" s="150">
        <v>0</v>
      </c>
      <c r="R96" s="150">
        <v>0</v>
      </c>
      <c r="S96" s="150">
        <v>0</v>
      </c>
      <c r="T96" s="150">
        <v>0</v>
      </c>
      <c r="U96" s="150">
        <v>0</v>
      </c>
      <c r="V96" s="150">
        <v>0</v>
      </c>
      <c r="W96" s="150">
        <v>0</v>
      </c>
      <c r="X96" s="150">
        <v>0</v>
      </c>
      <c r="Y96" s="150"/>
      <c r="Z96" s="150"/>
      <c r="AA96" s="150"/>
      <c r="AB96" s="150"/>
    </row>
    <row r="97" spans="2:28" x14ac:dyDescent="0.35">
      <c r="B97" s="110" t="s">
        <v>251</v>
      </c>
      <c r="C97" s="108" t="s">
        <v>179</v>
      </c>
      <c r="D97" s="150"/>
      <c r="E97" s="150"/>
      <c r="F97" s="150"/>
      <c r="G97" s="150"/>
      <c r="H97" s="150"/>
      <c r="I97" s="150"/>
      <c r="J97" s="150"/>
      <c r="K97" s="150"/>
      <c r="L97" s="150"/>
      <c r="M97" s="150"/>
      <c r="N97" s="150"/>
      <c r="O97" s="150"/>
      <c r="P97" s="150"/>
      <c r="Q97" s="150"/>
      <c r="R97" s="150"/>
      <c r="S97" s="150"/>
      <c r="T97" s="150"/>
      <c r="U97" s="150"/>
      <c r="V97" s="150"/>
      <c r="W97" s="150"/>
      <c r="X97" s="150"/>
      <c r="Y97" s="150"/>
      <c r="Z97" s="150"/>
      <c r="AA97" s="150"/>
      <c r="AB97" s="150"/>
    </row>
    <row r="98" spans="2:28" x14ac:dyDescent="0.35">
      <c r="B98" s="109" t="s">
        <v>240</v>
      </c>
      <c r="C98" s="108" t="s">
        <v>179</v>
      </c>
      <c r="D98" s="192">
        <f>D95+D96+D97</f>
        <v>137620.4081265</v>
      </c>
      <c r="E98" s="192">
        <f t="shared" ref="E98:AB98" si="73">E95+E96+E97</f>
        <v>400755.33858243283</v>
      </c>
      <c r="F98" s="192">
        <f t="shared" si="73"/>
        <v>617690.04732034518</v>
      </c>
      <c r="G98" s="192">
        <f t="shared" si="73"/>
        <v>818915.10006742016</v>
      </c>
      <c r="H98" s="192">
        <f t="shared" si="73"/>
        <v>1106436.217710343</v>
      </c>
      <c r="I98" s="192">
        <f t="shared" si="73"/>
        <v>1199920.9587957631</v>
      </c>
      <c r="J98" s="192">
        <f t="shared" si="73"/>
        <v>1361337.0325189109</v>
      </c>
      <c r="K98" s="192">
        <f t="shared" si="73"/>
        <v>1409091.3480326759</v>
      </c>
      <c r="L98" s="192">
        <f t="shared" si="73"/>
        <v>1795388.8509832453</v>
      </c>
      <c r="M98" s="192">
        <f t="shared" si="73"/>
        <v>1834910.1535301998</v>
      </c>
      <c r="N98" s="192">
        <f t="shared" si="73"/>
        <v>1871134.4864113245</v>
      </c>
      <c r="O98" s="192">
        <f t="shared" si="73"/>
        <v>1931124.6469859804</v>
      </c>
      <c r="P98" s="192">
        <f t="shared" si="73"/>
        <v>1960670.2493719123</v>
      </c>
      <c r="Q98" s="192">
        <f t="shared" si="73"/>
        <v>1990215.863055801</v>
      </c>
      <c r="R98" s="192">
        <f t="shared" si="73"/>
        <v>2019761.4654417331</v>
      </c>
      <c r="S98" s="192">
        <f t="shared" si="73"/>
        <v>2049307.067827665</v>
      </c>
      <c r="T98" s="192">
        <f t="shared" si="73"/>
        <v>2071651.1380793236</v>
      </c>
      <c r="U98" s="192">
        <f t="shared" si="73"/>
        <v>2093995.2083309821</v>
      </c>
      <c r="V98" s="192">
        <f t="shared" si="73"/>
        <v>2116339.2785826405</v>
      </c>
      <c r="W98" s="192">
        <f t="shared" si="73"/>
        <v>2138038.077346758</v>
      </c>
      <c r="X98" s="192">
        <f>X95+X96+X97</f>
        <v>0</v>
      </c>
      <c r="Y98" s="192">
        <f t="shared" si="73"/>
        <v>0</v>
      </c>
      <c r="Z98" s="192">
        <f t="shared" si="73"/>
        <v>0</v>
      </c>
      <c r="AA98" s="192">
        <f t="shared" si="73"/>
        <v>0</v>
      </c>
      <c r="AB98" s="192">
        <f t="shared" si="73"/>
        <v>0</v>
      </c>
    </row>
    <row r="99" spans="2:28" x14ac:dyDescent="0.35">
      <c r="B99" s="111" t="s">
        <v>241</v>
      </c>
    </row>
    <row r="100" spans="2:28" x14ac:dyDescent="0.35">
      <c r="B100" s="3" t="s">
        <v>242</v>
      </c>
      <c r="C100" s="112" t="s">
        <v>179</v>
      </c>
      <c r="D100" s="151">
        <f>D98-D90</f>
        <v>-6052061.7978592478</v>
      </c>
      <c r="E100" s="151">
        <f t="shared" ref="E100:AB100" si="74">E98-E90</f>
        <v>-2891840.5036842963</v>
      </c>
      <c r="F100" s="151">
        <f t="shared" si="74"/>
        <v>-1117728.8837842001</v>
      </c>
      <c r="G100" s="151">
        <f t="shared" si="74"/>
        <v>-187320.38194590504</v>
      </c>
      <c r="H100" s="151">
        <f t="shared" si="74"/>
        <v>-83395.367572853575</v>
      </c>
      <c r="I100" s="151">
        <f t="shared" si="74"/>
        <v>596623.02879576304</v>
      </c>
      <c r="J100" s="151">
        <f t="shared" si="74"/>
        <v>795496.39251891093</v>
      </c>
      <c r="K100" s="151">
        <f t="shared" si="74"/>
        <v>1040004.2880326759</v>
      </c>
      <c r="L100" s="151">
        <f t="shared" si="74"/>
        <v>1432088.7609832452</v>
      </c>
      <c r="M100" s="151">
        <f t="shared" si="74"/>
        <v>1489510.7135301998</v>
      </c>
      <c r="N100" s="151">
        <f t="shared" si="74"/>
        <v>1534321.6764113244</v>
      </c>
      <c r="O100" s="151">
        <f t="shared" si="74"/>
        <v>1599389.6169859804</v>
      </c>
      <c r="P100" s="151">
        <f t="shared" si="74"/>
        <v>1644189.4493719123</v>
      </c>
      <c r="Q100" s="151">
        <f t="shared" si="74"/>
        <v>1670580.7330558011</v>
      </c>
      <c r="R100" s="151">
        <f t="shared" si="74"/>
        <v>1683526.7854417332</v>
      </c>
      <c r="S100" s="151">
        <f t="shared" si="74"/>
        <v>1702915.4278276651</v>
      </c>
      <c r="T100" s="151">
        <f t="shared" si="74"/>
        <v>1765894.3880793236</v>
      </c>
      <c r="U100" s="151">
        <f t="shared" si="74"/>
        <v>1778316.5483309822</v>
      </c>
      <c r="V100" s="151">
        <f t="shared" si="74"/>
        <v>1792195.5085826404</v>
      </c>
      <c r="W100" s="151">
        <f t="shared" si="74"/>
        <v>1811093.2173467581</v>
      </c>
      <c r="X100" s="151">
        <f t="shared" si="74"/>
        <v>0</v>
      </c>
      <c r="Y100" s="151">
        <f t="shared" si="74"/>
        <v>0</v>
      </c>
      <c r="Z100" s="151">
        <f t="shared" si="74"/>
        <v>0</v>
      </c>
      <c r="AA100" s="151">
        <f t="shared" si="74"/>
        <v>0</v>
      </c>
      <c r="AB100" s="151">
        <f t="shared" si="74"/>
        <v>0</v>
      </c>
    </row>
    <row r="101" spans="2:28" x14ac:dyDescent="0.35">
      <c r="B101" s="3" t="s">
        <v>243</v>
      </c>
      <c r="C101" s="112" t="s">
        <v>179</v>
      </c>
      <c r="D101" s="151">
        <f>D100*1/(1+$D$10)</f>
        <v>-5584113.1185267093</v>
      </c>
      <c r="E101" s="151">
        <f>E100*1/(1+$E$10)*(1/(1+$D$10))</f>
        <v>-2461931.9410280432</v>
      </c>
      <c r="F101" s="151">
        <f>F100*1/(1+$F$10)*(1/(1+$E$10))*(1/(1+$D$10))</f>
        <v>-877988.91719419439</v>
      </c>
      <c r="G101" s="151">
        <f>G100*1/(1+$G$10)*(1/(1+$F$10)*(1/(1+$E$10))*(1/(1+$D$10)))</f>
        <v>-135765.19506305357</v>
      </c>
      <c r="H101" s="151">
        <f>H100*1/(1+$H$10)*(1/(1+$G$10)*(1/(1+$F$10)*(1/(1+$E$10))*(1/(1+$D$10))))</f>
        <v>-55769.428470919265</v>
      </c>
      <c r="I101" s="151">
        <f t="shared" ref="I101:AB101" si="75">I100*(1/((1+$H$10)^(I84-$G$17))*(1/(1+$G$10)*(1/(1+$F$10)*(1/(1+$E$10))*((1/(1+$D$10))))))</f>
        <v>368133.32416993479</v>
      </c>
      <c r="J101" s="151">
        <f t="shared" si="75"/>
        <v>452891.51875530928</v>
      </c>
      <c r="K101" s="151">
        <f t="shared" si="75"/>
        <v>546313.53018001537</v>
      </c>
      <c r="L101" s="151">
        <f t="shared" si="75"/>
        <v>694108.90524357569</v>
      </c>
      <c r="M101" s="151">
        <f t="shared" si="75"/>
        <v>666119.52628294448</v>
      </c>
      <c r="N101" s="151">
        <f t="shared" si="75"/>
        <v>633105.09301617707</v>
      </c>
      <c r="O101" s="151">
        <f t="shared" si="75"/>
        <v>608925.99184426363</v>
      </c>
      <c r="P101" s="151">
        <f t="shared" si="75"/>
        <v>577581.06906250154</v>
      </c>
      <c r="Q101" s="151">
        <f t="shared" si="75"/>
        <v>541476.2529121699</v>
      </c>
      <c r="R101" s="151">
        <f t="shared" si="75"/>
        <v>503480.70354904397</v>
      </c>
      <c r="S101" s="151">
        <f t="shared" si="75"/>
        <v>469901.39383007481</v>
      </c>
      <c r="T101" s="151">
        <f t="shared" si="75"/>
        <v>449603.03361819283</v>
      </c>
      <c r="U101" s="151">
        <f t="shared" si="75"/>
        <v>417757.66755231173</v>
      </c>
      <c r="V101" s="151">
        <f t="shared" si="75"/>
        <v>388464.73345423548</v>
      </c>
      <c r="W101" s="151">
        <f t="shared" si="75"/>
        <v>362207.86017676117</v>
      </c>
      <c r="X101" s="151">
        <f t="shared" si="75"/>
        <v>0</v>
      </c>
      <c r="Y101" s="151">
        <f t="shared" si="75"/>
        <v>0</v>
      </c>
      <c r="Z101" s="151">
        <f t="shared" si="75"/>
        <v>0</v>
      </c>
      <c r="AA101" s="151">
        <f t="shared" si="75"/>
        <v>0</v>
      </c>
      <c r="AB101" s="151">
        <f t="shared" si="75"/>
        <v>0</v>
      </c>
    </row>
    <row r="102" spans="2:28" x14ac:dyDescent="0.35">
      <c r="B102" s="38"/>
      <c r="C102" s="38"/>
      <c r="D102" s="38"/>
      <c r="E102" s="38"/>
      <c r="F102" s="38"/>
      <c r="G102" s="38"/>
      <c r="H102" s="38"/>
      <c r="I102" s="38"/>
      <c r="J102" s="38"/>
      <c r="K102" s="38"/>
      <c r="L102" s="38"/>
      <c r="M102" s="38"/>
      <c r="N102" s="38"/>
      <c r="O102" s="38"/>
      <c r="P102" s="38"/>
      <c r="Q102" s="38"/>
      <c r="R102" s="38"/>
      <c r="S102" s="38"/>
      <c r="T102" s="38"/>
      <c r="U102" s="38"/>
      <c r="V102" s="38"/>
      <c r="W102" s="38"/>
      <c r="X102" s="38"/>
      <c r="Y102" s="38"/>
      <c r="Z102" s="38"/>
      <c r="AA102" s="38"/>
      <c r="AB102" s="38"/>
    </row>
    <row r="103" spans="2:28" x14ac:dyDescent="0.35">
      <c r="B103" s="39" t="s">
        <v>244</v>
      </c>
      <c r="C103" s="113" t="s">
        <v>179</v>
      </c>
      <c r="D103" s="114">
        <f>SUM(D101:AB101)</f>
        <v>-1435497.9966354058</v>
      </c>
      <c r="E103" s="38"/>
      <c r="F103" s="38"/>
      <c r="G103" s="38"/>
      <c r="H103" s="38"/>
    </row>
    <row r="105" spans="2:28" x14ac:dyDescent="0.35">
      <c r="B105" s="39" t="s">
        <v>218</v>
      </c>
      <c r="C105" s="39"/>
      <c r="D105" s="193">
        <f>IFERROR(IRR(D100:AB100),0)</f>
        <v>6.7345550973966217E-2</v>
      </c>
    </row>
    <row r="107" spans="2:28" x14ac:dyDescent="0.35">
      <c r="B107" s="39" t="s">
        <v>245</v>
      </c>
    </row>
    <row r="108" spans="2:28" x14ac:dyDescent="0.35">
      <c r="B108" s="3" t="s">
        <v>228</v>
      </c>
      <c r="C108" s="37"/>
      <c r="D108" s="21">
        <v>1</v>
      </c>
      <c r="E108" s="21">
        <v>2</v>
      </c>
      <c r="F108" s="21">
        <v>3</v>
      </c>
      <c r="G108" s="21">
        <v>4</v>
      </c>
      <c r="H108" s="21">
        <v>5</v>
      </c>
      <c r="I108" s="21">
        <v>6</v>
      </c>
      <c r="J108" s="21">
        <v>7</v>
      </c>
      <c r="K108" s="21">
        <v>8</v>
      </c>
      <c r="L108" s="21">
        <v>9</v>
      </c>
      <c r="M108" s="21">
        <v>10</v>
      </c>
      <c r="N108" s="21">
        <v>11</v>
      </c>
      <c r="O108" s="21">
        <v>12</v>
      </c>
      <c r="P108" s="21">
        <v>13</v>
      </c>
      <c r="Q108" s="21">
        <v>14</v>
      </c>
      <c r="R108" s="21">
        <v>15</v>
      </c>
      <c r="S108" s="21">
        <v>16</v>
      </c>
      <c r="T108" s="21">
        <v>17</v>
      </c>
      <c r="U108" s="21">
        <v>18</v>
      </c>
      <c r="V108" s="21">
        <v>19</v>
      </c>
      <c r="W108" s="21">
        <v>20</v>
      </c>
      <c r="X108" s="21">
        <v>21</v>
      </c>
      <c r="Y108" s="21">
        <v>22</v>
      </c>
      <c r="Z108" s="21">
        <v>23</v>
      </c>
      <c r="AA108" s="21">
        <v>24</v>
      </c>
      <c r="AB108" s="21">
        <v>25</v>
      </c>
    </row>
    <row r="109" spans="2:28" x14ac:dyDescent="0.35">
      <c r="B109" s="3" t="s">
        <v>242</v>
      </c>
      <c r="C109" s="112" t="s">
        <v>179</v>
      </c>
      <c r="D109" s="150">
        <f>D100</f>
        <v>-6052061.7978592478</v>
      </c>
      <c r="E109" s="150">
        <f>E100</f>
        <v>-2891840.5036842963</v>
      </c>
      <c r="F109" s="150">
        <f t="shared" ref="F109:AB109" si="76">F100</f>
        <v>-1117728.8837842001</v>
      </c>
      <c r="G109" s="150">
        <f t="shared" si="76"/>
        <v>-187320.38194590504</v>
      </c>
      <c r="H109" s="150">
        <f t="shared" si="76"/>
        <v>-83395.367572853575</v>
      </c>
      <c r="I109" s="150">
        <f t="shared" si="76"/>
        <v>596623.02879576304</v>
      </c>
      <c r="J109" s="150">
        <f t="shared" si="76"/>
        <v>795496.39251891093</v>
      </c>
      <c r="K109" s="150">
        <f t="shared" si="76"/>
        <v>1040004.2880326759</v>
      </c>
      <c r="L109" s="150">
        <f t="shared" si="76"/>
        <v>1432088.7609832452</v>
      </c>
      <c r="M109" s="150">
        <f t="shared" si="76"/>
        <v>1489510.7135301998</v>
      </c>
      <c r="N109" s="150">
        <f t="shared" si="76"/>
        <v>1534321.6764113244</v>
      </c>
      <c r="O109" s="150">
        <f t="shared" si="76"/>
        <v>1599389.6169859804</v>
      </c>
      <c r="P109" s="150">
        <f t="shared" si="76"/>
        <v>1644189.4493719123</v>
      </c>
      <c r="Q109" s="150">
        <f t="shared" si="76"/>
        <v>1670580.7330558011</v>
      </c>
      <c r="R109" s="150">
        <f t="shared" si="76"/>
        <v>1683526.7854417332</v>
      </c>
      <c r="S109" s="150">
        <f t="shared" si="76"/>
        <v>1702915.4278276651</v>
      </c>
      <c r="T109" s="150">
        <f t="shared" si="76"/>
        <v>1765894.3880793236</v>
      </c>
      <c r="U109" s="150">
        <f t="shared" si="76"/>
        <v>1778316.5483309822</v>
      </c>
      <c r="V109" s="150">
        <f t="shared" si="76"/>
        <v>1792195.5085826404</v>
      </c>
      <c r="W109" s="150">
        <f t="shared" si="76"/>
        <v>1811093.2173467581</v>
      </c>
      <c r="X109" s="150">
        <f t="shared" si="76"/>
        <v>0</v>
      </c>
      <c r="Y109" s="150">
        <f t="shared" si="76"/>
        <v>0</v>
      </c>
      <c r="Z109" s="150">
        <f t="shared" si="76"/>
        <v>0</v>
      </c>
      <c r="AA109" s="150">
        <f t="shared" si="76"/>
        <v>0</v>
      </c>
      <c r="AB109" s="150">
        <f t="shared" si="76"/>
        <v>0</v>
      </c>
    </row>
    <row r="110" spans="2:28" x14ac:dyDescent="0.35">
      <c r="B110" s="115" t="s">
        <v>246</v>
      </c>
      <c r="C110" s="116" t="s">
        <v>179</v>
      </c>
      <c r="D110" s="194">
        <f>D86*1/(1+$D$10)</f>
        <v>5704509.3245854843</v>
      </c>
      <c r="E110" s="194">
        <f>E86*1/(1+$E$10)*(1/(1+$D$10))</f>
        <v>2784936.4449965116</v>
      </c>
      <c r="F110" s="194">
        <f>F86*1/(1+$F$10)*(1/(1+$E$10))*(1/(1+$D$10))</f>
        <v>1336186.4660401097</v>
      </c>
      <c r="G110" s="194">
        <f>G86*1/(1+$G$10)*(1/(1+$F$10)*(1/(1+$E$10))*(1/(1+$D$10)))</f>
        <v>695599.86597748823</v>
      </c>
      <c r="H110" s="194">
        <f>H86*1/(1+$H$10)*(1/(1+$G$10)*(1/(1+$F$10)*(1/(1+$E$10))*(1/(1+$D$10))))</f>
        <v>756471.11926675937</v>
      </c>
    </row>
    <row r="111" spans="2:28" x14ac:dyDescent="0.35">
      <c r="B111" s="3" t="s">
        <v>247</v>
      </c>
      <c r="C111" s="112" t="s">
        <v>179</v>
      </c>
      <c r="D111" s="151">
        <f>D109-D110</f>
        <v>-11756571.122444732</v>
      </c>
      <c r="E111" s="151">
        <f>D111+E109-E110</f>
        <v>-17433348.071125537</v>
      </c>
      <c r="F111" s="151">
        <f>E111+F109-F110</f>
        <v>-19887263.420949847</v>
      </c>
      <c r="G111" s="151">
        <f>F111+G109-G110</f>
        <v>-20770183.668873239</v>
      </c>
      <c r="H111" s="151">
        <f>G111+H109-H110</f>
        <v>-21610050.155712854</v>
      </c>
      <c r="I111" s="151">
        <f t="shared" ref="I111" si="77">H111+I109</f>
        <v>-21013427.12691709</v>
      </c>
      <c r="J111" s="151">
        <f t="shared" ref="J111" si="78">I111+J109</f>
        <v>-20217930.734398179</v>
      </c>
      <c r="K111" s="151">
        <f t="shared" ref="K111" si="79">J111+K109</f>
        <v>-19177926.446365502</v>
      </c>
      <c r="L111" s="151">
        <f t="shared" ref="L111" si="80">K111+L109</f>
        <v>-17745837.685382258</v>
      </c>
      <c r="M111" s="151">
        <f t="shared" ref="M111" si="81">L111+M109</f>
        <v>-16256326.971852059</v>
      </c>
      <c r="N111" s="151">
        <f t="shared" ref="N111" si="82">M111+N109</f>
        <v>-14722005.295440733</v>
      </c>
      <c r="O111" s="151">
        <f t="shared" ref="O111" si="83">N111+O109</f>
        <v>-13122615.678454753</v>
      </c>
      <c r="P111" s="151">
        <f t="shared" ref="P111" si="84">O111+P109</f>
        <v>-11478426.229082841</v>
      </c>
      <c r="Q111" s="151">
        <f t="shared" ref="Q111" si="85">P111+Q109</f>
        <v>-9807845.4960270412</v>
      </c>
      <c r="R111" s="151">
        <f t="shared" ref="R111" si="86">Q111+R109</f>
        <v>-8124318.7105853083</v>
      </c>
      <c r="S111" s="151">
        <f t="shared" ref="S111" si="87">R111+S109</f>
        <v>-6421403.2827576436</v>
      </c>
      <c r="T111" s="151">
        <f t="shared" ref="T111" si="88">S111+T109</f>
        <v>-4655508.8946783198</v>
      </c>
      <c r="U111" s="151">
        <f t="shared" ref="U111" si="89">T111+U109</f>
        <v>-2877192.3463473376</v>
      </c>
      <c r="V111" s="151">
        <f t="shared" ref="V111" si="90">U111+V109</f>
        <v>-1084996.8377646971</v>
      </c>
      <c r="W111" s="151">
        <f t="shared" ref="W111" si="91">V111+W109</f>
        <v>726096.37958206097</v>
      </c>
      <c r="X111" s="151">
        <f t="shared" ref="X111" si="92">W111+X109</f>
        <v>726096.37958206097</v>
      </c>
      <c r="Y111" s="151">
        <f t="shared" ref="Y111" si="93">X111+Y109</f>
        <v>726096.37958206097</v>
      </c>
      <c r="Z111" s="151">
        <f t="shared" ref="Z111" si="94">Y111+Z109</f>
        <v>726096.37958206097</v>
      </c>
      <c r="AA111" s="151">
        <f t="shared" ref="AA111" si="95">Z111+AA109</f>
        <v>726096.37958206097</v>
      </c>
      <c r="AB111" s="151">
        <f>AA111+AB109</f>
        <v>726096.37958206097</v>
      </c>
    </row>
    <row r="112" spans="2:28" x14ac:dyDescent="0.35">
      <c r="B112" s="117" t="s">
        <v>248</v>
      </c>
    </row>
    <row r="114" spans="2:28" ht="15.5" x14ac:dyDescent="0.35">
      <c r="B114" s="385" t="s">
        <v>253</v>
      </c>
      <c r="C114" s="386"/>
      <c r="D114" s="386"/>
      <c r="E114" s="386"/>
      <c r="F114" s="386"/>
      <c r="G114" s="386"/>
      <c r="H114" s="386"/>
      <c r="I114" s="386"/>
      <c r="J114" s="386"/>
      <c r="K114" s="386"/>
      <c r="L114" s="386"/>
      <c r="M114" s="386"/>
      <c r="N114" s="386"/>
      <c r="O114" s="386"/>
      <c r="P114" s="386"/>
      <c r="Q114" s="386"/>
      <c r="R114" s="386"/>
      <c r="S114" s="386"/>
      <c r="T114" s="386"/>
      <c r="U114" s="386"/>
      <c r="V114" s="386"/>
      <c r="W114" s="386"/>
      <c r="X114" s="386"/>
      <c r="Y114" s="386"/>
      <c r="Z114" s="386"/>
      <c r="AA114" s="386"/>
      <c r="AB114" s="387"/>
    </row>
    <row r="115" spans="2:28" ht="15.5" x14ac:dyDescent="0.35">
      <c r="B115" s="103"/>
      <c r="C115" s="103"/>
      <c r="D115" s="102"/>
      <c r="E115" s="102"/>
      <c r="F115" s="102"/>
      <c r="G115" s="102"/>
      <c r="H115" s="102"/>
      <c r="I115" s="102"/>
      <c r="J115" s="102"/>
      <c r="K115" s="102"/>
      <c r="L115" s="102"/>
      <c r="M115" s="102"/>
      <c r="N115" s="102"/>
      <c r="O115" s="102"/>
      <c r="P115" s="102"/>
      <c r="Q115" s="102"/>
      <c r="R115" s="102"/>
      <c r="S115" s="102"/>
      <c r="T115" s="102"/>
      <c r="U115" s="102"/>
      <c r="V115" s="102"/>
      <c r="W115" s="102"/>
      <c r="X115" s="102"/>
      <c r="Y115" s="102"/>
      <c r="Z115" s="102"/>
      <c r="AA115" s="102"/>
      <c r="AB115" s="102"/>
    </row>
    <row r="116" spans="2:28" x14ac:dyDescent="0.35">
      <c r="B116" s="105" t="s">
        <v>227</v>
      </c>
      <c r="C116" s="97"/>
    </row>
    <row r="117" spans="2:28" x14ac:dyDescent="0.35">
      <c r="B117" s="3"/>
      <c r="C117" s="27" t="s">
        <v>105</v>
      </c>
      <c r="D117" s="27">
        <f>$C$3</f>
        <v>2024</v>
      </c>
      <c r="E117" s="27">
        <f>$C$3+1</f>
        <v>2025</v>
      </c>
      <c r="F117" s="27">
        <f>$C$3+2</f>
        <v>2026</v>
      </c>
      <c r="G117" s="27">
        <f>$C$3+3</f>
        <v>2027</v>
      </c>
      <c r="H117" s="27">
        <f>$C$3+4</f>
        <v>2028</v>
      </c>
      <c r="I117" s="27">
        <f>H117+1</f>
        <v>2029</v>
      </c>
      <c r="J117" s="27">
        <f t="shared" ref="J117" si="96">I117+1</f>
        <v>2030</v>
      </c>
      <c r="K117" s="27">
        <f t="shared" ref="K117" si="97">J117+1</f>
        <v>2031</v>
      </c>
      <c r="L117" s="27">
        <f t="shared" ref="L117" si="98">K117+1</f>
        <v>2032</v>
      </c>
      <c r="M117" s="27">
        <f t="shared" ref="M117" si="99">L117+1</f>
        <v>2033</v>
      </c>
      <c r="N117" s="27">
        <f t="shared" ref="N117" si="100">M117+1</f>
        <v>2034</v>
      </c>
      <c r="O117" s="27">
        <f t="shared" ref="O117" si="101">N117+1</f>
        <v>2035</v>
      </c>
      <c r="P117" s="27">
        <f t="shared" ref="P117" si="102">O117+1</f>
        <v>2036</v>
      </c>
      <c r="Q117" s="27">
        <f t="shared" ref="Q117" si="103">P117+1</f>
        <v>2037</v>
      </c>
      <c r="R117" s="27">
        <f t="shared" ref="R117" si="104">Q117+1</f>
        <v>2038</v>
      </c>
      <c r="S117" s="27">
        <f t="shared" ref="S117" si="105">R117+1</f>
        <v>2039</v>
      </c>
      <c r="T117" s="27">
        <f t="shared" ref="T117" si="106">S117+1</f>
        <v>2040</v>
      </c>
      <c r="U117" s="27">
        <f t="shared" ref="U117" si="107">T117+1</f>
        <v>2041</v>
      </c>
      <c r="V117" s="27">
        <f t="shared" ref="V117" si="108">U117+1</f>
        <v>2042</v>
      </c>
      <c r="W117" s="27">
        <f t="shared" ref="W117" si="109">V117+1</f>
        <v>2043</v>
      </c>
      <c r="X117" s="27">
        <f t="shared" ref="X117" si="110">W117+1</f>
        <v>2044</v>
      </c>
      <c r="Y117" s="27">
        <f t="shared" ref="Y117" si="111">X117+1</f>
        <v>2045</v>
      </c>
      <c r="Z117" s="27">
        <f t="shared" ref="Z117" si="112">Y117+1</f>
        <v>2046</v>
      </c>
      <c r="AA117" s="27">
        <f t="shared" ref="AA117" si="113">Z117+1</f>
        <v>2047</v>
      </c>
      <c r="AB117" s="27">
        <f t="shared" ref="AB117" si="114">AA117+1</f>
        <v>2048</v>
      </c>
    </row>
    <row r="118" spans="2:28" x14ac:dyDescent="0.35">
      <c r="B118" s="3" t="s">
        <v>228</v>
      </c>
      <c r="C118" s="37"/>
      <c r="D118" s="21">
        <v>1</v>
      </c>
      <c r="E118" s="21">
        <v>2</v>
      </c>
      <c r="F118" s="21">
        <v>3</v>
      </c>
      <c r="G118" s="21">
        <v>4</v>
      </c>
      <c r="H118" s="21">
        <v>5</v>
      </c>
      <c r="I118" s="21">
        <v>6</v>
      </c>
      <c r="J118" s="21">
        <v>7</v>
      </c>
      <c r="K118" s="21">
        <v>8</v>
      </c>
      <c r="L118" s="21">
        <v>9</v>
      </c>
      <c r="M118" s="21">
        <v>10</v>
      </c>
      <c r="N118" s="21">
        <v>11</v>
      </c>
      <c r="O118" s="21">
        <v>12</v>
      </c>
      <c r="P118" s="21">
        <v>13</v>
      </c>
      <c r="Q118" s="21">
        <v>14</v>
      </c>
      <c r="R118" s="21">
        <v>15</v>
      </c>
      <c r="S118" s="21">
        <v>16</v>
      </c>
      <c r="T118" s="21">
        <v>17</v>
      </c>
      <c r="U118" s="21">
        <v>18</v>
      </c>
      <c r="V118" s="21">
        <v>19</v>
      </c>
      <c r="W118" s="21">
        <v>20</v>
      </c>
      <c r="X118" s="21">
        <v>21</v>
      </c>
      <c r="Y118" s="21">
        <v>22</v>
      </c>
      <c r="Z118" s="21">
        <v>23</v>
      </c>
      <c r="AA118" s="21">
        <v>24</v>
      </c>
      <c r="AB118" s="21">
        <v>25</v>
      </c>
    </row>
    <row r="119" spans="2:28" x14ac:dyDescent="0.35">
      <c r="B119" s="382" t="s">
        <v>229</v>
      </c>
      <c r="C119" s="383"/>
      <c r="D119" s="383"/>
      <c r="E119" s="383"/>
      <c r="F119" s="383"/>
      <c r="G119" s="383"/>
      <c r="H119" s="383"/>
      <c r="I119" s="383"/>
      <c r="J119" s="383"/>
      <c r="K119" s="383"/>
      <c r="L119" s="383"/>
      <c r="M119" s="383"/>
      <c r="N119" s="383"/>
      <c r="O119" s="383"/>
      <c r="P119" s="383"/>
      <c r="Q119" s="383"/>
      <c r="R119" s="383"/>
      <c r="S119" s="383"/>
      <c r="T119" s="383"/>
      <c r="U119" s="383"/>
      <c r="V119" s="383"/>
      <c r="W119" s="383"/>
      <c r="X119" s="383"/>
      <c r="Y119" s="383"/>
      <c r="Z119" s="383"/>
      <c r="AA119" s="383"/>
      <c r="AB119" s="384"/>
    </row>
    <row r="120" spans="2:28" x14ac:dyDescent="0.35">
      <c r="B120" s="3" t="s">
        <v>230</v>
      </c>
      <c r="C120" s="106" t="s">
        <v>179</v>
      </c>
      <c r="D120" s="35">
        <f>Επενδύσεις!D19</f>
        <v>4092985.9608078417</v>
      </c>
      <c r="E120" s="35">
        <f>Επενδύσεις!E19</f>
        <v>3365207.2912269686</v>
      </c>
      <c r="F120" s="35">
        <f>Επενδύσεις!F19</f>
        <v>1613574.1989053115</v>
      </c>
      <c r="G120" s="35">
        <f>Επενδύσεις!G19</f>
        <v>1078738.3526100535</v>
      </c>
      <c r="H120" s="35">
        <f>Επενδύσεις!H19</f>
        <v>1150734.9825112063</v>
      </c>
      <c r="I120" s="107"/>
      <c r="J120" s="107"/>
      <c r="K120" s="107"/>
      <c r="L120" s="107"/>
      <c r="M120" s="107"/>
      <c r="N120" s="107"/>
      <c r="O120" s="107"/>
      <c r="P120" s="107"/>
      <c r="Q120" s="107"/>
      <c r="R120" s="107"/>
      <c r="S120" s="107"/>
      <c r="T120" s="107"/>
      <c r="U120" s="107"/>
      <c r="V120" s="107"/>
      <c r="W120" s="107"/>
      <c r="X120" s="107"/>
      <c r="Y120" s="107"/>
      <c r="Z120" s="107"/>
      <c r="AA120" s="107"/>
      <c r="AB120" s="107"/>
    </row>
    <row r="121" spans="2:28" x14ac:dyDescent="0.35">
      <c r="B121" s="3" t="s">
        <v>231</v>
      </c>
      <c r="C121" s="106" t="s">
        <v>179</v>
      </c>
      <c r="D121" s="35"/>
      <c r="E121" s="107"/>
      <c r="F121" s="107"/>
      <c r="G121" s="107"/>
      <c r="H121" s="107"/>
      <c r="I121" s="107"/>
      <c r="J121" s="107"/>
      <c r="K121" s="107"/>
      <c r="L121" s="107"/>
      <c r="M121" s="107"/>
      <c r="N121" s="107"/>
      <c r="O121" s="107"/>
      <c r="P121" s="107"/>
      <c r="Q121" s="107"/>
      <c r="R121" s="107"/>
      <c r="S121" s="107"/>
      <c r="T121" s="107"/>
      <c r="U121" s="107"/>
      <c r="V121" s="107"/>
      <c r="W121" s="107"/>
      <c r="X121" s="107"/>
      <c r="Y121" s="107"/>
      <c r="Z121" s="107"/>
      <c r="AA121" s="107"/>
      <c r="AB121" s="107"/>
    </row>
    <row r="122" spans="2:28" x14ac:dyDescent="0.35">
      <c r="B122" s="3" t="s">
        <v>232</v>
      </c>
      <c r="C122" s="106" t="s">
        <v>179</v>
      </c>
      <c r="D122" s="107"/>
      <c r="E122" s="107"/>
      <c r="F122" s="107"/>
      <c r="G122" s="107"/>
      <c r="H122" s="107"/>
      <c r="I122" s="35">
        <v>532017.93000000005</v>
      </c>
      <c r="J122" s="35">
        <v>487913.64</v>
      </c>
      <c r="K122" s="35">
        <v>280246.06</v>
      </c>
      <c r="L122" s="35">
        <v>264065.09000000003</v>
      </c>
      <c r="M122" s="35">
        <v>236592.44</v>
      </c>
      <c r="N122" s="35">
        <v>219023.81</v>
      </c>
      <c r="O122" s="35">
        <v>205337.03</v>
      </c>
      <c r="P122" s="35">
        <v>182232.8</v>
      </c>
      <c r="Q122" s="35">
        <v>184055.13</v>
      </c>
      <c r="R122" s="35">
        <v>185895.67999999999</v>
      </c>
      <c r="S122" s="35">
        <v>187754.64</v>
      </c>
      <c r="T122" s="35">
        <v>141990.75</v>
      </c>
      <c r="U122" s="35">
        <v>143410.66</v>
      </c>
      <c r="V122" s="35">
        <v>144844.76999999999</v>
      </c>
      <c r="W122" s="35">
        <v>140661.85999999999</v>
      </c>
      <c r="X122" s="35">
        <v>0</v>
      </c>
      <c r="Y122" s="35">
        <v>0</v>
      </c>
      <c r="Z122" s="35"/>
      <c r="AA122" s="35"/>
      <c r="AB122" s="35"/>
    </row>
    <row r="123" spans="2:28" x14ac:dyDescent="0.35">
      <c r="B123" s="3" t="s">
        <v>233</v>
      </c>
      <c r="C123" s="108" t="s">
        <v>179</v>
      </c>
      <c r="D123" s="35">
        <v>7487</v>
      </c>
      <c r="E123" s="35">
        <v>24269</v>
      </c>
      <c r="F123" s="35">
        <v>39446</v>
      </c>
      <c r="G123" s="35">
        <v>53130</v>
      </c>
      <c r="H123" s="35">
        <v>65926</v>
      </c>
      <c r="I123" s="35">
        <v>78710</v>
      </c>
      <c r="J123" s="35">
        <v>85499</v>
      </c>
      <c r="K123" s="35">
        <v>96490</v>
      </c>
      <c r="L123" s="35">
        <v>106957</v>
      </c>
      <c r="M123" s="35">
        <v>116609</v>
      </c>
      <c r="N123" s="35">
        <v>125667</v>
      </c>
      <c r="O123" s="35">
        <v>134357</v>
      </c>
      <c r="P123" s="35">
        <v>142286</v>
      </c>
      <c r="Q123" s="35">
        <v>143698</v>
      </c>
      <c r="R123" s="35">
        <v>158537</v>
      </c>
      <c r="S123" s="35">
        <v>166918</v>
      </c>
      <c r="T123" s="35">
        <v>172046</v>
      </c>
      <c r="U123" s="35">
        <v>180714</v>
      </c>
      <c r="V123" s="35">
        <v>187831</v>
      </c>
      <c r="W123" s="35">
        <v>194900</v>
      </c>
      <c r="X123" s="35"/>
      <c r="Y123" s="35"/>
      <c r="Z123" s="35"/>
      <c r="AA123" s="35"/>
      <c r="AB123" s="35"/>
    </row>
    <row r="124" spans="2:28" x14ac:dyDescent="0.35">
      <c r="B124" s="109" t="s">
        <v>234</v>
      </c>
      <c r="C124" s="108" t="s">
        <v>179</v>
      </c>
      <c r="D124" s="192">
        <f>D120+D123+D121</f>
        <v>4100472.9608078417</v>
      </c>
      <c r="E124" s="192">
        <f>E120+E123</f>
        <v>3389476.2912269686</v>
      </c>
      <c r="F124" s="192">
        <f>F120+F123</f>
        <v>1653020.1989053115</v>
      </c>
      <c r="G124" s="192">
        <f>G120+G123</f>
        <v>1131868.3526100535</v>
      </c>
      <c r="H124" s="192">
        <f>H120+H123</f>
        <v>1216660.9825112063</v>
      </c>
      <c r="I124" s="192">
        <f>I122+I123</f>
        <v>610727.93000000005</v>
      </c>
      <c r="J124" s="192">
        <f t="shared" ref="J124:AB124" si="115">J122+J123</f>
        <v>573412.64</v>
      </c>
      <c r="K124" s="192">
        <f t="shared" si="115"/>
        <v>376736.06</v>
      </c>
      <c r="L124" s="192">
        <f t="shared" si="115"/>
        <v>371022.09</v>
      </c>
      <c r="M124" s="192">
        <f t="shared" si="115"/>
        <v>353201.44</v>
      </c>
      <c r="N124" s="192">
        <f t="shared" si="115"/>
        <v>344690.81</v>
      </c>
      <c r="O124" s="192">
        <f t="shared" si="115"/>
        <v>339694.03</v>
      </c>
      <c r="P124" s="192">
        <f t="shared" si="115"/>
        <v>324518.8</v>
      </c>
      <c r="Q124" s="192">
        <f t="shared" si="115"/>
        <v>327753.13</v>
      </c>
      <c r="R124" s="192">
        <f t="shared" si="115"/>
        <v>344432.68</v>
      </c>
      <c r="S124" s="192">
        <f t="shared" si="115"/>
        <v>354672.64000000001</v>
      </c>
      <c r="T124" s="192">
        <f t="shared" si="115"/>
        <v>314036.75</v>
      </c>
      <c r="U124" s="192">
        <f t="shared" si="115"/>
        <v>324124.66000000003</v>
      </c>
      <c r="V124" s="192">
        <f t="shared" si="115"/>
        <v>332675.77</v>
      </c>
      <c r="W124" s="192">
        <f t="shared" si="115"/>
        <v>335561.86</v>
      </c>
      <c r="X124" s="192">
        <f t="shared" si="115"/>
        <v>0</v>
      </c>
      <c r="Y124" s="192">
        <f t="shared" si="115"/>
        <v>0</v>
      </c>
      <c r="Z124" s="192">
        <f t="shared" si="115"/>
        <v>0</v>
      </c>
      <c r="AA124" s="192">
        <f t="shared" si="115"/>
        <v>0</v>
      </c>
      <c r="AB124" s="192">
        <f t="shared" si="115"/>
        <v>0</v>
      </c>
    </row>
    <row r="125" spans="2:28" x14ac:dyDescent="0.35">
      <c r="B125" s="17" t="s">
        <v>235</v>
      </c>
    </row>
    <row r="126" spans="2:28" x14ac:dyDescent="0.35">
      <c r="B126" s="17" t="s">
        <v>236</v>
      </c>
    </row>
    <row r="127" spans="2:28" x14ac:dyDescent="0.35">
      <c r="B127" s="382" t="s">
        <v>237</v>
      </c>
      <c r="C127" s="383"/>
      <c r="D127" s="383"/>
      <c r="E127" s="383"/>
      <c r="F127" s="383"/>
      <c r="G127" s="383"/>
      <c r="H127" s="383"/>
      <c r="I127" s="383"/>
      <c r="J127" s="383"/>
      <c r="K127" s="383"/>
      <c r="L127" s="383"/>
      <c r="M127" s="383"/>
      <c r="N127" s="383"/>
      <c r="O127" s="383"/>
      <c r="P127" s="383"/>
      <c r="Q127" s="383"/>
      <c r="R127" s="383"/>
      <c r="S127" s="383"/>
      <c r="T127" s="383"/>
      <c r="U127" s="383"/>
      <c r="V127" s="383"/>
      <c r="W127" s="383"/>
      <c r="X127" s="383"/>
      <c r="Y127" s="383"/>
      <c r="Z127" s="383"/>
      <c r="AA127" s="383"/>
      <c r="AB127" s="384"/>
    </row>
    <row r="128" spans="2:28" x14ac:dyDescent="0.35">
      <c r="B128" s="110" t="s">
        <v>238</v>
      </c>
      <c r="C128" s="106" t="s">
        <v>115</v>
      </c>
      <c r="D128" s="35">
        <v>11691</v>
      </c>
      <c r="E128" s="35">
        <v>37351.239459999997</v>
      </c>
      <c r="F128" s="35">
        <v>54632.059679999998</v>
      </c>
      <c r="G128" s="35">
        <v>69761.02893</v>
      </c>
      <c r="H128" s="35">
        <v>103363.32919999999</v>
      </c>
      <c r="I128" s="35">
        <v>111637.81200000001</v>
      </c>
      <c r="J128" s="35">
        <v>125925.0031</v>
      </c>
      <c r="K128" s="35">
        <v>130151.81389999999</v>
      </c>
      <c r="L128" s="35">
        <v>164343.61629999999</v>
      </c>
      <c r="M128" s="35">
        <v>167841.70980000001</v>
      </c>
      <c r="N128" s="35">
        <v>171047.9828</v>
      </c>
      <c r="O128" s="35">
        <v>176357.80679999999</v>
      </c>
      <c r="P128" s="35">
        <v>178972.935</v>
      </c>
      <c r="Q128" s="35">
        <v>181588.0632</v>
      </c>
      <c r="R128" s="35">
        <v>184203.19130000001</v>
      </c>
      <c r="S128" s="35">
        <v>186818.31950000001</v>
      </c>
      <c r="T128" s="35">
        <v>188796.02840000001</v>
      </c>
      <c r="U128" s="35">
        <v>190773.73730000001</v>
      </c>
      <c r="V128" s="35">
        <v>192751.44620000001</v>
      </c>
      <c r="W128" s="35">
        <v>194672.0417</v>
      </c>
      <c r="X128" s="35"/>
      <c r="Y128" s="35"/>
      <c r="Z128" s="35"/>
      <c r="AA128" s="35"/>
      <c r="AB128" s="35"/>
    </row>
    <row r="129" spans="2:28" x14ac:dyDescent="0.35">
      <c r="B129" s="110" t="s">
        <v>239</v>
      </c>
      <c r="C129" s="108" t="s">
        <v>179</v>
      </c>
      <c r="D129" s="150">
        <f t="shared" ref="D129:AB129" si="116">D128*$D$11</f>
        <v>132084.4094415</v>
      </c>
      <c r="E129" s="150">
        <f t="shared" si="116"/>
        <v>421992.67864016345</v>
      </c>
      <c r="F129" s="150">
        <f t="shared" si="116"/>
        <v>617230.63377004385</v>
      </c>
      <c r="G129" s="150">
        <f t="shared" si="116"/>
        <v>788157.07024638157</v>
      </c>
      <c r="H129" s="150">
        <f t="shared" si="116"/>
        <v>1167794.3969967796</v>
      </c>
      <c r="I129" s="150">
        <f t="shared" si="116"/>
        <v>1261279.143731178</v>
      </c>
      <c r="J129" s="150">
        <f t="shared" si="116"/>
        <v>1422695.2072861651</v>
      </c>
      <c r="K129" s="150">
        <f t="shared" si="116"/>
        <v>1470449.5318382953</v>
      </c>
      <c r="L129" s="150">
        <f t="shared" si="116"/>
        <v>1856747.0280100908</v>
      </c>
      <c r="M129" s="150">
        <f t="shared" si="116"/>
        <v>1896268.3362060238</v>
      </c>
      <c r="N129" s="150">
        <f t="shared" si="116"/>
        <v>1932492.669087148</v>
      </c>
      <c r="O129" s="150">
        <f t="shared" si="116"/>
        <v>1992482.829661804</v>
      </c>
      <c r="P129" s="150">
        <f t="shared" si="116"/>
        <v>2022028.4343073275</v>
      </c>
      <c r="Q129" s="150">
        <f t="shared" si="116"/>
        <v>2051574.0389528507</v>
      </c>
      <c r="R129" s="150">
        <f t="shared" si="116"/>
        <v>2081119.6424685784</v>
      </c>
      <c r="S129" s="150">
        <f t="shared" si="116"/>
        <v>2110665.2471141019</v>
      </c>
      <c r="T129" s="150">
        <f t="shared" si="116"/>
        <v>2133009.3162359647</v>
      </c>
      <c r="U129" s="150">
        <f t="shared" si="116"/>
        <v>2155353.3853578274</v>
      </c>
      <c r="V129" s="150">
        <f t="shared" si="116"/>
        <v>2177697.4544796902</v>
      </c>
      <c r="W129" s="150">
        <f t="shared" si="116"/>
        <v>2199396.2588927862</v>
      </c>
      <c r="X129" s="150">
        <f t="shared" si="116"/>
        <v>0</v>
      </c>
      <c r="Y129" s="150">
        <f t="shared" si="116"/>
        <v>0</v>
      </c>
      <c r="Z129" s="150">
        <f t="shared" si="116"/>
        <v>0</v>
      </c>
      <c r="AA129" s="150">
        <f t="shared" si="116"/>
        <v>0</v>
      </c>
      <c r="AB129" s="150">
        <f t="shared" si="116"/>
        <v>0</v>
      </c>
    </row>
    <row r="130" spans="2:28" x14ac:dyDescent="0.35">
      <c r="B130" s="110" t="s">
        <v>250</v>
      </c>
      <c r="C130" s="108" t="s">
        <v>179</v>
      </c>
      <c r="D130" s="150"/>
      <c r="E130" s="150"/>
      <c r="F130" s="150"/>
      <c r="G130" s="150"/>
      <c r="H130" s="150"/>
      <c r="I130" s="150"/>
      <c r="J130" s="150"/>
      <c r="K130" s="150"/>
      <c r="L130" s="150"/>
      <c r="M130" s="150"/>
      <c r="N130" s="150"/>
      <c r="O130" s="150"/>
      <c r="P130" s="150">
        <v>0</v>
      </c>
      <c r="Q130" s="150">
        <v>0</v>
      </c>
      <c r="R130" s="150">
        <v>0</v>
      </c>
      <c r="S130" s="150">
        <v>0</v>
      </c>
      <c r="T130" s="150">
        <v>0</v>
      </c>
      <c r="U130" s="150">
        <v>0</v>
      </c>
      <c r="V130" s="150">
        <v>0</v>
      </c>
      <c r="W130" s="150">
        <v>0</v>
      </c>
      <c r="X130" s="150">
        <v>0</v>
      </c>
      <c r="Y130" s="150"/>
      <c r="Z130" s="150"/>
      <c r="AA130" s="150"/>
      <c r="AB130" s="150"/>
    </row>
    <row r="131" spans="2:28" x14ac:dyDescent="0.35">
      <c r="B131" s="110" t="s">
        <v>251</v>
      </c>
      <c r="C131" s="108" t="s">
        <v>179</v>
      </c>
      <c r="D131" s="150"/>
      <c r="E131" s="150"/>
      <c r="F131" s="150"/>
      <c r="G131" s="150"/>
      <c r="H131" s="150"/>
      <c r="I131" s="150"/>
      <c r="J131" s="150"/>
      <c r="K131" s="150"/>
      <c r="L131" s="150"/>
      <c r="M131" s="150"/>
      <c r="N131" s="150"/>
      <c r="O131" s="150"/>
      <c r="P131" s="150"/>
      <c r="Q131" s="150"/>
      <c r="R131" s="150"/>
      <c r="S131" s="150"/>
      <c r="T131" s="150"/>
      <c r="U131" s="150"/>
      <c r="V131" s="150"/>
      <c r="W131" s="150"/>
      <c r="X131" s="150"/>
      <c r="Y131" s="150"/>
      <c r="Z131" s="150"/>
      <c r="AA131" s="150"/>
      <c r="AB131" s="150"/>
    </row>
    <row r="132" spans="2:28" x14ac:dyDescent="0.35">
      <c r="B132" s="109" t="s">
        <v>240</v>
      </c>
      <c r="C132" s="108" t="s">
        <v>179</v>
      </c>
      <c r="D132" s="192">
        <f>D129+D130+D131</f>
        <v>132084.4094415</v>
      </c>
      <c r="E132" s="192">
        <f t="shared" ref="E132:AB132" si="117">E129+E130+E131</f>
        <v>421992.67864016345</v>
      </c>
      <c r="F132" s="192">
        <f t="shared" si="117"/>
        <v>617230.63377004385</v>
      </c>
      <c r="G132" s="192">
        <f t="shared" si="117"/>
        <v>788157.07024638157</v>
      </c>
      <c r="H132" s="192">
        <f t="shared" si="117"/>
        <v>1167794.3969967796</v>
      </c>
      <c r="I132" s="192">
        <f t="shared" si="117"/>
        <v>1261279.143731178</v>
      </c>
      <c r="J132" s="192">
        <f t="shared" si="117"/>
        <v>1422695.2072861651</v>
      </c>
      <c r="K132" s="192">
        <f t="shared" si="117"/>
        <v>1470449.5318382953</v>
      </c>
      <c r="L132" s="192">
        <f t="shared" si="117"/>
        <v>1856747.0280100908</v>
      </c>
      <c r="M132" s="192">
        <f t="shared" si="117"/>
        <v>1896268.3362060238</v>
      </c>
      <c r="N132" s="192">
        <f t="shared" si="117"/>
        <v>1932492.669087148</v>
      </c>
      <c r="O132" s="192">
        <f t="shared" si="117"/>
        <v>1992482.829661804</v>
      </c>
      <c r="P132" s="192">
        <f t="shared" si="117"/>
        <v>2022028.4343073275</v>
      </c>
      <c r="Q132" s="192">
        <f t="shared" si="117"/>
        <v>2051574.0389528507</v>
      </c>
      <c r="R132" s="192">
        <f t="shared" si="117"/>
        <v>2081119.6424685784</v>
      </c>
      <c r="S132" s="192">
        <f t="shared" si="117"/>
        <v>2110665.2471141019</v>
      </c>
      <c r="T132" s="192">
        <f t="shared" si="117"/>
        <v>2133009.3162359647</v>
      </c>
      <c r="U132" s="192">
        <f t="shared" si="117"/>
        <v>2155353.3853578274</v>
      </c>
      <c r="V132" s="192">
        <f t="shared" si="117"/>
        <v>2177697.4544796902</v>
      </c>
      <c r="W132" s="192">
        <f t="shared" si="117"/>
        <v>2199396.2588927862</v>
      </c>
      <c r="X132" s="192">
        <f t="shared" si="117"/>
        <v>0</v>
      </c>
      <c r="Y132" s="192">
        <f>Y129+Y130+Y131</f>
        <v>0</v>
      </c>
      <c r="Z132" s="192">
        <f t="shared" si="117"/>
        <v>0</v>
      </c>
      <c r="AA132" s="192">
        <f t="shared" si="117"/>
        <v>0</v>
      </c>
      <c r="AB132" s="192">
        <f t="shared" si="117"/>
        <v>0</v>
      </c>
    </row>
    <row r="133" spans="2:28" x14ac:dyDescent="0.35">
      <c r="B133" s="111" t="s">
        <v>241</v>
      </c>
    </row>
    <row r="134" spans="2:28" x14ac:dyDescent="0.35">
      <c r="B134" s="3" t="s">
        <v>242</v>
      </c>
      <c r="C134" s="112" t="s">
        <v>179</v>
      </c>
      <c r="D134" s="151">
        <f>D132-D124</f>
        <v>-3968388.5513663418</v>
      </c>
      <c r="E134" s="151">
        <f t="shared" ref="E134:AB134" si="118">E132-E124</f>
        <v>-2967483.6125868051</v>
      </c>
      <c r="F134" s="151">
        <f t="shared" si="118"/>
        <v>-1035789.5651352677</v>
      </c>
      <c r="G134" s="151">
        <f t="shared" si="118"/>
        <v>-343711.28236367193</v>
      </c>
      <c r="H134" s="151">
        <f t="shared" si="118"/>
        <v>-48866.585514426697</v>
      </c>
      <c r="I134" s="151">
        <f t="shared" si="118"/>
        <v>650551.21373117797</v>
      </c>
      <c r="J134" s="151">
        <f t="shared" si="118"/>
        <v>849282.56728616508</v>
      </c>
      <c r="K134" s="151">
        <f t="shared" si="118"/>
        <v>1093713.4718382952</v>
      </c>
      <c r="L134" s="151">
        <f t="shared" si="118"/>
        <v>1485724.9380100907</v>
      </c>
      <c r="M134" s="151">
        <f t="shared" si="118"/>
        <v>1543066.8962060239</v>
      </c>
      <c r="N134" s="151">
        <f t="shared" si="118"/>
        <v>1587801.859087148</v>
      </c>
      <c r="O134" s="151">
        <f t="shared" si="118"/>
        <v>1652788.799661804</v>
      </c>
      <c r="P134" s="151">
        <f t="shared" si="118"/>
        <v>1697509.6343073274</v>
      </c>
      <c r="Q134" s="151">
        <f t="shared" si="118"/>
        <v>1723820.9089528508</v>
      </c>
      <c r="R134" s="151">
        <f t="shared" si="118"/>
        <v>1736686.9624685785</v>
      </c>
      <c r="S134" s="151">
        <f t="shared" si="118"/>
        <v>1755992.6071141018</v>
      </c>
      <c r="T134" s="151">
        <f t="shared" si="118"/>
        <v>1818972.5662359647</v>
      </c>
      <c r="U134" s="151">
        <f t="shared" si="118"/>
        <v>1831228.7253578273</v>
      </c>
      <c r="V134" s="151">
        <f t="shared" si="118"/>
        <v>1845021.6844796902</v>
      </c>
      <c r="W134" s="151">
        <f t="shared" si="118"/>
        <v>1863834.3988927864</v>
      </c>
      <c r="X134" s="151">
        <f t="shared" si="118"/>
        <v>0</v>
      </c>
      <c r="Y134" s="151">
        <f t="shared" si="118"/>
        <v>0</v>
      </c>
      <c r="Z134" s="151">
        <f t="shared" si="118"/>
        <v>0</v>
      </c>
      <c r="AA134" s="151">
        <f t="shared" si="118"/>
        <v>0</v>
      </c>
      <c r="AB134" s="151">
        <f t="shared" si="118"/>
        <v>0</v>
      </c>
    </row>
    <row r="135" spans="2:28" x14ac:dyDescent="0.35">
      <c r="B135" s="3" t="s">
        <v>243</v>
      </c>
      <c r="C135" s="112" t="s">
        <v>179</v>
      </c>
      <c r="D135" s="151">
        <f>D134*1/(1+$D$10)</f>
        <v>-3661550.6102291397</v>
      </c>
      <c r="E135" s="151">
        <f>E134*1/(1+$E$10)*(1/(1+$D$10))</f>
        <v>-2526329.7477841517</v>
      </c>
      <c r="F135" s="151">
        <f>F134*1/(1+$F$10)*(1/(1+$E$10))*(1/(1+$D$10))</f>
        <v>-813624.63825327728</v>
      </c>
      <c r="G135" s="151">
        <f>G134*1/(1+$G$10)*(1/(1+$F$10)*(1/(1+$E$10))*(1/(1+$D$10)))</f>
        <v>-249113.46437971698</v>
      </c>
      <c r="H135" s="151">
        <f>H134*1/(1+$H$10)*(1/(1+$G$10)*(1/(1+$F$10)*(1/(1+$E$10))*(1/(1+$D$10))))</f>
        <v>-32678.812082506993</v>
      </c>
      <c r="I135" s="151">
        <f t="shared" ref="I135:AB135" si="119">I134*(1/((1+$H$10)^(I118-$G$17))*(1/(1+$G$10)*(1/(1+$F$10)*(1/(1+$E$10))*((1/(1+$D$10))))))</f>
        <v>401408.54324217973</v>
      </c>
      <c r="J135" s="151">
        <f t="shared" si="119"/>
        <v>483513.03081678745</v>
      </c>
      <c r="K135" s="151">
        <f t="shared" si="119"/>
        <v>574526.92712998379</v>
      </c>
      <c r="L135" s="151">
        <f t="shared" si="119"/>
        <v>720105.44200292672</v>
      </c>
      <c r="M135" s="151">
        <f t="shared" si="119"/>
        <v>690070.2227831342</v>
      </c>
      <c r="N135" s="151">
        <f t="shared" si="119"/>
        <v>655172.548979318</v>
      </c>
      <c r="O135" s="151">
        <f t="shared" si="119"/>
        <v>629256.34157844842</v>
      </c>
      <c r="P135" s="151">
        <f t="shared" si="119"/>
        <v>596311.71438404394</v>
      </c>
      <c r="Q135" s="151">
        <f t="shared" si="119"/>
        <v>558732.70174980676</v>
      </c>
      <c r="R135" s="151">
        <f t="shared" si="119"/>
        <v>519378.94975559006</v>
      </c>
      <c r="S135" s="151">
        <f t="shared" si="119"/>
        <v>484547.4767298472</v>
      </c>
      <c r="T135" s="151">
        <f t="shared" si="119"/>
        <v>463116.92781211942</v>
      </c>
      <c r="U135" s="151">
        <f t="shared" si="119"/>
        <v>430187.66359581461</v>
      </c>
      <c r="V135" s="151">
        <f t="shared" si="119"/>
        <v>399914.99445588433</v>
      </c>
      <c r="W135" s="151">
        <f t="shared" si="119"/>
        <v>372755.78246370296</v>
      </c>
      <c r="X135" s="151">
        <f t="shared" si="119"/>
        <v>0</v>
      </c>
      <c r="Y135" s="151">
        <f t="shared" si="119"/>
        <v>0</v>
      </c>
      <c r="Z135" s="151">
        <f t="shared" si="119"/>
        <v>0</v>
      </c>
      <c r="AA135" s="151">
        <f t="shared" si="119"/>
        <v>0</v>
      </c>
      <c r="AB135" s="151">
        <f t="shared" si="119"/>
        <v>0</v>
      </c>
    </row>
    <row r="136" spans="2:28" x14ac:dyDescent="0.35">
      <c r="B136" s="38"/>
      <c r="C136" s="38"/>
      <c r="D136" s="38"/>
      <c r="E136" s="38"/>
      <c r="F136" s="38"/>
      <c r="G136" s="38"/>
      <c r="H136" s="38"/>
      <c r="I136" s="38"/>
      <c r="J136" s="38"/>
      <c r="K136" s="38"/>
      <c r="L136" s="38"/>
      <c r="M136" s="38"/>
      <c r="N136" s="38"/>
      <c r="O136" s="38"/>
      <c r="P136" s="38"/>
      <c r="Q136" s="38"/>
      <c r="R136" s="38"/>
      <c r="S136" s="38"/>
      <c r="T136" s="38"/>
      <c r="U136" s="38"/>
      <c r="V136" s="38"/>
      <c r="W136" s="38"/>
      <c r="X136" s="38"/>
      <c r="Y136" s="38"/>
      <c r="Z136" s="38"/>
      <c r="AA136" s="38"/>
      <c r="AB136" s="38"/>
    </row>
    <row r="137" spans="2:28" x14ac:dyDescent="0.35">
      <c r="B137" s="39" t="s">
        <v>244</v>
      </c>
      <c r="C137" s="113" t="s">
        <v>179</v>
      </c>
      <c r="D137" s="114">
        <f>SUM(D135:AB135)</f>
        <v>695701.99475079658</v>
      </c>
      <c r="E137" s="38"/>
      <c r="F137" s="38"/>
      <c r="G137" s="38"/>
      <c r="H137" s="38"/>
    </row>
    <row r="139" spans="2:28" x14ac:dyDescent="0.35">
      <c r="B139" s="39" t="s">
        <v>218</v>
      </c>
      <c r="C139" s="39"/>
      <c r="D139" s="193">
        <f>IFERROR(IRR(D134:AB134),0)</f>
        <v>9.2979524656349399E-2</v>
      </c>
    </row>
    <row r="141" spans="2:28" x14ac:dyDescent="0.35">
      <c r="B141" s="39" t="s">
        <v>245</v>
      </c>
    </row>
    <row r="142" spans="2:28" x14ac:dyDescent="0.35">
      <c r="B142" s="3" t="s">
        <v>228</v>
      </c>
      <c r="C142" s="37"/>
      <c r="D142" s="21">
        <v>1</v>
      </c>
      <c r="E142" s="21">
        <v>2</v>
      </c>
      <c r="F142" s="21">
        <v>3</v>
      </c>
      <c r="G142" s="21">
        <v>4</v>
      </c>
      <c r="H142" s="21">
        <v>5</v>
      </c>
      <c r="I142" s="21">
        <v>6</v>
      </c>
      <c r="J142" s="21">
        <v>7</v>
      </c>
      <c r="K142" s="21">
        <v>8</v>
      </c>
      <c r="L142" s="21">
        <v>9</v>
      </c>
      <c r="M142" s="21">
        <v>10</v>
      </c>
      <c r="N142" s="21">
        <v>11</v>
      </c>
      <c r="O142" s="21">
        <v>12</v>
      </c>
      <c r="P142" s="21">
        <v>13</v>
      </c>
      <c r="Q142" s="21">
        <v>14</v>
      </c>
      <c r="R142" s="21">
        <v>15</v>
      </c>
      <c r="S142" s="21">
        <v>16</v>
      </c>
      <c r="T142" s="21">
        <v>17</v>
      </c>
      <c r="U142" s="21">
        <v>18</v>
      </c>
      <c r="V142" s="21">
        <v>19</v>
      </c>
      <c r="W142" s="21">
        <v>20</v>
      </c>
      <c r="X142" s="21">
        <v>21</v>
      </c>
      <c r="Y142" s="21">
        <v>22</v>
      </c>
      <c r="Z142" s="21">
        <v>23</v>
      </c>
      <c r="AA142" s="21">
        <v>24</v>
      </c>
      <c r="AB142" s="21">
        <v>25</v>
      </c>
    </row>
    <row r="143" spans="2:28" x14ac:dyDescent="0.35">
      <c r="B143" s="3" t="s">
        <v>242</v>
      </c>
      <c r="C143" s="112" t="s">
        <v>179</v>
      </c>
      <c r="D143" s="150">
        <f>D134</f>
        <v>-3968388.5513663418</v>
      </c>
      <c r="E143" s="150">
        <f>E134</f>
        <v>-2967483.6125868051</v>
      </c>
      <c r="F143" s="150">
        <f t="shared" ref="F143:AB143" si="120">F134</f>
        <v>-1035789.5651352677</v>
      </c>
      <c r="G143" s="150">
        <f t="shared" si="120"/>
        <v>-343711.28236367193</v>
      </c>
      <c r="H143" s="150">
        <f t="shared" si="120"/>
        <v>-48866.585514426697</v>
      </c>
      <c r="I143" s="150">
        <f t="shared" si="120"/>
        <v>650551.21373117797</v>
      </c>
      <c r="J143" s="150">
        <f t="shared" si="120"/>
        <v>849282.56728616508</v>
      </c>
      <c r="K143" s="150">
        <f t="shared" si="120"/>
        <v>1093713.4718382952</v>
      </c>
      <c r="L143" s="150">
        <f t="shared" si="120"/>
        <v>1485724.9380100907</v>
      </c>
      <c r="M143" s="150">
        <f t="shared" si="120"/>
        <v>1543066.8962060239</v>
      </c>
      <c r="N143" s="150">
        <f t="shared" si="120"/>
        <v>1587801.859087148</v>
      </c>
      <c r="O143" s="150">
        <f t="shared" si="120"/>
        <v>1652788.799661804</v>
      </c>
      <c r="P143" s="150">
        <f t="shared" si="120"/>
        <v>1697509.6343073274</v>
      </c>
      <c r="Q143" s="150">
        <f t="shared" si="120"/>
        <v>1723820.9089528508</v>
      </c>
      <c r="R143" s="150">
        <f t="shared" si="120"/>
        <v>1736686.9624685785</v>
      </c>
      <c r="S143" s="150">
        <f t="shared" si="120"/>
        <v>1755992.6071141018</v>
      </c>
      <c r="T143" s="150">
        <f t="shared" si="120"/>
        <v>1818972.5662359647</v>
      </c>
      <c r="U143" s="150">
        <f t="shared" si="120"/>
        <v>1831228.7253578273</v>
      </c>
      <c r="V143" s="150">
        <f t="shared" si="120"/>
        <v>1845021.6844796902</v>
      </c>
      <c r="W143" s="150">
        <f t="shared" si="120"/>
        <v>1863834.3988927864</v>
      </c>
      <c r="X143" s="150">
        <f t="shared" si="120"/>
        <v>0</v>
      </c>
      <c r="Y143" s="150">
        <f t="shared" si="120"/>
        <v>0</v>
      </c>
      <c r="Z143" s="150">
        <f t="shared" si="120"/>
        <v>0</v>
      </c>
      <c r="AA143" s="150">
        <f t="shared" si="120"/>
        <v>0</v>
      </c>
      <c r="AB143" s="150">
        <f t="shared" si="120"/>
        <v>0</v>
      </c>
    </row>
    <row r="144" spans="2:28" x14ac:dyDescent="0.35">
      <c r="B144" s="115" t="s">
        <v>246</v>
      </c>
      <c r="C144" s="116" t="s">
        <v>179</v>
      </c>
      <c r="D144" s="194">
        <f>D120*1/(1+$D$10)</f>
        <v>3776514.0808339557</v>
      </c>
      <c r="E144" s="194">
        <f>E120*1/(1+$E$10)*(1/(1+$D$10))</f>
        <v>2864926.7855183901</v>
      </c>
      <c r="F144" s="194">
        <f>F120*1/(1+$F$10)*(1/(1+$E$10))*(1/(1+$D$10))</f>
        <v>1267481.1255775751</v>
      </c>
      <c r="G144" s="194">
        <f>G120*1/(1+$G$10)*(1/(1+$F$10)*(1/(1+$E$10))*(1/(1+$D$10)))</f>
        <v>781842.96520596847</v>
      </c>
      <c r="H144" s="194">
        <f>H120*1/(1+$H$10)*(1/(1+$G$10)*(1/(1+$F$10)*(1/(1+$E$10))*(1/(1+$D$10))))</f>
        <v>769537.13574173918</v>
      </c>
    </row>
    <row r="145" spans="2:28" x14ac:dyDescent="0.35">
      <c r="B145" s="3" t="s">
        <v>247</v>
      </c>
      <c r="C145" s="112" t="s">
        <v>179</v>
      </c>
      <c r="D145" s="151">
        <f>D143-D144</f>
        <v>-7744902.632200297</v>
      </c>
      <c r="E145" s="151">
        <f>D145+E143-E144</f>
        <v>-13577313.030305494</v>
      </c>
      <c r="F145" s="151">
        <f>E145+F143-F144</f>
        <v>-15880583.721018337</v>
      </c>
      <c r="G145" s="151">
        <f>F145+G143-G144</f>
        <v>-17006137.968587976</v>
      </c>
      <c r="H145" s="151">
        <f>G145+H143-H144</f>
        <v>-17824541.689844143</v>
      </c>
      <c r="I145" s="151">
        <f t="shared" ref="I145" si="121">H145+I143</f>
        <v>-17173990.476112965</v>
      </c>
      <c r="J145" s="151">
        <f t="shared" ref="J145" si="122">I145+J143</f>
        <v>-16324707.9088268</v>
      </c>
      <c r="K145" s="151">
        <f t="shared" ref="K145" si="123">J145+K143</f>
        <v>-15230994.436988505</v>
      </c>
      <c r="L145" s="151">
        <f t="shared" ref="L145" si="124">K145+L143</f>
        <v>-13745269.498978414</v>
      </c>
      <c r="M145" s="151">
        <f t="shared" ref="M145" si="125">L145+M143</f>
        <v>-12202202.60277239</v>
      </c>
      <c r="N145" s="151">
        <f t="shared" ref="N145" si="126">M145+N143</f>
        <v>-10614400.743685242</v>
      </c>
      <c r="O145" s="151">
        <f t="shared" ref="O145" si="127">N145+O143</f>
        <v>-8961611.9440234378</v>
      </c>
      <c r="P145" s="151">
        <f t="shared" ref="P145" si="128">O145+P143</f>
        <v>-7264102.3097161101</v>
      </c>
      <c r="Q145" s="151">
        <f t="shared" ref="Q145" si="129">P145+Q143</f>
        <v>-5540281.4007632593</v>
      </c>
      <c r="R145" s="151">
        <f t="shared" ref="R145" si="130">Q145+R143</f>
        <v>-3803594.4382946808</v>
      </c>
      <c r="S145" s="151">
        <f t="shared" ref="S145" si="131">R145+S143</f>
        <v>-2047601.831180579</v>
      </c>
      <c r="T145" s="151">
        <f t="shared" ref="T145" si="132">S145+T143</f>
        <v>-228629.26494461438</v>
      </c>
      <c r="U145" s="151">
        <f t="shared" ref="U145" si="133">T145+U143</f>
        <v>1602599.4604132129</v>
      </c>
      <c r="V145" s="151">
        <f t="shared" ref="V145" si="134">U145+V143</f>
        <v>3447621.144892903</v>
      </c>
      <c r="W145" s="151">
        <f t="shared" ref="W145" si="135">V145+W143</f>
        <v>5311455.5437856894</v>
      </c>
      <c r="X145" s="151">
        <f t="shared" ref="X145" si="136">W145+X143</f>
        <v>5311455.5437856894</v>
      </c>
      <c r="Y145" s="151">
        <f t="shared" ref="Y145" si="137">X145+Y143</f>
        <v>5311455.5437856894</v>
      </c>
      <c r="Z145" s="151">
        <f t="shared" ref="Z145" si="138">Y145+Z143</f>
        <v>5311455.5437856894</v>
      </c>
      <c r="AA145" s="151">
        <f t="shared" ref="AA145" si="139">Z145+AA143</f>
        <v>5311455.5437856894</v>
      </c>
      <c r="AB145" s="151">
        <f>AA145+AB143</f>
        <v>5311455.5437856894</v>
      </c>
    </row>
    <row r="146" spans="2:28" x14ac:dyDescent="0.35">
      <c r="B146" s="117" t="s">
        <v>248</v>
      </c>
    </row>
    <row r="148" spans="2:28" ht="15.5" x14ac:dyDescent="0.35">
      <c r="B148" s="385" t="s">
        <v>254</v>
      </c>
      <c r="C148" s="386"/>
      <c r="D148" s="386"/>
      <c r="E148" s="386"/>
      <c r="F148" s="386"/>
      <c r="G148" s="386"/>
      <c r="H148" s="386"/>
      <c r="I148" s="386"/>
      <c r="J148" s="386"/>
      <c r="K148" s="386"/>
      <c r="L148" s="386"/>
      <c r="M148" s="386"/>
      <c r="N148" s="386"/>
      <c r="O148" s="386"/>
      <c r="P148" s="386"/>
      <c r="Q148" s="386"/>
      <c r="R148" s="386"/>
      <c r="S148" s="386"/>
      <c r="T148" s="386"/>
      <c r="U148" s="386"/>
      <c r="V148" s="386"/>
      <c r="W148" s="386"/>
      <c r="X148" s="386"/>
      <c r="Y148" s="386"/>
      <c r="Z148" s="386"/>
      <c r="AA148" s="386"/>
      <c r="AB148" s="387"/>
    </row>
    <row r="149" spans="2:28" ht="15.5" x14ac:dyDescent="0.35">
      <c r="B149" s="103"/>
      <c r="C149" s="103"/>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row>
    <row r="150" spans="2:28" x14ac:dyDescent="0.35">
      <c r="B150" s="105" t="s">
        <v>227</v>
      </c>
      <c r="C150" s="97"/>
    </row>
    <row r="151" spans="2:28" x14ac:dyDescent="0.35">
      <c r="B151" s="3"/>
      <c r="C151" s="27" t="s">
        <v>105</v>
      </c>
      <c r="D151" s="27">
        <f>$C$3</f>
        <v>2024</v>
      </c>
      <c r="E151" s="27">
        <f>$C$3+1</f>
        <v>2025</v>
      </c>
      <c r="F151" s="27">
        <f>$C$3+2</f>
        <v>2026</v>
      </c>
      <c r="G151" s="27">
        <f>$C$3+3</f>
        <v>2027</v>
      </c>
      <c r="H151" s="27">
        <f>$C$3+4</f>
        <v>2028</v>
      </c>
      <c r="I151" s="27">
        <f>H151+1</f>
        <v>2029</v>
      </c>
      <c r="J151" s="27">
        <f t="shared" ref="J151" si="140">I151+1</f>
        <v>2030</v>
      </c>
      <c r="K151" s="27">
        <f t="shared" ref="K151" si="141">J151+1</f>
        <v>2031</v>
      </c>
      <c r="L151" s="27">
        <f t="shared" ref="L151" si="142">K151+1</f>
        <v>2032</v>
      </c>
      <c r="M151" s="27">
        <f t="shared" ref="M151" si="143">L151+1</f>
        <v>2033</v>
      </c>
      <c r="N151" s="27">
        <f t="shared" ref="N151" si="144">M151+1</f>
        <v>2034</v>
      </c>
      <c r="O151" s="27">
        <f t="shared" ref="O151" si="145">N151+1</f>
        <v>2035</v>
      </c>
      <c r="P151" s="27">
        <f t="shared" ref="P151" si="146">O151+1</f>
        <v>2036</v>
      </c>
      <c r="Q151" s="27">
        <f t="shared" ref="Q151" si="147">P151+1</f>
        <v>2037</v>
      </c>
      <c r="R151" s="27">
        <f t="shared" ref="R151" si="148">Q151+1</f>
        <v>2038</v>
      </c>
      <c r="S151" s="27">
        <f t="shared" ref="S151" si="149">R151+1</f>
        <v>2039</v>
      </c>
      <c r="T151" s="27">
        <f t="shared" ref="T151" si="150">S151+1</f>
        <v>2040</v>
      </c>
      <c r="U151" s="27">
        <f t="shared" ref="U151" si="151">T151+1</f>
        <v>2041</v>
      </c>
      <c r="V151" s="27">
        <f t="shared" ref="V151" si="152">U151+1</f>
        <v>2042</v>
      </c>
      <c r="W151" s="27">
        <f t="shared" ref="W151" si="153">V151+1</f>
        <v>2043</v>
      </c>
      <c r="X151" s="27">
        <f t="shared" ref="X151" si="154">W151+1</f>
        <v>2044</v>
      </c>
      <c r="Y151" s="27">
        <f t="shared" ref="Y151" si="155">X151+1</f>
        <v>2045</v>
      </c>
      <c r="Z151" s="27">
        <f t="shared" ref="Z151" si="156">Y151+1</f>
        <v>2046</v>
      </c>
      <c r="AA151" s="27">
        <f t="shared" ref="AA151" si="157">Z151+1</f>
        <v>2047</v>
      </c>
      <c r="AB151" s="27">
        <f t="shared" ref="AB151" si="158">AA151+1</f>
        <v>2048</v>
      </c>
    </row>
    <row r="152" spans="2:28" x14ac:dyDescent="0.35">
      <c r="B152" s="3" t="s">
        <v>228</v>
      </c>
      <c r="C152" s="37"/>
      <c r="D152" s="21">
        <v>1</v>
      </c>
      <c r="E152" s="21">
        <v>2</v>
      </c>
      <c r="F152" s="21">
        <v>3</v>
      </c>
      <c r="G152" s="21">
        <v>4</v>
      </c>
      <c r="H152" s="21">
        <v>5</v>
      </c>
      <c r="I152" s="21">
        <v>6</v>
      </c>
      <c r="J152" s="21">
        <v>7</v>
      </c>
      <c r="K152" s="21">
        <v>8</v>
      </c>
      <c r="L152" s="21">
        <v>9</v>
      </c>
      <c r="M152" s="21">
        <v>10</v>
      </c>
      <c r="N152" s="21">
        <v>11</v>
      </c>
      <c r="O152" s="21">
        <v>12</v>
      </c>
      <c r="P152" s="21">
        <v>13</v>
      </c>
      <c r="Q152" s="21">
        <v>14</v>
      </c>
      <c r="R152" s="21">
        <v>15</v>
      </c>
      <c r="S152" s="21">
        <v>16</v>
      </c>
      <c r="T152" s="21">
        <v>17</v>
      </c>
      <c r="U152" s="21">
        <v>18</v>
      </c>
      <c r="V152" s="21">
        <v>19</v>
      </c>
      <c r="W152" s="21">
        <v>20</v>
      </c>
      <c r="X152" s="21">
        <v>21</v>
      </c>
      <c r="Y152" s="21">
        <v>22</v>
      </c>
      <c r="Z152" s="21">
        <v>23</v>
      </c>
      <c r="AA152" s="21">
        <v>24</v>
      </c>
      <c r="AB152" s="21">
        <v>25</v>
      </c>
    </row>
    <row r="153" spans="2:28" x14ac:dyDescent="0.35">
      <c r="B153" s="382" t="s">
        <v>229</v>
      </c>
      <c r="C153" s="383"/>
      <c r="D153" s="383"/>
      <c r="E153" s="383"/>
      <c r="F153" s="383"/>
      <c r="G153" s="383"/>
      <c r="H153" s="383"/>
      <c r="I153" s="383"/>
      <c r="J153" s="383"/>
      <c r="K153" s="383"/>
      <c r="L153" s="383"/>
      <c r="M153" s="383"/>
      <c r="N153" s="383"/>
      <c r="O153" s="383"/>
      <c r="P153" s="383"/>
      <c r="Q153" s="383"/>
      <c r="R153" s="383"/>
      <c r="S153" s="383"/>
      <c r="T153" s="383"/>
      <c r="U153" s="383"/>
      <c r="V153" s="383"/>
      <c r="W153" s="383"/>
      <c r="X153" s="383"/>
      <c r="Y153" s="383"/>
      <c r="Z153" s="383"/>
      <c r="AA153" s="383"/>
      <c r="AB153" s="384"/>
    </row>
    <row r="154" spans="2:28" x14ac:dyDescent="0.35">
      <c r="B154" s="3" t="s">
        <v>230</v>
      </c>
      <c r="C154" s="106" t="s">
        <v>179</v>
      </c>
      <c r="D154" s="35">
        <f>Επενδύσεις!D21</f>
        <v>1943.5674880219422</v>
      </c>
      <c r="E154" s="35"/>
      <c r="F154" s="35"/>
      <c r="G154" s="35"/>
      <c r="H154" s="35"/>
      <c r="I154" s="107"/>
      <c r="J154" s="107"/>
      <c r="K154" s="107"/>
      <c r="L154" s="107"/>
      <c r="M154" s="107"/>
      <c r="N154" s="107"/>
      <c r="O154" s="107"/>
      <c r="P154" s="107"/>
      <c r="Q154" s="107"/>
      <c r="R154" s="107"/>
      <c r="S154" s="107"/>
      <c r="T154" s="107"/>
      <c r="U154" s="107"/>
      <c r="V154" s="107"/>
      <c r="W154" s="107"/>
      <c r="X154" s="107"/>
      <c r="Y154" s="107"/>
      <c r="Z154" s="107"/>
      <c r="AA154" s="107"/>
      <c r="AB154" s="107"/>
    </row>
    <row r="155" spans="2:28" x14ac:dyDescent="0.35">
      <c r="B155" s="3" t="s">
        <v>231</v>
      </c>
      <c r="C155" s="106" t="s">
        <v>179</v>
      </c>
      <c r="D155" s="35"/>
      <c r="E155" s="107"/>
      <c r="F155" s="107"/>
      <c r="G155" s="107"/>
      <c r="H155" s="107"/>
      <c r="I155" s="107"/>
      <c r="J155" s="107"/>
      <c r="K155" s="107"/>
      <c r="L155" s="107"/>
      <c r="M155" s="107"/>
      <c r="N155" s="107"/>
      <c r="O155" s="107"/>
      <c r="P155" s="107"/>
      <c r="Q155" s="107"/>
      <c r="R155" s="107"/>
      <c r="S155" s="107"/>
      <c r="T155" s="107"/>
      <c r="U155" s="107"/>
      <c r="V155" s="107"/>
      <c r="W155" s="107"/>
      <c r="X155" s="107"/>
      <c r="Y155" s="107"/>
      <c r="Z155" s="107"/>
      <c r="AA155" s="107"/>
      <c r="AB155" s="107"/>
    </row>
    <row r="156" spans="2:28" x14ac:dyDescent="0.35">
      <c r="B156" s="3" t="s">
        <v>232</v>
      </c>
      <c r="C156" s="106" t="s">
        <v>179</v>
      </c>
      <c r="D156" s="107"/>
      <c r="E156" s="107"/>
      <c r="F156" s="107"/>
      <c r="G156" s="107"/>
      <c r="H156" s="107"/>
      <c r="I156" s="35"/>
      <c r="J156" s="35"/>
      <c r="K156" s="35"/>
      <c r="L156" s="35"/>
      <c r="M156" s="35"/>
      <c r="N156" s="35"/>
      <c r="O156" s="35"/>
      <c r="P156" s="35"/>
      <c r="Q156" s="35"/>
      <c r="R156" s="35"/>
      <c r="S156" s="35"/>
      <c r="T156" s="35"/>
      <c r="U156" s="35"/>
      <c r="V156" s="35"/>
      <c r="W156" s="35"/>
      <c r="X156" s="35"/>
      <c r="Y156" s="35"/>
      <c r="Z156" s="35"/>
      <c r="AA156" s="35"/>
      <c r="AB156" s="35"/>
    </row>
    <row r="157" spans="2:28" x14ac:dyDescent="0.35">
      <c r="B157" s="3" t="s">
        <v>233</v>
      </c>
      <c r="C157" s="108" t="s">
        <v>179</v>
      </c>
      <c r="D157" s="35">
        <v>7</v>
      </c>
      <c r="E157" s="35">
        <v>10</v>
      </c>
      <c r="F157" s="35">
        <v>11</v>
      </c>
      <c r="G157" s="35">
        <v>11</v>
      </c>
      <c r="H157" s="35">
        <v>11</v>
      </c>
      <c r="I157" s="35">
        <v>11</v>
      </c>
      <c r="J157" s="35">
        <v>12</v>
      </c>
      <c r="K157" s="35">
        <v>12</v>
      </c>
      <c r="L157" s="35">
        <v>12</v>
      </c>
      <c r="M157" s="35">
        <v>12</v>
      </c>
      <c r="N157" s="35">
        <v>12</v>
      </c>
      <c r="O157" s="35">
        <v>12</v>
      </c>
      <c r="P157" s="35">
        <v>12</v>
      </c>
      <c r="Q157" s="35">
        <v>12</v>
      </c>
      <c r="R157" s="35">
        <v>12</v>
      </c>
      <c r="S157" s="35">
        <v>13</v>
      </c>
      <c r="T157" s="35">
        <v>13</v>
      </c>
      <c r="U157" s="35">
        <v>13</v>
      </c>
      <c r="V157" s="35">
        <v>13</v>
      </c>
      <c r="W157" s="35">
        <v>13</v>
      </c>
      <c r="X157" s="35"/>
      <c r="Y157" s="35"/>
      <c r="Z157" s="35"/>
      <c r="AA157" s="35"/>
      <c r="AB157" s="35"/>
    </row>
    <row r="158" spans="2:28" x14ac:dyDescent="0.35">
      <c r="B158" s="109" t="s">
        <v>234</v>
      </c>
      <c r="C158" s="108" t="s">
        <v>179</v>
      </c>
      <c r="D158" s="192">
        <f>D154+D157+D155</f>
        <v>1950.5674880219422</v>
      </c>
      <c r="E158" s="192">
        <f>E154+E157</f>
        <v>10</v>
      </c>
      <c r="F158" s="192">
        <f>F154+F157</f>
        <v>11</v>
      </c>
      <c r="G158" s="192">
        <f>G154+G157</f>
        <v>11</v>
      </c>
      <c r="H158" s="192">
        <f>H154+H157</f>
        <v>11</v>
      </c>
      <c r="I158" s="192">
        <f>I156+I157</f>
        <v>11</v>
      </c>
      <c r="J158" s="192">
        <f t="shared" ref="J158:AB158" si="159">J156+J157</f>
        <v>12</v>
      </c>
      <c r="K158" s="192">
        <f t="shared" si="159"/>
        <v>12</v>
      </c>
      <c r="L158" s="192">
        <f t="shared" si="159"/>
        <v>12</v>
      </c>
      <c r="M158" s="192">
        <f t="shared" si="159"/>
        <v>12</v>
      </c>
      <c r="N158" s="192">
        <f t="shared" si="159"/>
        <v>12</v>
      </c>
      <c r="O158" s="192">
        <f t="shared" si="159"/>
        <v>12</v>
      </c>
      <c r="P158" s="192">
        <f t="shared" si="159"/>
        <v>12</v>
      </c>
      <c r="Q158" s="192">
        <f t="shared" si="159"/>
        <v>12</v>
      </c>
      <c r="R158" s="192">
        <f t="shared" si="159"/>
        <v>12</v>
      </c>
      <c r="S158" s="192">
        <f t="shared" si="159"/>
        <v>13</v>
      </c>
      <c r="T158" s="192">
        <f t="shared" si="159"/>
        <v>13</v>
      </c>
      <c r="U158" s="192">
        <f t="shared" si="159"/>
        <v>13</v>
      </c>
      <c r="V158" s="192">
        <f t="shared" si="159"/>
        <v>13</v>
      </c>
      <c r="W158" s="192">
        <f t="shared" si="159"/>
        <v>13</v>
      </c>
      <c r="X158" s="192">
        <f t="shared" si="159"/>
        <v>0</v>
      </c>
      <c r="Y158" s="192">
        <f t="shared" si="159"/>
        <v>0</v>
      </c>
      <c r="Z158" s="192">
        <f t="shared" si="159"/>
        <v>0</v>
      </c>
      <c r="AA158" s="192">
        <f t="shared" si="159"/>
        <v>0</v>
      </c>
      <c r="AB158" s="192">
        <f t="shared" si="159"/>
        <v>0</v>
      </c>
    </row>
    <row r="159" spans="2:28" x14ac:dyDescent="0.35">
      <c r="B159" s="17" t="s">
        <v>235</v>
      </c>
    </row>
    <row r="160" spans="2:28" x14ac:dyDescent="0.35">
      <c r="B160" s="17" t="s">
        <v>236</v>
      </c>
    </row>
    <row r="161" spans="2:28" x14ac:dyDescent="0.35">
      <c r="B161" s="382" t="s">
        <v>237</v>
      </c>
      <c r="C161" s="383"/>
      <c r="D161" s="383"/>
      <c r="E161" s="383"/>
      <c r="F161" s="383"/>
      <c r="G161" s="383"/>
      <c r="H161" s="383"/>
      <c r="I161" s="383"/>
      <c r="J161" s="383"/>
      <c r="K161" s="383"/>
      <c r="L161" s="383"/>
      <c r="M161" s="383"/>
      <c r="N161" s="383"/>
      <c r="O161" s="383"/>
      <c r="P161" s="383"/>
      <c r="Q161" s="383"/>
      <c r="R161" s="383"/>
      <c r="S161" s="383"/>
      <c r="T161" s="383"/>
      <c r="U161" s="383"/>
      <c r="V161" s="383"/>
      <c r="W161" s="383"/>
      <c r="X161" s="383"/>
      <c r="Y161" s="383"/>
      <c r="Z161" s="383"/>
      <c r="AA161" s="383"/>
      <c r="AB161" s="384"/>
    </row>
    <row r="162" spans="2:28" x14ac:dyDescent="0.35">
      <c r="B162" s="110" t="s">
        <v>238</v>
      </c>
      <c r="C162" s="106" t="s">
        <v>115</v>
      </c>
      <c r="D162" s="35">
        <v>11</v>
      </c>
      <c r="E162" s="35">
        <v>17.03890883</v>
      </c>
      <c r="F162" s="35">
        <v>17.03890883</v>
      </c>
      <c r="G162" s="35">
        <v>17.03890883</v>
      </c>
      <c r="H162" s="35">
        <v>17.03890883</v>
      </c>
      <c r="I162" s="35">
        <v>17.03890883</v>
      </c>
      <c r="J162" s="35">
        <v>17.03890883</v>
      </c>
      <c r="K162" s="35">
        <v>17.03890883</v>
      </c>
      <c r="L162" s="35">
        <v>17.03890883</v>
      </c>
      <c r="M162" s="35">
        <v>17.03890883</v>
      </c>
      <c r="N162" s="35">
        <v>17.03890883</v>
      </c>
      <c r="O162" s="35">
        <v>17.03890883</v>
      </c>
      <c r="P162" s="35">
        <v>17.03890883</v>
      </c>
      <c r="Q162" s="35">
        <v>17.03890883</v>
      </c>
      <c r="R162" s="35">
        <v>17.03890883</v>
      </c>
      <c r="S162" s="35">
        <v>17.03890883</v>
      </c>
      <c r="T162" s="35">
        <v>17.03890883</v>
      </c>
      <c r="U162" s="35">
        <v>17.03890883</v>
      </c>
      <c r="V162" s="35">
        <v>17.03890883</v>
      </c>
      <c r="W162" s="35">
        <v>17.03890883</v>
      </c>
      <c r="X162" s="35">
        <v>40806.961333333333</v>
      </c>
      <c r="Y162" s="35"/>
      <c r="Z162" s="35"/>
      <c r="AA162" s="35"/>
      <c r="AB162" s="35"/>
    </row>
    <row r="163" spans="2:28" x14ac:dyDescent="0.35">
      <c r="B163" s="110" t="s">
        <v>239</v>
      </c>
      <c r="C163" s="108" t="s">
        <v>179</v>
      </c>
      <c r="D163" s="150">
        <f t="shared" ref="D163:AB163" si="160">D162*$D$11</f>
        <v>124.27752149999999</v>
      </c>
      <c r="E163" s="150">
        <f t="shared" si="160"/>
        <v>192.50485076880591</v>
      </c>
      <c r="F163" s="150">
        <f t="shared" si="160"/>
        <v>192.50485076880591</v>
      </c>
      <c r="G163" s="150">
        <f t="shared" si="160"/>
        <v>192.50485076880591</v>
      </c>
      <c r="H163" s="150">
        <f t="shared" si="160"/>
        <v>192.50485076880591</v>
      </c>
      <c r="I163" s="150">
        <f t="shared" si="160"/>
        <v>192.50485076880591</v>
      </c>
      <c r="J163" s="150">
        <f t="shared" si="160"/>
        <v>192.50485076880591</v>
      </c>
      <c r="K163" s="150">
        <f t="shared" si="160"/>
        <v>192.50485076880591</v>
      </c>
      <c r="L163" s="150">
        <f t="shared" si="160"/>
        <v>192.50485076880591</v>
      </c>
      <c r="M163" s="150">
        <f t="shared" si="160"/>
        <v>192.50485076880591</v>
      </c>
      <c r="N163" s="150">
        <f t="shared" si="160"/>
        <v>192.50485076880591</v>
      </c>
      <c r="O163" s="150">
        <f t="shared" si="160"/>
        <v>192.50485076880591</v>
      </c>
      <c r="P163" s="150">
        <f t="shared" si="160"/>
        <v>192.50485076880591</v>
      </c>
      <c r="Q163" s="150">
        <f t="shared" si="160"/>
        <v>192.50485076880591</v>
      </c>
      <c r="R163" s="150">
        <f t="shared" si="160"/>
        <v>192.50485076880591</v>
      </c>
      <c r="S163" s="150">
        <f t="shared" si="160"/>
        <v>192.50485076880591</v>
      </c>
      <c r="T163" s="150">
        <f t="shared" si="160"/>
        <v>192.50485076880591</v>
      </c>
      <c r="U163" s="150">
        <f t="shared" si="160"/>
        <v>192.50485076880591</v>
      </c>
      <c r="V163" s="150">
        <f t="shared" si="160"/>
        <v>192.50485076880591</v>
      </c>
      <c r="W163" s="150">
        <f t="shared" si="160"/>
        <v>192.50485076880591</v>
      </c>
      <c r="X163" s="150">
        <f t="shared" si="160"/>
        <v>461035.27404118195</v>
      </c>
      <c r="Y163" s="150">
        <f t="shared" si="160"/>
        <v>0</v>
      </c>
      <c r="Z163" s="150">
        <f t="shared" si="160"/>
        <v>0</v>
      </c>
      <c r="AA163" s="150">
        <f t="shared" si="160"/>
        <v>0</v>
      </c>
      <c r="AB163" s="150">
        <f t="shared" si="160"/>
        <v>0</v>
      </c>
    </row>
    <row r="164" spans="2:28" x14ac:dyDescent="0.35">
      <c r="B164" s="110" t="s">
        <v>250</v>
      </c>
      <c r="C164" s="108" t="s">
        <v>179</v>
      </c>
      <c r="D164" s="150"/>
      <c r="E164" s="150"/>
      <c r="F164" s="150"/>
      <c r="G164" s="150"/>
      <c r="H164" s="150"/>
      <c r="I164" s="150"/>
      <c r="J164" s="150"/>
      <c r="K164" s="150"/>
      <c r="L164" s="150"/>
      <c r="M164" s="150"/>
      <c r="N164" s="150"/>
      <c r="O164" s="150"/>
      <c r="P164" s="150">
        <v>0</v>
      </c>
      <c r="Q164" s="150">
        <v>0</v>
      </c>
      <c r="R164" s="150">
        <v>0</v>
      </c>
      <c r="S164" s="150">
        <v>0</v>
      </c>
      <c r="T164" s="150">
        <v>0</v>
      </c>
      <c r="U164" s="150">
        <v>0</v>
      </c>
      <c r="V164" s="150">
        <v>0</v>
      </c>
      <c r="W164" s="150">
        <v>0</v>
      </c>
      <c r="X164" s="150">
        <v>0</v>
      </c>
      <c r="Y164" s="150"/>
      <c r="Z164" s="150"/>
      <c r="AA164" s="150"/>
      <c r="AB164" s="150"/>
    </row>
    <row r="165" spans="2:28" x14ac:dyDescent="0.35">
      <c r="B165" s="110" t="s">
        <v>251</v>
      </c>
      <c r="C165" s="108" t="s">
        <v>179</v>
      </c>
      <c r="D165" s="150"/>
      <c r="E165" s="150"/>
      <c r="F165" s="150"/>
      <c r="G165" s="150"/>
      <c r="H165" s="150"/>
      <c r="I165" s="150"/>
      <c r="J165" s="150"/>
      <c r="K165" s="150"/>
      <c r="L165" s="150"/>
      <c r="M165" s="150"/>
      <c r="N165" s="150"/>
      <c r="O165" s="150"/>
      <c r="P165" s="150"/>
      <c r="Q165" s="150"/>
      <c r="R165" s="150"/>
      <c r="S165" s="150"/>
      <c r="T165" s="150"/>
      <c r="U165" s="150"/>
      <c r="V165" s="150"/>
      <c r="W165" s="150"/>
      <c r="X165" s="150"/>
      <c r="Y165" s="150"/>
      <c r="Z165" s="150"/>
      <c r="AA165" s="150"/>
      <c r="AB165" s="150"/>
    </row>
    <row r="166" spans="2:28" x14ac:dyDescent="0.35">
      <c r="B166" s="109" t="s">
        <v>240</v>
      </c>
      <c r="C166" s="108" t="s">
        <v>179</v>
      </c>
      <c r="D166" s="192">
        <f>D163+D164+D165</f>
        <v>124.27752149999999</v>
      </c>
      <c r="E166" s="192">
        <f t="shared" ref="E166:AB166" si="161">E163+E164+E165</f>
        <v>192.50485076880591</v>
      </c>
      <c r="F166" s="192">
        <f t="shared" si="161"/>
        <v>192.50485076880591</v>
      </c>
      <c r="G166" s="192">
        <f t="shared" si="161"/>
        <v>192.50485076880591</v>
      </c>
      <c r="H166" s="192">
        <f t="shared" si="161"/>
        <v>192.50485076880591</v>
      </c>
      <c r="I166" s="192">
        <f t="shared" si="161"/>
        <v>192.50485076880591</v>
      </c>
      <c r="J166" s="192">
        <f t="shared" si="161"/>
        <v>192.50485076880591</v>
      </c>
      <c r="K166" s="192">
        <f t="shared" si="161"/>
        <v>192.50485076880591</v>
      </c>
      <c r="L166" s="192">
        <f t="shared" si="161"/>
        <v>192.50485076880591</v>
      </c>
      <c r="M166" s="192">
        <f t="shared" si="161"/>
        <v>192.50485076880591</v>
      </c>
      <c r="N166" s="192">
        <f t="shared" si="161"/>
        <v>192.50485076880591</v>
      </c>
      <c r="O166" s="192">
        <f t="shared" si="161"/>
        <v>192.50485076880591</v>
      </c>
      <c r="P166" s="192">
        <f t="shared" si="161"/>
        <v>192.50485076880591</v>
      </c>
      <c r="Q166" s="192">
        <f>Q163+Q164+Q165</f>
        <v>192.50485076880591</v>
      </c>
      <c r="R166" s="192">
        <f t="shared" si="161"/>
        <v>192.50485076880591</v>
      </c>
      <c r="S166" s="192">
        <f t="shared" si="161"/>
        <v>192.50485076880591</v>
      </c>
      <c r="T166" s="192">
        <f t="shared" si="161"/>
        <v>192.50485076880591</v>
      </c>
      <c r="U166" s="192">
        <f t="shared" si="161"/>
        <v>192.50485076880591</v>
      </c>
      <c r="V166" s="192">
        <f t="shared" si="161"/>
        <v>192.50485076880591</v>
      </c>
      <c r="W166" s="192">
        <f t="shared" si="161"/>
        <v>192.50485076880591</v>
      </c>
      <c r="X166" s="192">
        <f t="shared" si="161"/>
        <v>461035.27404118195</v>
      </c>
      <c r="Y166" s="192">
        <f>Y163+Y164+Y165</f>
        <v>0</v>
      </c>
      <c r="Z166" s="192">
        <f t="shared" si="161"/>
        <v>0</v>
      </c>
      <c r="AA166" s="192">
        <f t="shared" si="161"/>
        <v>0</v>
      </c>
      <c r="AB166" s="192">
        <f t="shared" si="161"/>
        <v>0</v>
      </c>
    </row>
    <row r="167" spans="2:28" x14ac:dyDescent="0.35">
      <c r="B167" s="111" t="s">
        <v>241</v>
      </c>
    </row>
    <row r="168" spans="2:28" x14ac:dyDescent="0.35">
      <c r="B168" s="3" t="s">
        <v>242</v>
      </c>
      <c r="C168" s="112" t="s">
        <v>179</v>
      </c>
      <c r="D168" s="151">
        <f>D166-D158</f>
        <v>-1826.2899665219422</v>
      </c>
      <c r="E168" s="151">
        <f>-E166-E158</f>
        <v>-202.50485076880591</v>
      </c>
      <c r="F168" s="151">
        <f t="shared" ref="F168:AB168" si="162">F166-F158</f>
        <v>181.50485076880591</v>
      </c>
      <c r="G168" s="151">
        <f t="shared" si="162"/>
        <v>181.50485076880591</v>
      </c>
      <c r="H168" s="151">
        <f t="shared" si="162"/>
        <v>181.50485076880591</v>
      </c>
      <c r="I168" s="151">
        <f t="shared" si="162"/>
        <v>181.50485076880591</v>
      </c>
      <c r="J168" s="151">
        <f t="shared" si="162"/>
        <v>180.50485076880591</v>
      </c>
      <c r="K168" s="151">
        <f t="shared" si="162"/>
        <v>180.50485076880591</v>
      </c>
      <c r="L168" s="151">
        <f t="shared" si="162"/>
        <v>180.50485076880591</v>
      </c>
      <c r="M168" s="151">
        <f t="shared" si="162"/>
        <v>180.50485076880591</v>
      </c>
      <c r="N168" s="151">
        <f t="shared" si="162"/>
        <v>180.50485076880591</v>
      </c>
      <c r="O168" s="151">
        <f t="shared" si="162"/>
        <v>180.50485076880591</v>
      </c>
      <c r="P168" s="151">
        <f t="shared" si="162"/>
        <v>180.50485076880591</v>
      </c>
      <c r="Q168" s="151">
        <f t="shared" si="162"/>
        <v>180.50485076880591</v>
      </c>
      <c r="R168" s="151">
        <f t="shared" si="162"/>
        <v>180.50485076880591</v>
      </c>
      <c r="S168" s="151">
        <f t="shared" si="162"/>
        <v>179.50485076880591</v>
      </c>
      <c r="T168" s="151">
        <f t="shared" si="162"/>
        <v>179.50485076880591</v>
      </c>
      <c r="U168" s="151">
        <f t="shared" si="162"/>
        <v>179.50485076880591</v>
      </c>
      <c r="V168" s="151">
        <f t="shared" si="162"/>
        <v>179.50485076880591</v>
      </c>
      <c r="W168" s="151">
        <f t="shared" si="162"/>
        <v>179.50485076880591</v>
      </c>
      <c r="X168" s="151">
        <f t="shared" si="162"/>
        <v>461035.27404118195</v>
      </c>
      <c r="Y168" s="151">
        <f t="shared" si="162"/>
        <v>0</v>
      </c>
      <c r="Z168" s="151">
        <f t="shared" si="162"/>
        <v>0</v>
      </c>
      <c r="AA168" s="151">
        <f t="shared" si="162"/>
        <v>0</v>
      </c>
      <c r="AB168" s="151">
        <f t="shared" si="162"/>
        <v>0</v>
      </c>
    </row>
    <row r="169" spans="2:28" x14ac:dyDescent="0.35">
      <c r="B169" s="3" t="s">
        <v>243</v>
      </c>
      <c r="C169" s="112" t="s">
        <v>179</v>
      </c>
      <c r="D169" s="151">
        <f>D168*1/(1+$D$10)</f>
        <v>-1685.080242223604</v>
      </c>
      <c r="E169" s="151">
        <f>E168*1/(1+$E$10)*(1/(1+$D$10))</f>
        <v>-172.39995071846735</v>
      </c>
      <c r="F169" s="151">
        <f>F168*1/(1+$F$10)*(1/(1+$E$10))*(1/(1+$D$10))</f>
        <v>142.5741516605249</v>
      </c>
      <c r="G169" s="151">
        <f>G168*1/(1+$G$10)*(1/(1+$F$10)*(1/(1+$E$10))*(1/(1+$D$10)))</f>
        <v>131.55024142879211</v>
      </c>
      <c r="H169" s="151">
        <f>H168*1/(1+$H$10)*(1/(1+$G$10)*(1/(1+$F$10)*(1/(1+$E$10))*(1/(1+$D$10))))</f>
        <v>121.37870587635366</v>
      </c>
      <c r="I169" s="151">
        <f t="shared" ref="I169:AB169" si="163">I168*(1/((1+$H$10)^(I152-$G$17))*(1/(1+$G$10)*(1/(1+$F$10)*(1/(1+$E$10))*((1/(1+$D$10))))))</f>
        <v>111.99363893370885</v>
      </c>
      <c r="J169" s="151">
        <f t="shared" si="163"/>
        <v>102.76491103690527</v>
      </c>
      <c r="K169" s="151">
        <f t="shared" si="163"/>
        <v>94.819072741193267</v>
      </c>
      <c r="L169" s="151">
        <f t="shared" si="163"/>
        <v>87.487610944079407</v>
      </c>
      <c r="M169" s="151">
        <f t="shared" si="163"/>
        <v>80.723021723638496</v>
      </c>
      <c r="N169" s="151">
        <f t="shared" si="163"/>
        <v>74.481474186785832</v>
      </c>
      <c r="O169" s="151">
        <f t="shared" si="163"/>
        <v>68.722526468708082</v>
      </c>
      <c r="P169" s="151">
        <f t="shared" si="163"/>
        <v>63.408863691371181</v>
      </c>
      <c r="Q169" s="151">
        <f t="shared" si="163"/>
        <v>58.506056183217538</v>
      </c>
      <c r="R169" s="151">
        <f t="shared" si="163"/>
        <v>53.982336393446687</v>
      </c>
      <c r="S169" s="151">
        <f t="shared" si="163"/>
        <v>49.532453695086048</v>
      </c>
      <c r="T169" s="151">
        <f t="shared" si="163"/>
        <v>45.702577685076626</v>
      </c>
      <c r="U169" s="151">
        <f t="shared" si="163"/>
        <v>42.168829751869922</v>
      </c>
      <c r="V169" s="151">
        <f t="shared" si="163"/>
        <v>38.908313113000474</v>
      </c>
      <c r="W169" s="151">
        <f t="shared" si="163"/>
        <v>35.899901377560866</v>
      </c>
      <c r="X169" s="151">
        <f t="shared" si="163"/>
        <v>85075.022876104777</v>
      </c>
      <c r="Y169" s="151">
        <f t="shared" si="163"/>
        <v>0</v>
      </c>
      <c r="Z169" s="151">
        <f t="shared" si="163"/>
        <v>0</v>
      </c>
      <c r="AA169" s="151">
        <f t="shared" si="163"/>
        <v>0</v>
      </c>
      <c r="AB169" s="151">
        <f t="shared" si="163"/>
        <v>0</v>
      </c>
    </row>
    <row r="170" spans="2:28" x14ac:dyDescent="0.35">
      <c r="B170" s="38"/>
      <c r="C170" s="38"/>
      <c r="D170" s="38"/>
      <c r="E170" s="38"/>
      <c r="F170" s="38"/>
      <c r="G170" s="38"/>
      <c r="H170" s="38"/>
      <c r="I170" s="38"/>
      <c r="J170" s="38"/>
      <c r="K170" s="38"/>
      <c r="L170" s="38"/>
      <c r="M170" s="38"/>
      <c r="N170" s="38"/>
      <c r="O170" s="38"/>
      <c r="P170" s="38"/>
      <c r="Q170" s="38"/>
      <c r="R170" s="38"/>
      <c r="S170" s="38"/>
      <c r="T170" s="38"/>
      <c r="U170" s="38"/>
      <c r="V170" s="38"/>
      <c r="W170" s="38"/>
      <c r="X170" s="38"/>
      <c r="Y170" s="38"/>
      <c r="Z170" s="38"/>
      <c r="AA170" s="38"/>
      <c r="AB170" s="38"/>
    </row>
    <row r="171" spans="2:28" x14ac:dyDescent="0.35">
      <c r="B171" s="39" t="s">
        <v>244</v>
      </c>
      <c r="C171" s="113" t="s">
        <v>179</v>
      </c>
      <c r="D171" s="114">
        <f>SUM(D169:AB169)</f>
        <v>84622.147370054023</v>
      </c>
      <c r="E171" s="38"/>
      <c r="F171" s="38"/>
      <c r="G171" s="38"/>
      <c r="H171" s="38"/>
    </row>
    <row r="173" spans="2:28" x14ac:dyDescent="0.35">
      <c r="B173" s="39" t="s">
        <v>218</v>
      </c>
      <c r="C173" s="39"/>
      <c r="D173" s="193">
        <f>IFERROR(IRR(D168:AB168),0)</f>
        <v>0.32874345176892672</v>
      </c>
    </row>
    <row r="175" spans="2:28" x14ac:dyDescent="0.35">
      <c r="B175" s="39" t="s">
        <v>245</v>
      </c>
    </row>
    <row r="176" spans="2:28" x14ac:dyDescent="0.35">
      <c r="B176" s="3" t="s">
        <v>228</v>
      </c>
      <c r="C176" s="37"/>
      <c r="D176" s="21">
        <v>1</v>
      </c>
      <c r="E176" s="21">
        <v>2</v>
      </c>
      <c r="F176" s="21">
        <v>3</v>
      </c>
      <c r="G176" s="21">
        <v>4</v>
      </c>
      <c r="H176" s="21">
        <v>5</v>
      </c>
      <c r="I176" s="21">
        <v>6</v>
      </c>
      <c r="J176" s="21">
        <v>7</v>
      </c>
      <c r="K176" s="21">
        <v>8</v>
      </c>
      <c r="L176" s="21">
        <v>9</v>
      </c>
      <c r="M176" s="21">
        <v>10</v>
      </c>
      <c r="N176" s="21">
        <v>11</v>
      </c>
      <c r="O176" s="21">
        <v>12</v>
      </c>
      <c r="P176" s="21">
        <v>13</v>
      </c>
      <c r="Q176" s="21">
        <v>14</v>
      </c>
      <c r="R176" s="21">
        <v>15</v>
      </c>
      <c r="S176" s="21">
        <v>16</v>
      </c>
      <c r="T176" s="21">
        <v>17</v>
      </c>
      <c r="U176" s="21">
        <v>18</v>
      </c>
      <c r="V176" s="21">
        <v>19</v>
      </c>
      <c r="W176" s="21">
        <v>20</v>
      </c>
      <c r="X176" s="21">
        <v>21</v>
      </c>
      <c r="Y176" s="21">
        <v>22</v>
      </c>
      <c r="Z176" s="21">
        <v>23</v>
      </c>
      <c r="AA176" s="21">
        <v>24</v>
      </c>
      <c r="AB176" s="21">
        <v>25</v>
      </c>
    </row>
    <row r="177" spans="2:28" x14ac:dyDescent="0.35">
      <c r="B177" s="3" t="s">
        <v>242</v>
      </c>
      <c r="C177" s="112" t="s">
        <v>179</v>
      </c>
      <c r="D177" s="150">
        <f>D168</f>
        <v>-1826.2899665219422</v>
      </c>
      <c r="E177" s="150">
        <f>E168</f>
        <v>-202.50485076880591</v>
      </c>
      <c r="F177" s="150">
        <f t="shared" ref="F177:AB177" si="164">F168</f>
        <v>181.50485076880591</v>
      </c>
      <c r="G177" s="150">
        <f t="shared" si="164"/>
        <v>181.50485076880591</v>
      </c>
      <c r="H177" s="150">
        <f t="shared" si="164"/>
        <v>181.50485076880591</v>
      </c>
      <c r="I177" s="150">
        <f t="shared" si="164"/>
        <v>181.50485076880591</v>
      </c>
      <c r="J177" s="150">
        <f t="shared" si="164"/>
        <v>180.50485076880591</v>
      </c>
      <c r="K177" s="150">
        <f t="shared" si="164"/>
        <v>180.50485076880591</v>
      </c>
      <c r="L177" s="150">
        <f t="shared" si="164"/>
        <v>180.50485076880591</v>
      </c>
      <c r="M177" s="150">
        <f t="shared" si="164"/>
        <v>180.50485076880591</v>
      </c>
      <c r="N177" s="150">
        <f t="shared" si="164"/>
        <v>180.50485076880591</v>
      </c>
      <c r="O177" s="150">
        <f t="shared" si="164"/>
        <v>180.50485076880591</v>
      </c>
      <c r="P177" s="150">
        <f t="shared" si="164"/>
        <v>180.50485076880591</v>
      </c>
      <c r="Q177" s="150">
        <f t="shared" si="164"/>
        <v>180.50485076880591</v>
      </c>
      <c r="R177" s="150">
        <f t="shared" si="164"/>
        <v>180.50485076880591</v>
      </c>
      <c r="S177" s="150">
        <f t="shared" si="164"/>
        <v>179.50485076880591</v>
      </c>
      <c r="T177" s="150">
        <f t="shared" si="164"/>
        <v>179.50485076880591</v>
      </c>
      <c r="U177" s="150">
        <f t="shared" si="164"/>
        <v>179.50485076880591</v>
      </c>
      <c r="V177" s="150">
        <f t="shared" si="164"/>
        <v>179.50485076880591</v>
      </c>
      <c r="W177" s="150">
        <f t="shared" si="164"/>
        <v>179.50485076880591</v>
      </c>
      <c r="X177" s="150">
        <f t="shared" si="164"/>
        <v>461035.27404118195</v>
      </c>
      <c r="Y177" s="150">
        <f t="shared" si="164"/>
        <v>0</v>
      </c>
      <c r="Z177" s="150">
        <f t="shared" si="164"/>
        <v>0</v>
      </c>
      <c r="AA177" s="150">
        <f t="shared" si="164"/>
        <v>0</v>
      </c>
      <c r="AB177" s="150">
        <f t="shared" si="164"/>
        <v>0</v>
      </c>
    </row>
    <row r="178" spans="2:28" x14ac:dyDescent="0.35">
      <c r="B178" s="115" t="s">
        <v>246</v>
      </c>
      <c r="C178" s="116" t="s">
        <v>179</v>
      </c>
      <c r="D178" s="194">
        <f>D154*1/(1+$D$10)</f>
        <v>1793.2898025668408</v>
      </c>
      <c r="E178" s="194">
        <f>E154*1/(1+$E$10)*(1/(1+$D$10))</f>
        <v>0</v>
      </c>
      <c r="F178" s="194">
        <f>F154*1/(1+$F$10)*(1/(1+$E$10))*(1/(1+$D$10))</f>
        <v>0</v>
      </c>
      <c r="G178" s="194">
        <f>G154*1/(1+$G$10)*(1/(1+$F$10)*(1/(1+$E$10))*(1/(1+$D$10)))</f>
        <v>0</v>
      </c>
      <c r="H178" s="194">
        <f>H154*1/(1+$H$10)*(1/(1+$G$10)*(1/(1+$F$10)*(1/(1+$E$10))*(1/(1+$D$10))))</f>
        <v>0</v>
      </c>
    </row>
    <row r="179" spans="2:28" x14ac:dyDescent="0.35">
      <c r="B179" s="3" t="s">
        <v>247</v>
      </c>
      <c r="C179" s="112" t="s">
        <v>179</v>
      </c>
      <c r="D179" s="151">
        <f>D177-D178</f>
        <v>-3619.579769088783</v>
      </c>
      <c r="E179" s="151">
        <f>D179+E177-E178</f>
        <v>-3822.0846198575891</v>
      </c>
      <c r="F179" s="151">
        <f>E179+F177-F178</f>
        <v>-3640.579769088783</v>
      </c>
      <c r="G179" s="151">
        <f>F179+G177-G178</f>
        <v>-3459.0749183199769</v>
      </c>
      <c r="H179" s="151">
        <f>G179+H177-H178</f>
        <v>-3277.5700675511707</v>
      </c>
      <c r="I179" s="151">
        <f t="shared" ref="I179" si="165">H179+I177</f>
        <v>-3096.0652167823646</v>
      </c>
      <c r="J179" s="151">
        <f t="shared" ref="J179" si="166">I179+J177</f>
        <v>-2915.5603660135585</v>
      </c>
      <c r="K179" s="151">
        <f t="shared" ref="K179" si="167">J179+K177</f>
        <v>-2735.0555152447523</v>
      </c>
      <c r="L179" s="151">
        <f t="shared" ref="L179" si="168">K179+L177</f>
        <v>-2554.5506644759462</v>
      </c>
      <c r="M179" s="151">
        <f t="shared" ref="M179" si="169">L179+M177</f>
        <v>-2374.04581370714</v>
      </c>
      <c r="N179" s="151">
        <f t="shared" ref="N179" si="170">M179+N177</f>
        <v>-2193.5409629383339</v>
      </c>
      <c r="O179" s="151">
        <f t="shared" ref="O179" si="171">N179+O177</f>
        <v>-2013.036112169528</v>
      </c>
      <c r="P179" s="151">
        <f t="shared" ref="P179" si="172">O179+P177</f>
        <v>-1832.5312614007221</v>
      </c>
      <c r="Q179" s="151">
        <f t="shared" ref="Q179" si="173">P179+Q177</f>
        <v>-1652.0264106319162</v>
      </c>
      <c r="R179" s="151">
        <f t="shared" ref="R179" si="174">Q179+R177</f>
        <v>-1471.5215598631103</v>
      </c>
      <c r="S179" s="151">
        <f t="shared" ref="S179" si="175">R179+S177</f>
        <v>-1292.0167090943044</v>
      </c>
      <c r="T179" s="151">
        <f t="shared" ref="T179" si="176">S179+T177</f>
        <v>-1112.5118583254985</v>
      </c>
      <c r="U179" s="151">
        <f t="shared" ref="U179" si="177">T179+U177</f>
        <v>-933.00700755669254</v>
      </c>
      <c r="V179" s="151">
        <f t="shared" ref="V179" si="178">U179+V177</f>
        <v>-753.50215678788663</v>
      </c>
      <c r="W179" s="151">
        <f t="shared" ref="W179" si="179">V179+W177</f>
        <v>-573.99730601908072</v>
      </c>
      <c r="X179" s="151">
        <f t="shared" ref="X179" si="180">W179+X177</f>
        <v>460461.27673516289</v>
      </c>
      <c r="Y179" s="151">
        <f t="shared" ref="Y179" si="181">X179+Y177</f>
        <v>460461.27673516289</v>
      </c>
      <c r="Z179" s="151">
        <f t="shared" ref="Z179" si="182">Y179+Z177</f>
        <v>460461.27673516289</v>
      </c>
      <c r="AA179" s="151">
        <f t="shared" ref="AA179" si="183">Z179+AA177</f>
        <v>460461.27673516289</v>
      </c>
      <c r="AB179" s="151">
        <f>AA179+AB177</f>
        <v>460461.27673516289</v>
      </c>
    </row>
    <row r="180" spans="2:28" x14ac:dyDescent="0.35">
      <c r="B180" s="117" t="s">
        <v>248</v>
      </c>
    </row>
    <row r="182" spans="2:28" ht="15.5" x14ac:dyDescent="0.35">
      <c r="B182" s="385" t="s">
        <v>255</v>
      </c>
      <c r="C182" s="386"/>
      <c r="D182" s="386"/>
      <c r="E182" s="386"/>
      <c r="F182" s="386"/>
      <c r="G182" s="386"/>
      <c r="H182" s="386"/>
      <c r="I182" s="386"/>
      <c r="J182" s="386"/>
      <c r="K182" s="386"/>
      <c r="L182" s="386"/>
      <c r="M182" s="386"/>
      <c r="N182" s="386"/>
      <c r="O182" s="386"/>
      <c r="P182" s="386"/>
      <c r="Q182" s="386"/>
      <c r="R182" s="386"/>
      <c r="S182" s="386"/>
      <c r="T182" s="386"/>
      <c r="U182" s="386"/>
      <c r="V182" s="386"/>
      <c r="W182" s="386"/>
      <c r="X182" s="386"/>
      <c r="Y182" s="386"/>
      <c r="Z182" s="386"/>
      <c r="AA182" s="386"/>
      <c r="AB182" s="387"/>
    </row>
    <row r="183" spans="2:28" ht="15.5" x14ac:dyDescent="0.35">
      <c r="B183" s="103"/>
      <c r="C183" s="103"/>
      <c r="D183" s="102"/>
      <c r="E183" s="102"/>
      <c r="F183" s="102"/>
      <c r="G183" s="102"/>
      <c r="H183" s="102"/>
      <c r="I183" s="102"/>
      <c r="J183" s="102"/>
      <c r="K183" s="102"/>
      <c r="L183" s="102"/>
      <c r="M183" s="102"/>
      <c r="N183" s="102"/>
      <c r="O183" s="102"/>
      <c r="P183" s="102"/>
      <c r="Q183" s="102"/>
      <c r="R183" s="102"/>
      <c r="S183" s="102"/>
      <c r="T183" s="102"/>
      <c r="U183" s="102"/>
      <c r="V183" s="102"/>
      <c r="W183" s="102"/>
      <c r="X183" s="102"/>
      <c r="Y183" s="102"/>
      <c r="Z183" s="102"/>
      <c r="AA183" s="102"/>
      <c r="AB183" s="102"/>
    </row>
    <row r="184" spans="2:28" x14ac:dyDescent="0.35">
      <c r="B184" s="105" t="s">
        <v>227</v>
      </c>
      <c r="C184" s="97"/>
    </row>
    <row r="185" spans="2:28" x14ac:dyDescent="0.35">
      <c r="B185" s="3"/>
      <c r="C185" s="27" t="s">
        <v>105</v>
      </c>
      <c r="D185" s="27">
        <f>$C$3</f>
        <v>2024</v>
      </c>
      <c r="E185" s="27">
        <f>$C$3+1</f>
        <v>2025</v>
      </c>
      <c r="F185" s="27">
        <f>$C$3+2</f>
        <v>2026</v>
      </c>
      <c r="G185" s="27">
        <f>$C$3+3</f>
        <v>2027</v>
      </c>
      <c r="H185" s="27">
        <f>$C$3+4</f>
        <v>2028</v>
      </c>
      <c r="I185" s="27">
        <f>H185+1</f>
        <v>2029</v>
      </c>
      <c r="J185" s="27">
        <f t="shared" ref="J185" si="184">I185+1</f>
        <v>2030</v>
      </c>
      <c r="K185" s="27">
        <f t="shared" ref="K185" si="185">J185+1</f>
        <v>2031</v>
      </c>
      <c r="L185" s="27">
        <f t="shared" ref="L185" si="186">K185+1</f>
        <v>2032</v>
      </c>
      <c r="M185" s="27">
        <f t="shared" ref="M185" si="187">L185+1</f>
        <v>2033</v>
      </c>
      <c r="N185" s="27">
        <f t="shared" ref="N185" si="188">M185+1</f>
        <v>2034</v>
      </c>
      <c r="O185" s="27">
        <f t="shared" ref="O185" si="189">N185+1</f>
        <v>2035</v>
      </c>
      <c r="P185" s="27">
        <f t="shared" ref="P185" si="190">O185+1</f>
        <v>2036</v>
      </c>
      <c r="Q185" s="27">
        <f t="shared" ref="Q185" si="191">P185+1</f>
        <v>2037</v>
      </c>
      <c r="R185" s="27">
        <f t="shared" ref="R185" si="192">Q185+1</f>
        <v>2038</v>
      </c>
      <c r="S185" s="27">
        <f t="shared" ref="S185" si="193">R185+1</f>
        <v>2039</v>
      </c>
      <c r="T185" s="27">
        <f t="shared" ref="T185" si="194">S185+1</f>
        <v>2040</v>
      </c>
      <c r="U185" s="27">
        <f t="shared" ref="U185" si="195">T185+1</f>
        <v>2041</v>
      </c>
      <c r="V185" s="27">
        <f t="shared" ref="V185" si="196">U185+1</f>
        <v>2042</v>
      </c>
      <c r="W185" s="27">
        <f t="shared" ref="W185" si="197">V185+1</f>
        <v>2043</v>
      </c>
      <c r="X185" s="27">
        <f t="shared" ref="X185" si="198">W185+1</f>
        <v>2044</v>
      </c>
      <c r="Y185" s="27">
        <f t="shared" ref="Y185" si="199">X185+1</f>
        <v>2045</v>
      </c>
      <c r="Z185" s="27">
        <f t="shared" ref="Z185" si="200">Y185+1</f>
        <v>2046</v>
      </c>
      <c r="AA185" s="27">
        <f t="shared" ref="AA185" si="201">Z185+1</f>
        <v>2047</v>
      </c>
      <c r="AB185" s="27">
        <f t="shared" ref="AB185" si="202">AA185+1</f>
        <v>2048</v>
      </c>
    </row>
    <row r="186" spans="2:28" x14ac:dyDescent="0.35">
      <c r="B186" s="3" t="s">
        <v>228</v>
      </c>
      <c r="C186" s="37"/>
      <c r="D186" s="21">
        <v>1</v>
      </c>
      <c r="E186" s="21">
        <v>2</v>
      </c>
      <c r="F186" s="21">
        <v>3</v>
      </c>
      <c r="G186" s="21">
        <v>4</v>
      </c>
      <c r="H186" s="21">
        <v>5</v>
      </c>
      <c r="I186" s="21">
        <v>6</v>
      </c>
      <c r="J186" s="21">
        <v>7</v>
      </c>
      <c r="K186" s="21">
        <v>8</v>
      </c>
      <c r="L186" s="21">
        <v>9</v>
      </c>
      <c r="M186" s="21">
        <v>10</v>
      </c>
      <c r="N186" s="21">
        <v>11</v>
      </c>
      <c r="O186" s="21">
        <v>12</v>
      </c>
      <c r="P186" s="21">
        <v>13</v>
      </c>
      <c r="Q186" s="21">
        <v>14</v>
      </c>
      <c r="R186" s="21">
        <v>15</v>
      </c>
      <c r="S186" s="21">
        <v>16</v>
      </c>
      <c r="T186" s="21">
        <v>17</v>
      </c>
      <c r="U186" s="21">
        <v>18</v>
      </c>
      <c r="V186" s="21">
        <v>19</v>
      </c>
      <c r="W186" s="21">
        <v>20</v>
      </c>
      <c r="X186" s="21">
        <v>21</v>
      </c>
      <c r="Y186" s="21">
        <v>22</v>
      </c>
      <c r="Z186" s="21">
        <v>23</v>
      </c>
      <c r="AA186" s="21">
        <v>24</v>
      </c>
      <c r="AB186" s="21">
        <v>25</v>
      </c>
    </row>
    <row r="187" spans="2:28" x14ac:dyDescent="0.35">
      <c r="B187" s="382" t="s">
        <v>229</v>
      </c>
      <c r="C187" s="383"/>
      <c r="D187" s="383"/>
      <c r="E187" s="383"/>
      <c r="F187" s="383"/>
      <c r="G187" s="383"/>
      <c r="H187" s="383"/>
      <c r="I187" s="383"/>
      <c r="J187" s="383"/>
      <c r="K187" s="383"/>
      <c r="L187" s="383"/>
      <c r="M187" s="383"/>
      <c r="N187" s="383"/>
      <c r="O187" s="383"/>
      <c r="P187" s="383"/>
      <c r="Q187" s="383"/>
      <c r="R187" s="383"/>
      <c r="S187" s="383"/>
      <c r="T187" s="383"/>
      <c r="U187" s="383"/>
      <c r="V187" s="383"/>
      <c r="W187" s="383"/>
      <c r="X187" s="383"/>
      <c r="Y187" s="383"/>
      <c r="Z187" s="383"/>
      <c r="AA187" s="383"/>
      <c r="AB187" s="384"/>
    </row>
    <row r="188" spans="2:28" x14ac:dyDescent="0.35">
      <c r="B188" s="3" t="s">
        <v>230</v>
      </c>
      <c r="C188" s="106" t="s">
        <v>179</v>
      </c>
      <c r="D188" s="35"/>
      <c r="E188" s="35"/>
      <c r="F188" s="35"/>
      <c r="G188" s="35"/>
      <c r="H188" s="35"/>
      <c r="I188" s="107"/>
      <c r="J188" s="107"/>
      <c r="K188" s="107"/>
      <c r="L188" s="107"/>
      <c r="M188" s="107"/>
      <c r="N188" s="107"/>
      <c r="O188" s="107"/>
      <c r="P188" s="107"/>
      <c r="Q188" s="107"/>
      <c r="R188" s="107"/>
      <c r="S188" s="107"/>
      <c r="T188" s="107"/>
      <c r="U188" s="107"/>
      <c r="V188" s="107"/>
      <c r="W188" s="107"/>
      <c r="X188" s="107"/>
      <c r="Y188" s="107"/>
      <c r="Z188" s="107"/>
      <c r="AA188" s="107"/>
      <c r="AB188" s="107"/>
    </row>
    <row r="189" spans="2:28" x14ac:dyDescent="0.35">
      <c r="B189" s="3" t="s">
        <v>231</v>
      </c>
      <c r="C189" s="106" t="s">
        <v>179</v>
      </c>
      <c r="D189" s="35"/>
      <c r="E189" s="107"/>
      <c r="F189" s="107"/>
      <c r="G189" s="107"/>
      <c r="H189" s="107"/>
      <c r="I189" s="107"/>
      <c r="J189" s="107"/>
      <c r="K189" s="107"/>
      <c r="L189" s="107"/>
      <c r="M189" s="107"/>
      <c r="N189" s="107"/>
      <c r="O189" s="107"/>
      <c r="P189" s="107"/>
      <c r="Q189" s="107"/>
      <c r="R189" s="107"/>
      <c r="S189" s="107"/>
      <c r="T189" s="107"/>
      <c r="U189" s="107"/>
      <c r="V189" s="107"/>
      <c r="W189" s="107"/>
      <c r="X189" s="107"/>
      <c r="Y189" s="107"/>
      <c r="Z189" s="107"/>
      <c r="AA189" s="107"/>
      <c r="AB189" s="107"/>
    </row>
    <row r="190" spans="2:28" x14ac:dyDescent="0.35">
      <c r="B190" s="3" t="s">
        <v>232</v>
      </c>
      <c r="C190" s="106" t="s">
        <v>179</v>
      </c>
      <c r="D190" s="107"/>
      <c r="E190" s="107"/>
      <c r="F190" s="107"/>
      <c r="G190" s="107"/>
      <c r="H190" s="107"/>
      <c r="I190" s="35"/>
      <c r="J190" s="35"/>
      <c r="K190" s="35"/>
      <c r="L190" s="35"/>
      <c r="M190" s="35"/>
      <c r="N190" s="35"/>
      <c r="O190" s="35"/>
      <c r="P190" s="35"/>
      <c r="Q190" s="35"/>
      <c r="R190" s="35"/>
      <c r="S190" s="35"/>
      <c r="T190" s="35"/>
      <c r="U190" s="35"/>
      <c r="V190" s="35"/>
      <c r="W190" s="35"/>
      <c r="X190" s="35"/>
      <c r="Y190" s="35"/>
      <c r="Z190" s="35"/>
      <c r="AA190" s="35"/>
      <c r="AB190" s="35"/>
    </row>
    <row r="191" spans="2:28" x14ac:dyDescent="0.35">
      <c r="B191" s="3" t="s">
        <v>233</v>
      </c>
      <c r="C191" s="108" t="s">
        <v>179</v>
      </c>
      <c r="D191" s="35"/>
      <c r="E191" s="35"/>
      <c r="F191" s="35"/>
      <c r="G191" s="35"/>
      <c r="H191" s="35"/>
      <c r="I191" s="35"/>
      <c r="J191" s="35"/>
      <c r="K191" s="35"/>
      <c r="L191" s="35"/>
      <c r="M191" s="35"/>
      <c r="N191" s="35"/>
      <c r="O191" s="35"/>
      <c r="P191" s="35"/>
      <c r="Q191" s="35"/>
      <c r="R191" s="35"/>
      <c r="S191" s="35"/>
      <c r="T191" s="35"/>
      <c r="U191" s="35"/>
      <c r="V191" s="35"/>
      <c r="W191" s="35"/>
      <c r="X191" s="35"/>
      <c r="Y191" s="35"/>
      <c r="Z191" s="35"/>
      <c r="AA191" s="35"/>
      <c r="AB191" s="35"/>
    </row>
    <row r="192" spans="2:28" x14ac:dyDescent="0.35">
      <c r="B192" s="109" t="s">
        <v>234</v>
      </c>
      <c r="C192" s="108" t="s">
        <v>179</v>
      </c>
      <c r="D192" s="192">
        <f>D188+D191+D189</f>
        <v>0</v>
      </c>
      <c r="E192" s="192">
        <f>E188+E191</f>
        <v>0</v>
      </c>
      <c r="F192" s="192">
        <f>F188+F191</f>
        <v>0</v>
      </c>
      <c r="G192" s="192">
        <f>G188+G191</f>
        <v>0</v>
      </c>
      <c r="H192" s="192">
        <f>H188+H191</f>
        <v>0</v>
      </c>
      <c r="I192" s="192">
        <f>I190+I191</f>
        <v>0</v>
      </c>
      <c r="J192" s="192">
        <f t="shared" ref="J192:AB192" si="203">J190+J191</f>
        <v>0</v>
      </c>
      <c r="K192" s="192">
        <f t="shared" si="203"/>
        <v>0</v>
      </c>
      <c r="L192" s="192">
        <f t="shared" si="203"/>
        <v>0</v>
      </c>
      <c r="M192" s="192">
        <f t="shared" si="203"/>
        <v>0</v>
      </c>
      <c r="N192" s="192">
        <f t="shared" si="203"/>
        <v>0</v>
      </c>
      <c r="O192" s="192">
        <f t="shared" si="203"/>
        <v>0</v>
      </c>
      <c r="P192" s="192">
        <f t="shared" si="203"/>
        <v>0</v>
      </c>
      <c r="Q192" s="192">
        <f t="shared" si="203"/>
        <v>0</v>
      </c>
      <c r="R192" s="192">
        <f t="shared" si="203"/>
        <v>0</v>
      </c>
      <c r="S192" s="192">
        <f t="shared" si="203"/>
        <v>0</v>
      </c>
      <c r="T192" s="192">
        <f t="shared" si="203"/>
        <v>0</v>
      </c>
      <c r="U192" s="192">
        <f t="shared" si="203"/>
        <v>0</v>
      </c>
      <c r="V192" s="192">
        <f t="shared" si="203"/>
        <v>0</v>
      </c>
      <c r="W192" s="192">
        <f t="shared" si="203"/>
        <v>0</v>
      </c>
      <c r="X192" s="192">
        <f t="shared" si="203"/>
        <v>0</v>
      </c>
      <c r="Y192" s="192">
        <f t="shared" si="203"/>
        <v>0</v>
      </c>
      <c r="Z192" s="192">
        <f t="shared" si="203"/>
        <v>0</v>
      </c>
      <c r="AA192" s="192">
        <f t="shared" si="203"/>
        <v>0</v>
      </c>
      <c r="AB192" s="192">
        <f t="shared" si="203"/>
        <v>0</v>
      </c>
    </row>
    <row r="193" spans="2:28" x14ac:dyDescent="0.35">
      <c r="B193" s="17" t="s">
        <v>235</v>
      </c>
    </row>
    <row r="194" spans="2:28" x14ac:dyDescent="0.35">
      <c r="B194" s="17" t="s">
        <v>236</v>
      </c>
    </row>
    <row r="195" spans="2:28" x14ac:dyDescent="0.35">
      <c r="B195" s="382" t="s">
        <v>237</v>
      </c>
      <c r="C195" s="383"/>
      <c r="D195" s="383"/>
      <c r="E195" s="383"/>
      <c r="F195" s="383"/>
      <c r="G195" s="383"/>
      <c r="H195" s="383"/>
      <c r="I195" s="383"/>
      <c r="J195" s="383"/>
      <c r="K195" s="383"/>
      <c r="L195" s="383"/>
      <c r="M195" s="383"/>
      <c r="N195" s="383"/>
      <c r="O195" s="383"/>
      <c r="P195" s="383"/>
      <c r="Q195" s="383"/>
      <c r="R195" s="383"/>
      <c r="S195" s="383"/>
      <c r="T195" s="383"/>
      <c r="U195" s="383"/>
      <c r="V195" s="383"/>
      <c r="W195" s="383"/>
      <c r="X195" s="383"/>
      <c r="Y195" s="383"/>
      <c r="Z195" s="383"/>
      <c r="AA195" s="383"/>
      <c r="AB195" s="384"/>
    </row>
    <row r="196" spans="2:28" x14ac:dyDescent="0.35">
      <c r="B196" s="110" t="s">
        <v>238</v>
      </c>
      <c r="C196" s="106" t="s">
        <v>115</v>
      </c>
      <c r="D196" s="35"/>
      <c r="E196" s="35"/>
      <c r="F196" s="35"/>
      <c r="G196" s="35"/>
      <c r="H196" s="35"/>
      <c r="I196" s="35"/>
      <c r="J196" s="35"/>
      <c r="K196" s="35"/>
      <c r="L196" s="35"/>
      <c r="M196" s="35"/>
      <c r="N196" s="35"/>
      <c r="O196" s="35"/>
      <c r="P196" s="35"/>
      <c r="Q196" s="35"/>
      <c r="R196" s="35"/>
      <c r="S196" s="35"/>
      <c r="T196" s="35"/>
      <c r="U196" s="35"/>
      <c r="V196" s="35"/>
      <c r="W196" s="35"/>
      <c r="X196" s="35"/>
      <c r="Y196" s="35"/>
      <c r="Z196" s="35"/>
      <c r="AA196" s="35"/>
      <c r="AB196" s="35"/>
    </row>
    <row r="197" spans="2:28" x14ac:dyDescent="0.35">
      <c r="B197" s="110" t="s">
        <v>239</v>
      </c>
      <c r="C197" s="108" t="s">
        <v>179</v>
      </c>
      <c r="D197" s="150">
        <f t="shared" ref="D197:AB197" si="204">D196*$D$11</f>
        <v>0</v>
      </c>
      <c r="E197" s="150">
        <f t="shared" si="204"/>
        <v>0</v>
      </c>
      <c r="F197" s="150">
        <f t="shared" si="204"/>
        <v>0</v>
      </c>
      <c r="G197" s="150">
        <f t="shared" si="204"/>
        <v>0</v>
      </c>
      <c r="H197" s="150">
        <f t="shared" si="204"/>
        <v>0</v>
      </c>
      <c r="I197" s="150">
        <f t="shared" si="204"/>
        <v>0</v>
      </c>
      <c r="J197" s="150">
        <f t="shared" si="204"/>
        <v>0</v>
      </c>
      <c r="K197" s="150">
        <f t="shared" si="204"/>
        <v>0</v>
      </c>
      <c r="L197" s="150">
        <f t="shared" si="204"/>
        <v>0</v>
      </c>
      <c r="M197" s="150">
        <f t="shared" si="204"/>
        <v>0</v>
      </c>
      <c r="N197" s="150">
        <f t="shared" si="204"/>
        <v>0</v>
      </c>
      <c r="O197" s="150">
        <f t="shared" si="204"/>
        <v>0</v>
      </c>
      <c r="P197" s="150">
        <f t="shared" si="204"/>
        <v>0</v>
      </c>
      <c r="Q197" s="150">
        <f t="shared" si="204"/>
        <v>0</v>
      </c>
      <c r="R197" s="150">
        <f t="shared" si="204"/>
        <v>0</v>
      </c>
      <c r="S197" s="150">
        <f t="shared" si="204"/>
        <v>0</v>
      </c>
      <c r="T197" s="150">
        <f t="shared" si="204"/>
        <v>0</v>
      </c>
      <c r="U197" s="150">
        <f t="shared" si="204"/>
        <v>0</v>
      </c>
      <c r="V197" s="150">
        <f t="shared" si="204"/>
        <v>0</v>
      </c>
      <c r="W197" s="150">
        <f t="shared" si="204"/>
        <v>0</v>
      </c>
      <c r="X197" s="150">
        <f t="shared" si="204"/>
        <v>0</v>
      </c>
      <c r="Y197" s="150">
        <f t="shared" si="204"/>
        <v>0</v>
      </c>
      <c r="Z197" s="150">
        <f t="shared" si="204"/>
        <v>0</v>
      </c>
      <c r="AA197" s="150">
        <f t="shared" si="204"/>
        <v>0</v>
      </c>
      <c r="AB197" s="150">
        <f t="shared" si="204"/>
        <v>0</v>
      </c>
    </row>
    <row r="198" spans="2:28" x14ac:dyDescent="0.35">
      <c r="B198" s="109" t="s">
        <v>240</v>
      </c>
      <c r="C198" s="108" t="s">
        <v>179</v>
      </c>
      <c r="D198" s="192">
        <f t="shared" ref="D198:AB198" si="205">D197</f>
        <v>0</v>
      </c>
      <c r="E198" s="192">
        <f t="shared" si="205"/>
        <v>0</v>
      </c>
      <c r="F198" s="192">
        <f t="shared" si="205"/>
        <v>0</v>
      </c>
      <c r="G198" s="192">
        <f t="shared" si="205"/>
        <v>0</v>
      </c>
      <c r="H198" s="192">
        <f t="shared" si="205"/>
        <v>0</v>
      </c>
      <c r="I198" s="192">
        <f t="shared" si="205"/>
        <v>0</v>
      </c>
      <c r="J198" s="192">
        <f t="shared" si="205"/>
        <v>0</v>
      </c>
      <c r="K198" s="192">
        <f t="shared" si="205"/>
        <v>0</v>
      </c>
      <c r="L198" s="192">
        <f t="shared" si="205"/>
        <v>0</v>
      </c>
      <c r="M198" s="192">
        <f t="shared" si="205"/>
        <v>0</v>
      </c>
      <c r="N198" s="192">
        <f t="shared" si="205"/>
        <v>0</v>
      </c>
      <c r="O198" s="192">
        <f t="shared" si="205"/>
        <v>0</v>
      </c>
      <c r="P198" s="192">
        <f t="shared" si="205"/>
        <v>0</v>
      </c>
      <c r="Q198" s="192">
        <f t="shared" si="205"/>
        <v>0</v>
      </c>
      <c r="R198" s="192">
        <f t="shared" si="205"/>
        <v>0</v>
      </c>
      <c r="S198" s="192">
        <f t="shared" si="205"/>
        <v>0</v>
      </c>
      <c r="T198" s="192">
        <f t="shared" si="205"/>
        <v>0</v>
      </c>
      <c r="U198" s="192">
        <f t="shared" si="205"/>
        <v>0</v>
      </c>
      <c r="V198" s="192">
        <f t="shared" si="205"/>
        <v>0</v>
      </c>
      <c r="W198" s="192">
        <f t="shared" si="205"/>
        <v>0</v>
      </c>
      <c r="X198" s="192">
        <f t="shared" si="205"/>
        <v>0</v>
      </c>
      <c r="Y198" s="192">
        <f t="shared" si="205"/>
        <v>0</v>
      </c>
      <c r="Z198" s="192">
        <f t="shared" si="205"/>
        <v>0</v>
      </c>
      <c r="AA198" s="192">
        <f t="shared" si="205"/>
        <v>0</v>
      </c>
      <c r="AB198" s="192">
        <f t="shared" si="205"/>
        <v>0</v>
      </c>
    </row>
    <row r="199" spans="2:28" x14ac:dyDescent="0.35">
      <c r="B199" s="111" t="s">
        <v>241</v>
      </c>
    </row>
    <row r="200" spans="2:28" x14ac:dyDescent="0.35">
      <c r="B200" s="3" t="s">
        <v>242</v>
      </c>
      <c r="C200" s="112" t="s">
        <v>179</v>
      </c>
      <c r="D200" s="151">
        <f t="shared" ref="D200:AB200" si="206">D198-D192</f>
        <v>0</v>
      </c>
      <c r="E200" s="151">
        <f t="shared" si="206"/>
        <v>0</v>
      </c>
      <c r="F200" s="151">
        <f t="shared" si="206"/>
        <v>0</v>
      </c>
      <c r="G200" s="151">
        <f t="shared" si="206"/>
        <v>0</v>
      </c>
      <c r="H200" s="151">
        <f t="shared" si="206"/>
        <v>0</v>
      </c>
      <c r="I200" s="151">
        <f t="shared" si="206"/>
        <v>0</v>
      </c>
      <c r="J200" s="151">
        <f t="shared" si="206"/>
        <v>0</v>
      </c>
      <c r="K200" s="151">
        <f t="shared" si="206"/>
        <v>0</v>
      </c>
      <c r="L200" s="151">
        <f t="shared" si="206"/>
        <v>0</v>
      </c>
      <c r="M200" s="151">
        <f t="shared" si="206"/>
        <v>0</v>
      </c>
      <c r="N200" s="151">
        <f t="shared" si="206"/>
        <v>0</v>
      </c>
      <c r="O200" s="151">
        <f t="shared" si="206"/>
        <v>0</v>
      </c>
      <c r="P200" s="151">
        <f t="shared" si="206"/>
        <v>0</v>
      </c>
      <c r="Q200" s="151">
        <f t="shared" si="206"/>
        <v>0</v>
      </c>
      <c r="R200" s="151">
        <f t="shared" si="206"/>
        <v>0</v>
      </c>
      <c r="S200" s="151">
        <f t="shared" si="206"/>
        <v>0</v>
      </c>
      <c r="T200" s="151">
        <f t="shared" si="206"/>
        <v>0</v>
      </c>
      <c r="U200" s="151">
        <f t="shared" si="206"/>
        <v>0</v>
      </c>
      <c r="V200" s="151">
        <f t="shared" si="206"/>
        <v>0</v>
      </c>
      <c r="W200" s="151">
        <f t="shared" si="206"/>
        <v>0</v>
      </c>
      <c r="X200" s="151">
        <f t="shared" si="206"/>
        <v>0</v>
      </c>
      <c r="Y200" s="151">
        <f t="shared" si="206"/>
        <v>0</v>
      </c>
      <c r="Z200" s="151">
        <f t="shared" si="206"/>
        <v>0</v>
      </c>
      <c r="AA200" s="151">
        <f t="shared" si="206"/>
        <v>0</v>
      </c>
      <c r="AB200" s="151">
        <f t="shared" si="206"/>
        <v>0</v>
      </c>
    </row>
    <row r="201" spans="2:28" x14ac:dyDescent="0.35">
      <c r="B201" s="3" t="s">
        <v>243</v>
      </c>
      <c r="C201" s="112" t="s">
        <v>179</v>
      </c>
      <c r="D201" s="151">
        <f>D200*1/(1+$D$10)</f>
        <v>0</v>
      </c>
      <c r="E201" s="151">
        <f>E200*1/(1+$E$10)*(1/(1+$D$10))</f>
        <v>0</v>
      </c>
      <c r="F201" s="151">
        <f>F200*1/(1+$F$10)*(1/(1+$E$10))*(1/(1+$D$10))</f>
        <v>0</v>
      </c>
      <c r="G201" s="151">
        <f>G200*1/(1+$G$10)*(1/(1+$F$10)*(1/(1+$E$10))*(1/(1+$D$10)))</f>
        <v>0</v>
      </c>
      <c r="H201" s="151">
        <f>H200*1/(1+$H$10)*(1/(1+$G$10)*(1/(1+$F$10)*(1/(1+$E$10))*(1/(1+$D$10))))</f>
        <v>0</v>
      </c>
      <c r="I201" s="151">
        <f t="shared" ref="I201:AB201" si="207">I200*(1/((1+$H$10)^(I186-$G$17))*(1/(1+$G$10)*(1/(1+$F$10)*(1/(1+$E$10))*((1/(1+$D$10))))))</f>
        <v>0</v>
      </c>
      <c r="J201" s="151">
        <f t="shared" si="207"/>
        <v>0</v>
      </c>
      <c r="K201" s="151">
        <f t="shared" si="207"/>
        <v>0</v>
      </c>
      <c r="L201" s="151">
        <f t="shared" si="207"/>
        <v>0</v>
      </c>
      <c r="M201" s="151">
        <f t="shared" si="207"/>
        <v>0</v>
      </c>
      <c r="N201" s="151">
        <f t="shared" si="207"/>
        <v>0</v>
      </c>
      <c r="O201" s="151">
        <f t="shared" si="207"/>
        <v>0</v>
      </c>
      <c r="P201" s="151">
        <f t="shared" si="207"/>
        <v>0</v>
      </c>
      <c r="Q201" s="151">
        <f t="shared" si="207"/>
        <v>0</v>
      </c>
      <c r="R201" s="151">
        <f t="shared" si="207"/>
        <v>0</v>
      </c>
      <c r="S201" s="151">
        <f t="shared" si="207"/>
        <v>0</v>
      </c>
      <c r="T201" s="151">
        <f t="shared" si="207"/>
        <v>0</v>
      </c>
      <c r="U201" s="151">
        <f t="shared" si="207"/>
        <v>0</v>
      </c>
      <c r="V201" s="151">
        <f t="shared" si="207"/>
        <v>0</v>
      </c>
      <c r="W201" s="151">
        <f t="shared" si="207"/>
        <v>0</v>
      </c>
      <c r="X201" s="151">
        <f t="shared" si="207"/>
        <v>0</v>
      </c>
      <c r="Y201" s="151">
        <f t="shared" si="207"/>
        <v>0</v>
      </c>
      <c r="Z201" s="151">
        <f t="shared" si="207"/>
        <v>0</v>
      </c>
      <c r="AA201" s="151">
        <f t="shared" si="207"/>
        <v>0</v>
      </c>
      <c r="AB201" s="151">
        <f t="shared" si="207"/>
        <v>0</v>
      </c>
    </row>
    <row r="202" spans="2:28" x14ac:dyDescent="0.35">
      <c r="B202" s="38"/>
      <c r="C202" s="38"/>
      <c r="D202" s="38"/>
      <c r="E202" s="38"/>
      <c r="F202" s="38"/>
      <c r="G202" s="38"/>
      <c r="H202" s="38"/>
      <c r="I202" s="38"/>
      <c r="J202" s="38"/>
      <c r="K202" s="38"/>
      <c r="L202" s="38"/>
      <c r="M202" s="38"/>
      <c r="N202" s="38"/>
      <c r="O202" s="38"/>
      <c r="P202" s="38"/>
      <c r="Q202" s="38"/>
      <c r="R202" s="38"/>
      <c r="S202" s="38"/>
      <c r="T202" s="38"/>
      <c r="U202" s="38"/>
      <c r="V202" s="38"/>
      <c r="W202" s="38"/>
      <c r="X202" s="38"/>
      <c r="Y202" s="38"/>
      <c r="Z202" s="38"/>
      <c r="AA202" s="38"/>
      <c r="AB202" s="38"/>
    </row>
    <row r="203" spans="2:28" x14ac:dyDescent="0.35">
      <c r="B203" s="39" t="s">
        <v>244</v>
      </c>
      <c r="C203" s="113" t="s">
        <v>179</v>
      </c>
      <c r="D203" s="114">
        <f>SUM(D201:AB201)</f>
        <v>0</v>
      </c>
      <c r="E203" s="275"/>
      <c r="F203" s="38"/>
      <c r="G203" s="38"/>
      <c r="H203" s="38"/>
    </row>
    <row r="205" spans="2:28" x14ac:dyDescent="0.35">
      <c r="B205" s="39" t="s">
        <v>218</v>
      </c>
      <c r="C205" s="39"/>
      <c r="D205" s="193">
        <f>IFERROR(IRR(D200:AB200),0)</f>
        <v>0</v>
      </c>
    </row>
    <row r="207" spans="2:28" x14ac:dyDescent="0.35">
      <c r="B207" s="39" t="s">
        <v>245</v>
      </c>
    </row>
    <row r="208" spans="2:28" x14ac:dyDescent="0.35">
      <c r="B208" s="3" t="s">
        <v>228</v>
      </c>
      <c r="C208" s="37"/>
      <c r="D208" s="21">
        <v>1</v>
      </c>
      <c r="E208" s="21">
        <v>2</v>
      </c>
      <c r="F208" s="21">
        <v>3</v>
      </c>
      <c r="G208" s="21">
        <v>4</v>
      </c>
      <c r="H208" s="21">
        <v>5</v>
      </c>
      <c r="I208" s="21">
        <v>6</v>
      </c>
      <c r="J208" s="21">
        <v>7</v>
      </c>
      <c r="K208" s="21">
        <v>8</v>
      </c>
      <c r="L208" s="21">
        <v>9</v>
      </c>
      <c r="M208" s="21">
        <v>10</v>
      </c>
      <c r="N208" s="21">
        <v>11</v>
      </c>
      <c r="O208" s="21">
        <v>12</v>
      </c>
      <c r="P208" s="21">
        <v>13</v>
      </c>
      <c r="Q208" s="21">
        <v>14</v>
      </c>
      <c r="R208" s="21">
        <v>15</v>
      </c>
      <c r="S208" s="21">
        <v>16</v>
      </c>
      <c r="T208" s="21">
        <v>17</v>
      </c>
      <c r="U208" s="21">
        <v>18</v>
      </c>
      <c r="V208" s="21">
        <v>19</v>
      </c>
      <c r="W208" s="21">
        <v>20</v>
      </c>
      <c r="X208" s="21">
        <v>21</v>
      </c>
      <c r="Y208" s="21">
        <v>22</v>
      </c>
      <c r="Z208" s="21">
        <v>23</v>
      </c>
      <c r="AA208" s="21">
        <v>24</v>
      </c>
      <c r="AB208" s="21">
        <v>25</v>
      </c>
    </row>
    <row r="209" spans="2:28" x14ac:dyDescent="0.35">
      <c r="B209" s="3" t="s">
        <v>242</v>
      </c>
      <c r="C209" s="112" t="s">
        <v>179</v>
      </c>
      <c r="D209" s="150">
        <f>D200</f>
        <v>0</v>
      </c>
      <c r="E209" s="150">
        <f>E200</f>
        <v>0</v>
      </c>
      <c r="F209" s="150">
        <f t="shared" ref="F209:AB209" si="208">F200</f>
        <v>0</v>
      </c>
      <c r="G209" s="150">
        <f t="shared" si="208"/>
        <v>0</v>
      </c>
      <c r="H209" s="150">
        <f t="shared" si="208"/>
        <v>0</v>
      </c>
      <c r="I209" s="150">
        <f t="shared" si="208"/>
        <v>0</v>
      </c>
      <c r="J209" s="150">
        <f t="shared" si="208"/>
        <v>0</v>
      </c>
      <c r="K209" s="150">
        <f t="shared" si="208"/>
        <v>0</v>
      </c>
      <c r="L209" s="150">
        <f t="shared" si="208"/>
        <v>0</v>
      </c>
      <c r="M209" s="150">
        <f t="shared" si="208"/>
        <v>0</v>
      </c>
      <c r="N209" s="150">
        <f t="shared" si="208"/>
        <v>0</v>
      </c>
      <c r="O209" s="150">
        <f t="shared" si="208"/>
        <v>0</v>
      </c>
      <c r="P209" s="150">
        <f t="shared" si="208"/>
        <v>0</v>
      </c>
      <c r="Q209" s="150">
        <f t="shared" si="208"/>
        <v>0</v>
      </c>
      <c r="R209" s="150">
        <f t="shared" si="208"/>
        <v>0</v>
      </c>
      <c r="S209" s="150">
        <f t="shared" si="208"/>
        <v>0</v>
      </c>
      <c r="T209" s="150">
        <f t="shared" si="208"/>
        <v>0</v>
      </c>
      <c r="U209" s="150">
        <f t="shared" si="208"/>
        <v>0</v>
      </c>
      <c r="V209" s="150">
        <f t="shared" si="208"/>
        <v>0</v>
      </c>
      <c r="W209" s="150">
        <f t="shared" si="208"/>
        <v>0</v>
      </c>
      <c r="X209" s="150">
        <f t="shared" si="208"/>
        <v>0</v>
      </c>
      <c r="Y209" s="150">
        <f t="shared" si="208"/>
        <v>0</v>
      </c>
      <c r="Z209" s="150">
        <f t="shared" si="208"/>
        <v>0</v>
      </c>
      <c r="AA209" s="150">
        <f t="shared" si="208"/>
        <v>0</v>
      </c>
      <c r="AB209" s="150">
        <f t="shared" si="208"/>
        <v>0</v>
      </c>
    </row>
    <row r="210" spans="2:28" x14ac:dyDescent="0.35">
      <c r="B210" s="115" t="s">
        <v>246</v>
      </c>
      <c r="C210" s="116" t="s">
        <v>179</v>
      </c>
      <c r="D210" s="194">
        <f>D188*1/(1+$D$10)</f>
        <v>0</v>
      </c>
      <c r="E210" s="194">
        <f>E188*1/(1+$E$10)*(1/(1+$D$10))</f>
        <v>0</v>
      </c>
      <c r="F210" s="194">
        <f>F188*1/(1+$F$10)*(1/(1+$E$10))*(1/(1+$D$10))</f>
        <v>0</v>
      </c>
      <c r="G210" s="194">
        <f>G188*1/(1+$G$10)*(1/(1+$F$10)*(1/(1+$E$10))*(1/(1+$D$10)))</f>
        <v>0</v>
      </c>
      <c r="H210" s="194">
        <f>H188*1/(1+$H$10)*(1/(1+$G$10)*(1/(1+$F$10)*(1/(1+$E$10))*(1/(1+$D$10))))</f>
        <v>0</v>
      </c>
    </row>
    <row r="211" spans="2:28" x14ac:dyDescent="0.35">
      <c r="B211" s="3" t="s">
        <v>247</v>
      </c>
      <c r="C211" s="112" t="s">
        <v>179</v>
      </c>
      <c r="D211" s="151">
        <f>D209-D210</f>
        <v>0</v>
      </c>
      <c r="E211" s="151">
        <f>D211+E209-E210</f>
        <v>0</v>
      </c>
      <c r="F211" s="151">
        <f>E211+F209-F210</f>
        <v>0</v>
      </c>
      <c r="G211" s="151">
        <f>F211+G209-G210</f>
        <v>0</v>
      </c>
      <c r="H211" s="151">
        <f>G211+H209-H210</f>
        <v>0</v>
      </c>
      <c r="I211" s="151">
        <f t="shared" ref="I211" si="209">H211+I209</f>
        <v>0</v>
      </c>
      <c r="J211" s="151">
        <f t="shared" ref="J211" si="210">I211+J209</f>
        <v>0</v>
      </c>
      <c r="K211" s="151">
        <f t="shared" ref="K211" si="211">J211+K209</f>
        <v>0</v>
      </c>
      <c r="L211" s="151">
        <f t="shared" ref="L211" si="212">K211+L209</f>
        <v>0</v>
      </c>
      <c r="M211" s="151">
        <f t="shared" ref="M211" si="213">L211+M209</f>
        <v>0</v>
      </c>
      <c r="N211" s="151">
        <f t="shared" ref="N211" si="214">M211+N209</f>
        <v>0</v>
      </c>
      <c r="O211" s="151">
        <f t="shared" ref="O211" si="215">N211+O209</f>
        <v>0</v>
      </c>
      <c r="P211" s="151">
        <f t="shared" ref="P211" si="216">O211+P209</f>
        <v>0</v>
      </c>
      <c r="Q211" s="151">
        <f t="shared" ref="Q211" si="217">P211+Q209</f>
        <v>0</v>
      </c>
      <c r="R211" s="151">
        <f t="shared" ref="R211" si="218">Q211+R209</f>
        <v>0</v>
      </c>
      <c r="S211" s="151">
        <f t="shared" ref="S211" si="219">R211+S209</f>
        <v>0</v>
      </c>
      <c r="T211" s="151">
        <f t="shared" ref="T211" si="220">S211+T209</f>
        <v>0</v>
      </c>
      <c r="U211" s="151">
        <f t="shared" ref="U211" si="221">T211+U209</f>
        <v>0</v>
      </c>
      <c r="V211" s="151">
        <f t="shared" ref="V211" si="222">U211+V209</f>
        <v>0</v>
      </c>
      <c r="W211" s="151">
        <f t="shared" ref="W211" si="223">V211+W209</f>
        <v>0</v>
      </c>
      <c r="X211" s="151">
        <f t="shared" ref="X211" si="224">W211+X209</f>
        <v>0</v>
      </c>
      <c r="Y211" s="151">
        <f t="shared" ref="Y211" si="225">X211+Y209</f>
        <v>0</v>
      </c>
      <c r="Z211" s="151">
        <f t="shared" ref="Z211" si="226">Y211+Z209</f>
        <v>0</v>
      </c>
      <c r="AA211" s="151">
        <f t="shared" ref="AA211" si="227">Z211+AA209</f>
        <v>0</v>
      </c>
      <c r="AB211" s="151">
        <f>AA211+AB209</f>
        <v>0</v>
      </c>
    </row>
    <row r="212" spans="2:28" x14ac:dyDescent="0.35">
      <c r="B212" s="117" t="s">
        <v>248</v>
      </c>
    </row>
    <row r="214" spans="2:28" ht="15.5" x14ac:dyDescent="0.35">
      <c r="B214" s="385" t="s">
        <v>256</v>
      </c>
      <c r="C214" s="386"/>
      <c r="D214" s="386"/>
      <c r="E214" s="386"/>
      <c r="F214" s="386"/>
      <c r="G214" s="386"/>
      <c r="H214" s="386"/>
      <c r="I214" s="386"/>
      <c r="J214" s="386"/>
      <c r="K214" s="386"/>
      <c r="L214" s="386"/>
      <c r="M214" s="386"/>
      <c r="N214" s="386"/>
      <c r="O214" s="386"/>
      <c r="P214" s="386"/>
      <c r="Q214" s="386"/>
      <c r="R214" s="386"/>
      <c r="S214" s="386"/>
      <c r="T214" s="386"/>
      <c r="U214" s="386"/>
      <c r="V214" s="386"/>
      <c r="W214" s="386"/>
      <c r="X214" s="386"/>
      <c r="Y214" s="386"/>
      <c r="Z214" s="386"/>
      <c r="AA214" s="386"/>
      <c r="AB214" s="387"/>
    </row>
    <row r="215" spans="2:28" ht="15.5" x14ac:dyDescent="0.35">
      <c r="B215" s="103"/>
      <c r="C215" s="103"/>
      <c r="D215" s="102"/>
      <c r="E215" s="102"/>
      <c r="F215" s="102"/>
      <c r="G215" s="102"/>
      <c r="H215" s="102"/>
      <c r="I215" s="102"/>
      <c r="J215" s="102"/>
      <c r="K215" s="102"/>
      <c r="L215" s="102"/>
      <c r="M215" s="102"/>
      <c r="N215" s="102"/>
      <c r="O215" s="102"/>
      <c r="P215" s="102"/>
      <c r="Q215" s="102"/>
      <c r="R215" s="102"/>
      <c r="S215" s="102"/>
      <c r="T215" s="102"/>
      <c r="U215" s="102"/>
      <c r="V215" s="102"/>
      <c r="W215" s="102"/>
      <c r="X215" s="102"/>
      <c r="Y215" s="102"/>
      <c r="Z215" s="102"/>
      <c r="AA215" s="102"/>
      <c r="AB215" s="102"/>
    </row>
    <row r="216" spans="2:28" x14ac:dyDescent="0.35">
      <c r="B216" s="105" t="s">
        <v>227</v>
      </c>
      <c r="C216" s="97"/>
    </row>
    <row r="217" spans="2:28" x14ac:dyDescent="0.35">
      <c r="B217" s="3"/>
      <c r="C217" s="27" t="s">
        <v>105</v>
      </c>
      <c r="D217" s="27">
        <f>$C$3</f>
        <v>2024</v>
      </c>
      <c r="E217" s="27">
        <f>$C$3+1</f>
        <v>2025</v>
      </c>
      <c r="F217" s="27">
        <f>$C$3+2</f>
        <v>2026</v>
      </c>
      <c r="G217" s="27">
        <f>$C$3+3</f>
        <v>2027</v>
      </c>
      <c r="H217" s="27">
        <f>$C$3+4</f>
        <v>2028</v>
      </c>
      <c r="I217" s="27">
        <f>H217+1</f>
        <v>2029</v>
      </c>
      <c r="J217" s="27">
        <f t="shared" ref="J217" si="228">I217+1</f>
        <v>2030</v>
      </c>
      <c r="K217" s="27">
        <f t="shared" ref="K217" si="229">J217+1</f>
        <v>2031</v>
      </c>
      <c r="L217" s="27">
        <f t="shared" ref="L217" si="230">K217+1</f>
        <v>2032</v>
      </c>
      <c r="M217" s="27">
        <f t="shared" ref="M217" si="231">L217+1</f>
        <v>2033</v>
      </c>
      <c r="N217" s="27">
        <f t="shared" ref="N217" si="232">M217+1</f>
        <v>2034</v>
      </c>
      <c r="O217" s="27">
        <f t="shared" ref="O217" si="233">N217+1</f>
        <v>2035</v>
      </c>
      <c r="P217" s="27">
        <f t="shared" ref="P217" si="234">O217+1</f>
        <v>2036</v>
      </c>
      <c r="Q217" s="27">
        <f t="shared" ref="Q217" si="235">P217+1</f>
        <v>2037</v>
      </c>
      <c r="R217" s="27">
        <f t="shared" ref="R217" si="236">Q217+1</f>
        <v>2038</v>
      </c>
      <c r="S217" s="27">
        <f t="shared" ref="S217" si="237">R217+1</f>
        <v>2039</v>
      </c>
      <c r="T217" s="27">
        <f t="shared" ref="T217" si="238">S217+1</f>
        <v>2040</v>
      </c>
      <c r="U217" s="27">
        <f t="shared" ref="U217" si="239">T217+1</f>
        <v>2041</v>
      </c>
      <c r="V217" s="27">
        <f t="shared" ref="V217" si="240">U217+1</f>
        <v>2042</v>
      </c>
      <c r="W217" s="27">
        <f t="shared" ref="W217" si="241">V217+1</f>
        <v>2043</v>
      </c>
      <c r="X217" s="27">
        <f t="shared" ref="X217" si="242">W217+1</f>
        <v>2044</v>
      </c>
      <c r="Y217" s="27">
        <f t="shared" ref="Y217" si="243">X217+1</f>
        <v>2045</v>
      </c>
      <c r="Z217" s="27">
        <f t="shared" ref="Z217" si="244">Y217+1</f>
        <v>2046</v>
      </c>
      <c r="AA217" s="27">
        <f t="shared" ref="AA217" si="245">Z217+1</f>
        <v>2047</v>
      </c>
      <c r="AB217" s="27">
        <f t="shared" ref="AB217" si="246">AA217+1</f>
        <v>2048</v>
      </c>
    </row>
    <row r="218" spans="2:28" x14ac:dyDescent="0.35">
      <c r="B218" s="3" t="s">
        <v>228</v>
      </c>
      <c r="C218" s="37"/>
      <c r="D218" s="21">
        <v>1</v>
      </c>
      <c r="E218" s="21">
        <v>2</v>
      </c>
      <c r="F218" s="21">
        <v>3</v>
      </c>
      <c r="G218" s="21">
        <v>4</v>
      </c>
      <c r="H218" s="21">
        <v>5</v>
      </c>
      <c r="I218" s="21">
        <v>6</v>
      </c>
      <c r="J218" s="21">
        <v>7</v>
      </c>
      <c r="K218" s="21">
        <v>8</v>
      </c>
      <c r="L218" s="21">
        <v>9</v>
      </c>
      <c r="M218" s="21">
        <v>10</v>
      </c>
      <c r="N218" s="21">
        <v>11</v>
      </c>
      <c r="O218" s="21">
        <v>12</v>
      </c>
      <c r="P218" s="21">
        <v>13</v>
      </c>
      <c r="Q218" s="21">
        <v>14</v>
      </c>
      <c r="R218" s="21">
        <v>15</v>
      </c>
      <c r="S218" s="21">
        <v>16</v>
      </c>
      <c r="T218" s="21">
        <v>17</v>
      </c>
      <c r="U218" s="21">
        <v>18</v>
      </c>
      <c r="V218" s="21">
        <v>19</v>
      </c>
      <c r="W218" s="21">
        <v>20</v>
      </c>
      <c r="X218" s="21">
        <v>21</v>
      </c>
      <c r="Y218" s="21">
        <v>22</v>
      </c>
      <c r="Z218" s="21">
        <v>23</v>
      </c>
      <c r="AA218" s="21">
        <v>24</v>
      </c>
      <c r="AB218" s="21">
        <v>25</v>
      </c>
    </row>
    <row r="219" spans="2:28" x14ac:dyDescent="0.35">
      <c r="B219" s="382" t="s">
        <v>229</v>
      </c>
      <c r="C219" s="383"/>
      <c r="D219" s="383"/>
      <c r="E219" s="383"/>
      <c r="F219" s="383"/>
      <c r="G219" s="383"/>
      <c r="H219" s="383"/>
      <c r="I219" s="383"/>
      <c r="J219" s="383"/>
      <c r="K219" s="383"/>
      <c r="L219" s="383"/>
      <c r="M219" s="383"/>
      <c r="N219" s="383"/>
      <c r="O219" s="383"/>
      <c r="P219" s="383"/>
      <c r="Q219" s="383"/>
      <c r="R219" s="383"/>
      <c r="S219" s="383"/>
      <c r="T219" s="383"/>
      <c r="U219" s="383"/>
      <c r="V219" s="383"/>
      <c r="W219" s="383"/>
      <c r="X219" s="383"/>
      <c r="Y219" s="383"/>
      <c r="Z219" s="383"/>
      <c r="AA219" s="383"/>
      <c r="AB219" s="384"/>
    </row>
    <row r="220" spans="2:28" x14ac:dyDescent="0.35">
      <c r="B220" s="3" t="s">
        <v>230</v>
      </c>
      <c r="C220" s="106" t="s">
        <v>179</v>
      </c>
      <c r="D220" s="35">
        <f>Επενδύσεις!D25</f>
        <v>4945065.5950572044</v>
      </c>
      <c r="E220" s="35">
        <f>Επενδύσεις!E25</f>
        <v>1768902.3659503383</v>
      </c>
      <c r="F220" s="35">
        <f>Επενδύσεις!F25</f>
        <v>1090834.0330361873</v>
      </c>
      <c r="G220" s="35">
        <f>Επενδύσεις!G25</f>
        <v>1032495.8164677429</v>
      </c>
      <c r="H220" s="35">
        <f>Επενδύσεις!H25</f>
        <v>1441928.1632894485</v>
      </c>
      <c r="I220" s="107"/>
      <c r="J220" s="107"/>
      <c r="K220" s="107"/>
      <c r="L220" s="107"/>
      <c r="M220" s="107"/>
      <c r="N220" s="107"/>
      <c r="O220" s="107"/>
      <c r="P220" s="107"/>
      <c r="Q220" s="107"/>
      <c r="R220" s="107"/>
      <c r="S220" s="107"/>
      <c r="T220" s="107"/>
      <c r="U220" s="107"/>
      <c r="V220" s="107"/>
      <c r="W220" s="107"/>
      <c r="X220" s="107"/>
      <c r="Y220" s="107"/>
      <c r="Z220" s="107"/>
      <c r="AA220" s="107"/>
      <c r="AB220" s="107"/>
    </row>
    <row r="221" spans="2:28" x14ac:dyDescent="0.35">
      <c r="B221" s="3" t="s">
        <v>231</v>
      </c>
      <c r="C221" s="106" t="s">
        <v>179</v>
      </c>
      <c r="D221" s="35"/>
      <c r="E221" s="107"/>
      <c r="F221" s="107"/>
      <c r="G221" s="107"/>
      <c r="H221" s="107"/>
      <c r="I221" s="107"/>
      <c r="J221" s="107"/>
      <c r="K221" s="107"/>
      <c r="L221" s="107"/>
      <c r="M221" s="107"/>
      <c r="N221" s="107"/>
      <c r="O221" s="107"/>
      <c r="P221" s="107"/>
      <c r="Q221" s="107"/>
      <c r="R221" s="107"/>
      <c r="S221" s="107"/>
      <c r="T221" s="107"/>
      <c r="U221" s="107"/>
      <c r="V221" s="107"/>
      <c r="W221" s="107"/>
      <c r="X221" s="107"/>
      <c r="Y221" s="107"/>
      <c r="Z221" s="107"/>
      <c r="AA221" s="107"/>
      <c r="AB221" s="107"/>
    </row>
    <row r="222" spans="2:28" x14ac:dyDescent="0.35">
      <c r="B222" s="3" t="s">
        <v>232</v>
      </c>
      <c r="C222" s="106" t="s">
        <v>179</v>
      </c>
      <c r="D222" s="107"/>
      <c r="E222" s="107"/>
      <c r="F222" s="107"/>
      <c r="G222" s="107"/>
      <c r="H222" s="107"/>
      <c r="I222" s="35">
        <v>497200</v>
      </c>
      <c r="J222" s="35">
        <v>455982.12</v>
      </c>
      <c r="K222" s="35">
        <v>261905.35</v>
      </c>
      <c r="L222" s="35">
        <v>246783.35</v>
      </c>
      <c r="M222" s="35">
        <v>221108.64</v>
      </c>
      <c r="N222" s="35">
        <v>204689.79</v>
      </c>
      <c r="O222" s="35">
        <v>191898.74</v>
      </c>
      <c r="P222" s="35">
        <v>170306.57</v>
      </c>
      <c r="Q222" s="35">
        <v>172009.64</v>
      </c>
      <c r="R222" s="35">
        <v>173729.73</v>
      </c>
      <c r="S222" s="35">
        <v>175467.03</v>
      </c>
      <c r="T222" s="35">
        <v>132698.17000000001</v>
      </c>
      <c r="U222" s="35">
        <v>134025.15</v>
      </c>
      <c r="V222" s="35">
        <v>135365.4</v>
      </c>
      <c r="W222" s="35">
        <v>131456.24</v>
      </c>
      <c r="X222" s="35">
        <v>0</v>
      </c>
      <c r="Y222" s="35">
        <v>0</v>
      </c>
      <c r="Z222" s="35"/>
      <c r="AA222" s="35"/>
      <c r="AB222" s="35"/>
    </row>
    <row r="223" spans="2:28" x14ac:dyDescent="0.35">
      <c r="B223" s="3" t="s">
        <v>233</v>
      </c>
      <c r="C223" s="108" t="s">
        <v>179</v>
      </c>
      <c r="D223" s="35"/>
      <c r="E223" s="35"/>
      <c r="F223" s="35"/>
      <c r="G223" s="35"/>
      <c r="H223" s="35"/>
      <c r="I223" s="35"/>
      <c r="J223" s="35"/>
      <c r="K223" s="35"/>
      <c r="L223" s="35"/>
      <c r="M223" s="35"/>
      <c r="N223" s="35"/>
      <c r="O223" s="35"/>
      <c r="P223" s="35"/>
      <c r="Q223" s="35"/>
      <c r="R223" s="35"/>
      <c r="S223" s="35"/>
      <c r="T223" s="35"/>
      <c r="U223" s="35"/>
      <c r="V223" s="35"/>
      <c r="W223" s="35"/>
      <c r="X223" s="35"/>
      <c r="Y223" s="35"/>
      <c r="Z223" s="35"/>
      <c r="AA223" s="35"/>
      <c r="AB223" s="35"/>
    </row>
    <row r="224" spans="2:28" x14ac:dyDescent="0.35">
      <c r="B224" s="109" t="s">
        <v>234</v>
      </c>
      <c r="C224" s="108" t="s">
        <v>179</v>
      </c>
      <c r="D224" s="192">
        <f>D220+D223+D221</f>
        <v>4945065.5950572044</v>
      </c>
      <c r="E224" s="192">
        <f>E220+E223</f>
        <v>1768902.3659503383</v>
      </c>
      <c r="F224" s="192">
        <f>F220+F223</f>
        <v>1090834.0330361873</v>
      </c>
      <c r="G224" s="192">
        <f>G220+G223</f>
        <v>1032495.8164677429</v>
      </c>
      <c r="H224" s="192">
        <f>H220+H223</f>
        <v>1441928.1632894485</v>
      </c>
      <c r="I224" s="192">
        <f>I222+I223</f>
        <v>497200</v>
      </c>
      <c r="J224" s="192">
        <f t="shared" ref="J224:AB224" si="247">J222+J223</f>
        <v>455982.12</v>
      </c>
      <c r="K224" s="192">
        <f t="shared" si="247"/>
        <v>261905.35</v>
      </c>
      <c r="L224" s="192">
        <f t="shared" si="247"/>
        <v>246783.35</v>
      </c>
      <c r="M224" s="192">
        <f t="shared" si="247"/>
        <v>221108.64</v>
      </c>
      <c r="N224" s="192">
        <f t="shared" si="247"/>
        <v>204689.79</v>
      </c>
      <c r="O224" s="192">
        <f t="shared" si="247"/>
        <v>191898.74</v>
      </c>
      <c r="P224" s="192">
        <f t="shared" si="247"/>
        <v>170306.57</v>
      </c>
      <c r="Q224" s="192">
        <f t="shared" si="247"/>
        <v>172009.64</v>
      </c>
      <c r="R224" s="192">
        <f t="shared" si="247"/>
        <v>173729.73</v>
      </c>
      <c r="S224" s="192">
        <f t="shared" si="247"/>
        <v>175467.03</v>
      </c>
      <c r="T224" s="192">
        <f t="shared" si="247"/>
        <v>132698.17000000001</v>
      </c>
      <c r="U224" s="192">
        <f t="shared" si="247"/>
        <v>134025.15</v>
      </c>
      <c r="V224" s="192">
        <f t="shared" si="247"/>
        <v>135365.4</v>
      </c>
      <c r="W224" s="192">
        <f t="shared" si="247"/>
        <v>131456.24</v>
      </c>
      <c r="X224" s="192">
        <f t="shared" si="247"/>
        <v>0</v>
      </c>
      <c r="Y224" s="192">
        <f t="shared" si="247"/>
        <v>0</v>
      </c>
      <c r="Z224" s="192">
        <f t="shared" si="247"/>
        <v>0</v>
      </c>
      <c r="AA224" s="192">
        <f t="shared" si="247"/>
        <v>0</v>
      </c>
      <c r="AB224" s="192">
        <f t="shared" si="247"/>
        <v>0</v>
      </c>
    </row>
    <row r="225" spans="2:28" x14ac:dyDescent="0.35">
      <c r="B225" s="17" t="s">
        <v>235</v>
      </c>
    </row>
    <row r="226" spans="2:28" x14ac:dyDescent="0.35">
      <c r="B226" s="17" t="s">
        <v>236</v>
      </c>
    </row>
    <row r="227" spans="2:28" x14ac:dyDescent="0.35">
      <c r="B227" s="382" t="s">
        <v>237</v>
      </c>
      <c r="C227" s="383"/>
      <c r="D227" s="383"/>
      <c r="E227" s="383"/>
      <c r="F227" s="383"/>
      <c r="G227" s="383"/>
      <c r="H227" s="383"/>
      <c r="I227" s="383"/>
      <c r="J227" s="383"/>
      <c r="K227" s="383"/>
      <c r="L227" s="383"/>
      <c r="M227" s="383"/>
      <c r="N227" s="383"/>
      <c r="O227" s="383"/>
      <c r="P227" s="383"/>
      <c r="Q227" s="383"/>
      <c r="R227" s="383"/>
      <c r="S227" s="383"/>
      <c r="T227" s="383"/>
      <c r="U227" s="383"/>
      <c r="V227" s="383"/>
      <c r="W227" s="383"/>
      <c r="X227" s="383"/>
      <c r="Y227" s="383"/>
      <c r="Z227" s="383"/>
      <c r="AA227" s="383"/>
      <c r="AB227" s="384"/>
    </row>
    <row r="228" spans="2:28" x14ac:dyDescent="0.35">
      <c r="B228" s="110" t="s">
        <v>238</v>
      </c>
      <c r="C228" s="106" t="s">
        <v>115</v>
      </c>
      <c r="D228" s="35">
        <f>7506+11</f>
        <v>7517</v>
      </c>
      <c r="E228" s="35">
        <f>26111.21679-11</f>
        <v>26100.216789999999</v>
      </c>
      <c r="F228" s="35">
        <v>45910.980730000003</v>
      </c>
      <c r="G228" s="35">
        <v>64670.616869999998</v>
      </c>
      <c r="H228" s="35">
        <v>95999.768060000002</v>
      </c>
      <c r="I228" s="35">
        <v>103732.7271</v>
      </c>
      <c r="J228" s="35">
        <v>117084.89260000001</v>
      </c>
      <c r="K228" s="35">
        <v>121035.0797</v>
      </c>
      <c r="L228" s="35">
        <v>152989.19870000001</v>
      </c>
      <c r="M228" s="35">
        <v>156258.35930000001</v>
      </c>
      <c r="N228" s="35">
        <v>159254.7977</v>
      </c>
      <c r="O228" s="35">
        <v>164217.1202</v>
      </c>
      <c r="P228" s="35">
        <v>166661.1012</v>
      </c>
      <c r="Q228" s="35">
        <v>169105.0822</v>
      </c>
      <c r="R228" s="35">
        <v>171549.0632</v>
      </c>
      <c r="S228" s="35">
        <v>173993.04430000001</v>
      </c>
      <c r="T228" s="35">
        <v>175841.32199999999</v>
      </c>
      <c r="U228" s="35">
        <v>177689.59969999999</v>
      </c>
      <c r="V228" s="35">
        <v>179537.8774</v>
      </c>
      <c r="W228" s="35">
        <v>181332.7794</v>
      </c>
      <c r="X228" s="35">
        <v>274305.12533333333</v>
      </c>
      <c r="Y228" s="35"/>
      <c r="Z228" s="35"/>
      <c r="AA228" s="35"/>
      <c r="AB228" s="35"/>
    </row>
    <row r="229" spans="2:28" x14ac:dyDescent="0.35">
      <c r="B229" s="110" t="s">
        <v>239</v>
      </c>
      <c r="C229" s="108" t="s">
        <v>179</v>
      </c>
      <c r="D229" s="150">
        <f t="shared" ref="D229:AB229" si="248">D228*$D$11</f>
        <v>84926.739010499994</v>
      </c>
      <c r="E229" s="150">
        <f t="shared" si="248"/>
        <v>294879.1139339896</v>
      </c>
      <c r="F229" s="150">
        <f t="shared" si="248"/>
        <v>518700.26315987826</v>
      </c>
      <c r="G229" s="150">
        <f t="shared" si="248"/>
        <v>730645.81622542616</v>
      </c>
      <c r="H229" s="150">
        <f t="shared" si="248"/>
        <v>1084601.2035519695</v>
      </c>
      <c r="I229" s="150">
        <f t="shared" si="248"/>
        <v>1171967.8384021712</v>
      </c>
      <c r="J229" s="150">
        <f t="shared" si="248"/>
        <v>1322820.0234019719</v>
      </c>
      <c r="K229" s="150">
        <f t="shared" si="248"/>
        <v>1367449.065424633</v>
      </c>
      <c r="L229" s="150">
        <f t="shared" si="248"/>
        <v>1728465.3118824565</v>
      </c>
      <c r="M229" s="150">
        <f t="shared" si="248"/>
        <v>1765400.1461327705</v>
      </c>
      <c r="N229" s="150">
        <f t="shared" si="248"/>
        <v>1799253.7768309</v>
      </c>
      <c r="O229" s="150">
        <f t="shared" si="248"/>
        <v>1855317.8805748713</v>
      </c>
      <c r="P229" s="150">
        <f t="shared" si="248"/>
        <v>1882929.8715996977</v>
      </c>
      <c r="Q229" s="150">
        <f t="shared" si="248"/>
        <v>1910541.8626245244</v>
      </c>
      <c r="R229" s="150">
        <f t="shared" si="248"/>
        <v>1938153.8536493508</v>
      </c>
      <c r="S229" s="150">
        <f t="shared" si="248"/>
        <v>1965765.845803973</v>
      </c>
      <c r="T229" s="150">
        <f t="shared" si="248"/>
        <v>1986647.6068584928</v>
      </c>
      <c r="U229" s="150">
        <f t="shared" si="248"/>
        <v>2007529.3679130129</v>
      </c>
      <c r="V229" s="150">
        <f t="shared" si="248"/>
        <v>2028411.1289675331</v>
      </c>
      <c r="W229" s="150">
        <f t="shared" si="248"/>
        <v>2048689.8536852961</v>
      </c>
      <c r="X229" s="150">
        <f t="shared" si="248"/>
        <v>3099087.3737430479</v>
      </c>
      <c r="Y229" s="150">
        <f t="shared" si="248"/>
        <v>0</v>
      </c>
      <c r="Z229" s="150">
        <f t="shared" si="248"/>
        <v>0</v>
      </c>
      <c r="AA229" s="150">
        <f t="shared" si="248"/>
        <v>0</v>
      </c>
      <c r="AB229" s="150">
        <f t="shared" si="248"/>
        <v>0</v>
      </c>
    </row>
    <row r="230" spans="2:28" x14ac:dyDescent="0.35">
      <c r="B230" s="110" t="s">
        <v>250</v>
      </c>
      <c r="C230" s="108" t="s">
        <v>179</v>
      </c>
      <c r="D230" s="150"/>
      <c r="E230" s="150"/>
      <c r="F230" s="150"/>
      <c r="G230" s="150"/>
      <c r="H230" s="150"/>
      <c r="I230" s="150"/>
      <c r="J230" s="150"/>
      <c r="K230" s="150"/>
      <c r="L230" s="150"/>
      <c r="M230" s="150"/>
      <c r="N230" s="150"/>
      <c r="O230" s="150"/>
      <c r="P230" s="150">
        <v>0</v>
      </c>
      <c r="Q230" s="150">
        <v>0</v>
      </c>
      <c r="R230" s="150">
        <v>0</v>
      </c>
      <c r="S230" s="150">
        <v>0</v>
      </c>
      <c r="T230" s="150">
        <v>0</v>
      </c>
      <c r="U230" s="150">
        <v>0</v>
      </c>
      <c r="V230" s="150">
        <v>0</v>
      </c>
      <c r="W230" s="150">
        <v>0</v>
      </c>
      <c r="X230" s="150">
        <v>0</v>
      </c>
      <c r="Y230" s="150"/>
      <c r="Z230" s="150"/>
      <c r="AA230" s="150"/>
      <c r="AB230" s="150"/>
    </row>
    <row r="231" spans="2:28" x14ac:dyDescent="0.35">
      <c r="B231" s="110" t="s">
        <v>251</v>
      </c>
      <c r="C231" s="108" t="s">
        <v>179</v>
      </c>
      <c r="D231" s="150"/>
      <c r="E231" s="150"/>
      <c r="F231" s="150"/>
      <c r="G231" s="150"/>
      <c r="H231" s="150"/>
      <c r="I231" s="150"/>
      <c r="J231" s="150"/>
      <c r="K231" s="150"/>
      <c r="L231" s="150"/>
      <c r="M231" s="150"/>
      <c r="N231" s="150"/>
      <c r="O231" s="150"/>
      <c r="P231" s="150"/>
      <c r="Q231" s="150"/>
      <c r="R231" s="150"/>
      <c r="S231" s="150"/>
      <c r="T231" s="150"/>
      <c r="U231" s="150"/>
      <c r="V231" s="150"/>
      <c r="W231" s="150"/>
      <c r="X231" s="150"/>
      <c r="Y231" s="150"/>
      <c r="Z231" s="150"/>
      <c r="AA231" s="150"/>
      <c r="AB231" s="150"/>
    </row>
    <row r="232" spans="2:28" x14ac:dyDescent="0.35">
      <c r="B232" s="109" t="s">
        <v>240</v>
      </c>
      <c r="C232" s="108" t="s">
        <v>179</v>
      </c>
      <c r="D232" s="192">
        <f>D229+D230+D231</f>
        <v>84926.739010499994</v>
      </c>
      <c r="E232" s="192">
        <f t="shared" ref="E232:AB232" si="249">E229+E230+E231</f>
        <v>294879.1139339896</v>
      </c>
      <c r="F232" s="192">
        <f t="shared" si="249"/>
        <v>518700.26315987826</v>
      </c>
      <c r="G232" s="192">
        <f t="shared" si="249"/>
        <v>730645.81622542616</v>
      </c>
      <c r="H232" s="192">
        <f t="shared" si="249"/>
        <v>1084601.2035519695</v>
      </c>
      <c r="I232" s="192">
        <f t="shared" si="249"/>
        <v>1171967.8384021712</v>
      </c>
      <c r="J232" s="192">
        <f t="shared" si="249"/>
        <v>1322820.0234019719</v>
      </c>
      <c r="K232" s="192">
        <f t="shared" si="249"/>
        <v>1367449.065424633</v>
      </c>
      <c r="L232" s="192">
        <f t="shared" si="249"/>
        <v>1728465.3118824565</v>
      </c>
      <c r="M232" s="192">
        <f t="shared" si="249"/>
        <v>1765400.1461327705</v>
      </c>
      <c r="N232" s="192">
        <f t="shared" si="249"/>
        <v>1799253.7768309</v>
      </c>
      <c r="O232" s="192">
        <f t="shared" si="249"/>
        <v>1855317.8805748713</v>
      </c>
      <c r="P232" s="192">
        <f t="shared" si="249"/>
        <v>1882929.8715996977</v>
      </c>
      <c r="Q232" s="192">
        <f t="shared" si="249"/>
        <v>1910541.8626245244</v>
      </c>
      <c r="R232" s="192">
        <f t="shared" si="249"/>
        <v>1938153.8536493508</v>
      </c>
      <c r="S232" s="192">
        <f t="shared" si="249"/>
        <v>1965765.845803973</v>
      </c>
      <c r="T232" s="192">
        <f t="shared" si="249"/>
        <v>1986647.6068584928</v>
      </c>
      <c r="U232" s="192">
        <f t="shared" si="249"/>
        <v>2007529.3679130129</v>
      </c>
      <c r="V232" s="192">
        <f t="shared" si="249"/>
        <v>2028411.1289675331</v>
      </c>
      <c r="W232" s="192">
        <f t="shared" si="249"/>
        <v>2048689.8536852961</v>
      </c>
      <c r="X232" s="192">
        <f t="shared" si="249"/>
        <v>3099087.3737430479</v>
      </c>
      <c r="Y232" s="192">
        <f>Y229+Y230+Y231</f>
        <v>0</v>
      </c>
      <c r="Z232" s="192">
        <f t="shared" si="249"/>
        <v>0</v>
      </c>
      <c r="AA232" s="192">
        <f t="shared" si="249"/>
        <v>0</v>
      </c>
      <c r="AB232" s="192">
        <f t="shared" si="249"/>
        <v>0</v>
      </c>
    </row>
    <row r="233" spans="2:28" x14ac:dyDescent="0.35">
      <c r="B233" s="111" t="s">
        <v>241</v>
      </c>
    </row>
    <row r="234" spans="2:28" x14ac:dyDescent="0.35">
      <c r="B234" s="3" t="s">
        <v>242</v>
      </c>
      <c r="C234" s="112" t="s">
        <v>179</v>
      </c>
      <c r="D234" s="151">
        <f>D232-D224</f>
        <v>-4860138.8560467046</v>
      </c>
      <c r="E234" s="151">
        <f t="shared" ref="E234:AB234" si="250">E232-E224</f>
        <v>-1474023.2520163488</v>
      </c>
      <c r="F234" s="151">
        <f t="shared" si="250"/>
        <v>-572133.76987630897</v>
      </c>
      <c r="G234" s="151">
        <f t="shared" si="250"/>
        <v>-301850.00024231675</v>
      </c>
      <c r="H234" s="151">
        <f t="shared" si="250"/>
        <v>-357326.95973747899</v>
      </c>
      <c r="I234" s="151">
        <f t="shared" si="250"/>
        <v>674767.83840217115</v>
      </c>
      <c r="J234" s="151">
        <f t="shared" si="250"/>
        <v>866837.90340197191</v>
      </c>
      <c r="K234" s="151">
        <f t="shared" si="250"/>
        <v>1105543.7154246329</v>
      </c>
      <c r="L234" s="151">
        <f t="shared" si="250"/>
        <v>1481681.9618824564</v>
      </c>
      <c r="M234" s="151">
        <f t="shared" si="250"/>
        <v>1544291.5061327703</v>
      </c>
      <c r="N234" s="151">
        <f t="shared" si="250"/>
        <v>1594563.9868309</v>
      </c>
      <c r="O234" s="151">
        <f t="shared" si="250"/>
        <v>1663419.1405748713</v>
      </c>
      <c r="P234" s="151">
        <f t="shared" si="250"/>
        <v>1712623.3015996977</v>
      </c>
      <c r="Q234" s="151">
        <f t="shared" si="250"/>
        <v>1738532.2226245245</v>
      </c>
      <c r="R234" s="151">
        <f t="shared" si="250"/>
        <v>1764424.1236493508</v>
      </c>
      <c r="S234" s="151">
        <f t="shared" si="250"/>
        <v>1790298.815803973</v>
      </c>
      <c r="T234" s="151">
        <f t="shared" si="250"/>
        <v>1853949.4368584929</v>
      </c>
      <c r="U234" s="151">
        <f t="shared" si="250"/>
        <v>1873504.217913013</v>
      </c>
      <c r="V234" s="151">
        <f t="shared" si="250"/>
        <v>1893045.7289675332</v>
      </c>
      <c r="W234" s="151">
        <f t="shared" si="250"/>
        <v>1917233.6136852961</v>
      </c>
      <c r="X234" s="151">
        <f t="shared" si="250"/>
        <v>3099087.3737430479</v>
      </c>
      <c r="Y234" s="151">
        <f t="shared" si="250"/>
        <v>0</v>
      </c>
      <c r="Z234" s="151">
        <f t="shared" si="250"/>
        <v>0</v>
      </c>
      <c r="AA234" s="151">
        <f t="shared" si="250"/>
        <v>0</v>
      </c>
      <c r="AB234" s="151">
        <f t="shared" si="250"/>
        <v>0</v>
      </c>
    </row>
    <row r="235" spans="2:28" x14ac:dyDescent="0.35">
      <c r="B235" s="3" t="s">
        <v>243</v>
      </c>
      <c r="C235" s="112" t="s">
        <v>179</v>
      </c>
      <c r="D235" s="151">
        <f>D234*1/(1+$D$10)</f>
        <v>-4484350.3008365976</v>
      </c>
      <c r="E235" s="151">
        <f>E234*1/(1+$E$10)*(1/(1+$D$10))</f>
        <v>-1254891.1052783467</v>
      </c>
      <c r="F235" s="151">
        <f>F234*1/(1+$F$10)*(1/(1+$E$10))*(1/(1+$D$10))</f>
        <v>-449417.66862393916</v>
      </c>
      <c r="G235" s="151">
        <f>G234*1/(1+$G$10)*(1/(1+$F$10)*(1/(1+$E$10))*(1/(1+$D$10)))</f>
        <v>-218773.4390511516</v>
      </c>
      <c r="H235" s="151">
        <f>H234*1/(1+$H$10)*(1/(1+$G$10)*(1/(1+$F$10)*(1/(1+$E$10))*(1/(1+$D$10))))</f>
        <v>-238957.16155218694</v>
      </c>
      <c r="I235" s="151">
        <f t="shared" ref="I235:AB235" si="251">I234*(1/((1+$H$10)^(I218-$G$17))*(1/(1+$G$10)*(1/(1+$F$10)*(1/(1+$E$10))*((1/(1+$D$10))))))</f>
        <v>416350.88725176727</v>
      </c>
      <c r="J235" s="151">
        <f t="shared" si="251"/>
        <v>493507.62401735777</v>
      </c>
      <c r="K235" s="151">
        <f t="shared" si="251"/>
        <v>580741.34586932126</v>
      </c>
      <c r="L235" s="151">
        <f t="shared" si="251"/>
        <v>718145.88068917731</v>
      </c>
      <c r="M235" s="151">
        <f t="shared" si="251"/>
        <v>690617.87683951377</v>
      </c>
      <c r="N235" s="151">
        <f t="shared" si="251"/>
        <v>657962.7966698861</v>
      </c>
      <c r="O235" s="151">
        <f t="shared" si="251"/>
        <v>633303.56735469832</v>
      </c>
      <c r="P235" s="151">
        <f t="shared" si="251"/>
        <v>601620.93718407885</v>
      </c>
      <c r="Q235" s="151">
        <f t="shared" si="251"/>
        <v>563500.99988992861</v>
      </c>
      <c r="R235" s="151">
        <f t="shared" si="251"/>
        <v>527674.11057305476</v>
      </c>
      <c r="S235" s="151">
        <f t="shared" si="251"/>
        <v>494013.91001065914</v>
      </c>
      <c r="T235" s="151">
        <f t="shared" si="251"/>
        <v>472022.164299939</v>
      </c>
      <c r="U235" s="151">
        <f t="shared" si="251"/>
        <v>440118.91637589748</v>
      </c>
      <c r="V235" s="151">
        <f t="shared" si="251"/>
        <v>410324.37644128955</v>
      </c>
      <c r="W235" s="151">
        <f t="shared" si="251"/>
        <v>383435.30748199526</v>
      </c>
      <c r="X235" s="151">
        <f t="shared" si="251"/>
        <v>571875.82829657046</v>
      </c>
      <c r="Y235" s="151">
        <f t="shared" si="251"/>
        <v>0</v>
      </c>
      <c r="Z235" s="151">
        <f t="shared" si="251"/>
        <v>0</v>
      </c>
      <c r="AA235" s="151">
        <f t="shared" si="251"/>
        <v>0</v>
      </c>
      <c r="AB235" s="151">
        <f t="shared" si="251"/>
        <v>0</v>
      </c>
    </row>
    <row r="236" spans="2:28" x14ac:dyDescent="0.35">
      <c r="B236" s="38"/>
      <c r="C236" s="38"/>
      <c r="D236" s="38"/>
      <c r="E236" s="38"/>
      <c r="F236" s="38"/>
      <c r="G236" s="38"/>
      <c r="H236" s="38"/>
      <c r="I236" s="38"/>
      <c r="J236" s="38"/>
      <c r="K236" s="38"/>
      <c r="L236" s="38"/>
      <c r="M236" s="38"/>
      <c r="N236" s="38"/>
      <c r="O236" s="38"/>
      <c r="P236" s="38"/>
      <c r="Q236" s="38"/>
      <c r="R236" s="38"/>
      <c r="S236" s="38"/>
      <c r="T236" s="38"/>
      <c r="U236" s="38"/>
      <c r="V236" s="38"/>
      <c r="W236" s="38"/>
      <c r="X236" s="38"/>
      <c r="Y236" s="38"/>
      <c r="Z236" s="38"/>
      <c r="AA236" s="38"/>
      <c r="AB236" s="38"/>
    </row>
    <row r="237" spans="2:28" x14ac:dyDescent="0.35">
      <c r="B237" s="39" t="s">
        <v>244</v>
      </c>
      <c r="C237" s="113" t="s">
        <v>179</v>
      </c>
      <c r="D237" s="114">
        <f>SUM(D235:AB235)</f>
        <v>2008826.8539029136</v>
      </c>
      <c r="E237" s="38"/>
      <c r="F237" s="38"/>
      <c r="G237" s="38"/>
      <c r="H237" s="38"/>
    </row>
    <row r="239" spans="2:28" x14ac:dyDescent="0.35">
      <c r="B239" s="39" t="s">
        <v>218</v>
      </c>
      <c r="C239" s="39"/>
      <c r="D239" s="193">
        <f>IFERROR(IRR(D234:AB234),0)</f>
        <v>0.10928504357981272</v>
      </c>
    </row>
    <row r="241" spans="2:28" x14ac:dyDescent="0.35">
      <c r="B241" s="39" t="s">
        <v>245</v>
      </c>
    </row>
    <row r="242" spans="2:28" x14ac:dyDescent="0.35">
      <c r="B242" s="3" t="s">
        <v>228</v>
      </c>
      <c r="C242" s="37"/>
      <c r="D242" s="21">
        <v>1</v>
      </c>
      <c r="E242" s="21">
        <v>2</v>
      </c>
      <c r="F242" s="21">
        <v>3</v>
      </c>
      <c r="G242" s="21">
        <v>4</v>
      </c>
      <c r="H242" s="21">
        <v>5</v>
      </c>
      <c r="I242" s="21">
        <v>6</v>
      </c>
      <c r="J242" s="21">
        <v>7</v>
      </c>
      <c r="K242" s="21">
        <v>8</v>
      </c>
      <c r="L242" s="21">
        <v>9</v>
      </c>
      <c r="M242" s="21">
        <v>10</v>
      </c>
      <c r="N242" s="21">
        <v>11</v>
      </c>
      <c r="O242" s="21">
        <v>12</v>
      </c>
      <c r="P242" s="21">
        <v>13</v>
      </c>
      <c r="Q242" s="21">
        <v>14</v>
      </c>
      <c r="R242" s="21">
        <v>15</v>
      </c>
      <c r="S242" s="21">
        <v>16</v>
      </c>
      <c r="T242" s="21">
        <v>17</v>
      </c>
      <c r="U242" s="21">
        <v>18</v>
      </c>
      <c r="V242" s="21">
        <v>19</v>
      </c>
      <c r="W242" s="21">
        <v>20</v>
      </c>
      <c r="X242" s="21">
        <v>21</v>
      </c>
      <c r="Y242" s="21">
        <v>22</v>
      </c>
      <c r="Z242" s="21">
        <v>23</v>
      </c>
      <c r="AA242" s="21">
        <v>24</v>
      </c>
      <c r="AB242" s="21">
        <v>25</v>
      </c>
    </row>
    <row r="243" spans="2:28" x14ac:dyDescent="0.35">
      <c r="B243" s="3" t="s">
        <v>242</v>
      </c>
      <c r="C243" s="112" t="s">
        <v>179</v>
      </c>
      <c r="D243" s="150">
        <f>D234</f>
        <v>-4860138.8560467046</v>
      </c>
      <c r="E243" s="150">
        <f>E234</f>
        <v>-1474023.2520163488</v>
      </c>
      <c r="F243" s="150">
        <f t="shared" ref="F243:AB243" si="252">F234</f>
        <v>-572133.76987630897</v>
      </c>
      <c r="G243" s="150">
        <f t="shared" si="252"/>
        <v>-301850.00024231675</v>
      </c>
      <c r="H243" s="150">
        <f t="shared" si="252"/>
        <v>-357326.95973747899</v>
      </c>
      <c r="I243" s="150">
        <f t="shared" si="252"/>
        <v>674767.83840217115</v>
      </c>
      <c r="J243" s="150">
        <f t="shared" si="252"/>
        <v>866837.90340197191</v>
      </c>
      <c r="K243" s="150">
        <f t="shared" si="252"/>
        <v>1105543.7154246329</v>
      </c>
      <c r="L243" s="150">
        <f t="shared" si="252"/>
        <v>1481681.9618824564</v>
      </c>
      <c r="M243" s="150">
        <f t="shared" si="252"/>
        <v>1544291.5061327703</v>
      </c>
      <c r="N243" s="150">
        <f t="shared" si="252"/>
        <v>1594563.9868309</v>
      </c>
      <c r="O243" s="150">
        <f t="shared" si="252"/>
        <v>1663419.1405748713</v>
      </c>
      <c r="P243" s="150">
        <f t="shared" si="252"/>
        <v>1712623.3015996977</v>
      </c>
      <c r="Q243" s="150">
        <f t="shared" si="252"/>
        <v>1738532.2226245245</v>
      </c>
      <c r="R243" s="150">
        <f t="shared" si="252"/>
        <v>1764424.1236493508</v>
      </c>
      <c r="S243" s="150">
        <f t="shared" si="252"/>
        <v>1790298.815803973</v>
      </c>
      <c r="T243" s="150">
        <f t="shared" si="252"/>
        <v>1853949.4368584929</v>
      </c>
      <c r="U243" s="150">
        <f t="shared" si="252"/>
        <v>1873504.217913013</v>
      </c>
      <c r="V243" s="150">
        <f t="shared" si="252"/>
        <v>1893045.7289675332</v>
      </c>
      <c r="W243" s="150">
        <f t="shared" si="252"/>
        <v>1917233.6136852961</v>
      </c>
      <c r="X243" s="150">
        <f t="shared" si="252"/>
        <v>3099087.3737430479</v>
      </c>
      <c r="Y243" s="150">
        <f t="shared" si="252"/>
        <v>0</v>
      </c>
      <c r="Z243" s="150">
        <f t="shared" si="252"/>
        <v>0</v>
      </c>
      <c r="AA243" s="150">
        <f t="shared" si="252"/>
        <v>0</v>
      </c>
      <c r="AB243" s="150">
        <f t="shared" si="252"/>
        <v>0</v>
      </c>
    </row>
    <row r="244" spans="2:28" x14ac:dyDescent="0.35">
      <c r="B244" s="115" t="s">
        <v>246</v>
      </c>
      <c r="C244" s="116" t="s">
        <v>179</v>
      </c>
      <c r="D244" s="194">
        <f>D220*1/(1+$D$10)</f>
        <v>4562710.4586244728</v>
      </c>
      <c r="E244" s="194">
        <f>E220*1/(1+$E$10)*(1/(1+$D$10))</f>
        <v>1505932.7199217631</v>
      </c>
      <c r="F244" s="194">
        <f>F220*1/(1+$F$10)*(1/(1+$E$10))*(1/(1+$D$10))</f>
        <v>856862.70203690033</v>
      </c>
      <c r="G244" s="194">
        <f>G220*1/(1+$G$10)*(1/(1+$F$10)*(1/(1+$E$10))*(1/(1+$D$10)))</f>
        <v>748327.51496850245</v>
      </c>
      <c r="H244" s="194">
        <f>H220*1/(1+$H$10)*(1/(1+$G$10)*(1/(1+$F$10)*(1/(1+$E$10))*(1/(1+$D$10))))</f>
        <v>964268.30294290034</v>
      </c>
    </row>
    <row r="245" spans="2:28" x14ac:dyDescent="0.35">
      <c r="B245" s="3" t="s">
        <v>247</v>
      </c>
      <c r="C245" s="112" t="s">
        <v>179</v>
      </c>
      <c r="D245" s="151">
        <f>D243-D244</f>
        <v>-9422849.3146711774</v>
      </c>
      <c r="E245" s="151">
        <f>D245+E243-E244</f>
        <v>-12402805.286609288</v>
      </c>
      <c r="F245" s="151">
        <f>E245+F243-F244</f>
        <v>-13831801.758522497</v>
      </c>
      <c r="G245" s="151">
        <f>F245+G243-G244</f>
        <v>-14881979.273733318</v>
      </c>
      <c r="H245" s="151">
        <f>G245+H243-H244</f>
        <v>-16203574.536413698</v>
      </c>
      <c r="I245" s="151">
        <f t="shared" ref="I245" si="253">H245+I243</f>
        <v>-15528806.698011527</v>
      </c>
      <c r="J245" s="151">
        <f t="shared" ref="J245" si="254">I245+J243</f>
        <v>-14661968.794609554</v>
      </c>
      <c r="K245" s="151">
        <f t="shared" ref="K245" si="255">J245+K243</f>
        <v>-13556425.079184921</v>
      </c>
      <c r="L245" s="151">
        <f t="shared" ref="L245" si="256">K245+L243</f>
        <v>-12074743.117302464</v>
      </c>
      <c r="M245" s="151">
        <f t="shared" ref="M245" si="257">L245+M243</f>
        <v>-10530451.611169694</v>
      </c>
      <c r="N245" s="151">
        <f t="shared" ref="N245" si="258">M245+N243</f>
        <v>-8935887.6243387945</v>
      </c>
      <c r="O245" s="151">
        <f t="shared" ref="O245" si="259">N245+O243</f>
        <v>-7272468.4837639229</v>
      </c>
      <c r="P245" s="151">
        <f t="shared" ref="P245" si="260">O245+P243</f>
        <v>-5559845.1821642257</v>
      </c>
      <c r="Q245" s="151">
        <f t="shared" ref="Q245" si="261">P245+Q243</f>
        <v>-3821312.9595397012</v>
      </c>
      <c r="R245" s="151">
        <f t="shared" ref="R245" si="262">Q245+R243</f>
        <v>-2056888.8358903504</v>
      </c>
      <c r="S245" s="151">
        <f t="shared" ref="S245" si="263">R245+S243</f>
        <v>-266590.02008637739</v>
      </c>
      <c r="T245" s="151">
        <f t="shared" ref="T245" si="264">S245+T243</f>
        <v>1587359.4167721155</v>
      </c>
      <c r="U245" s="151">
        <f t="shared" ref="U245" si="265">T245+U243</f>
        <v>3460863.6346851285</v>
      </c>
      <c r="V245" s="151">
        <f t="shared" ref="V245" si="266">U245+V243</f>
        <v>5353909.3636526614</v>
      </c>
      <c r="W245" s="151">
        <f t="shared" ref="W245" si="267">V245+W243</f>
        <v>7271142.9773379574</v>
      </c>
      <c r="X245" s="151">
        <f t="shared" ref="X245" si="268">W245+X243</f>
        <v>10370230.351081006</v>
      </c>
      <c r="Y245" s="151">
        <f t="shared" ref="Y245" si="269">X245+Y243</f>
        <v>10370230.351081006</v>
      </c>
      <c r="Z245" s="151">
        <f t="shared" ref="Z245" si="270">Y245+Z243</f>
        <v>10370230.351081006</v>
      </c>
      <c r="AA245" s="151">
        <f t="shared" ref="AA245" si="271">Z245+AA243</f>
        <v>10370230.351081006</v>
      </c>
      <c r="AB245" s="151">
        <f>AA245+AB243</f>
        <v>10370230.351081006</v>
      </c>
    </row>
    <row r="246" spans="2:28" x14ac:dyDescent="0.35">
      <c r="B246" s="117" t="s">
        <v>248</v>
      </c>
    </row>
    <row r="248" spans="2:28" ht="15.5" x14ac:dyDescent="0.35">
      <c r="B248" s="385" t="s">
        <v>257</v>
      </c>
      <c r="C248" s="386"/>
      <c r="D248" s="386"/>
      <c r="E248" s="386"/>
      <c r="F248" s="386"/>
      <c r="G248" s="386"/>
      <c r="H248" s="386"/>
      <c r="I248" s="386"/>
      <c r="J248" s="386"/>
      <c r="K248" s="386"/>
      <c r="L248" s="386"/>
      <c r="M248" s="386"/>
      <c r="N248" s="386"/>
      <c r="O248" s="386"/>
      <c r="P248" s="386"/>
      <c r="Q248" s="386"/>
      <c r="R248" s="386"/>
      <c r="S248" s="386"/>
      <c r="T248" s="386"/>
      <c r="U248" s="386"/>
      <c r="V248" s="386"/>
      <c r="W248" s="386"/>
      <c r="X248" s="386"/>
      <c r="Y248" s="386"/>
      <c r="Z248" s="386"/>
      <c r="AA248" s="386"/>
      <c r="AB248" s="387"/>
    </row>
    <row r="249" spans="2:28" ht="15.5" x14ac:dyDescent="0.35">
      <c r="B249" s="103"/>
      <c r="C249" s="103"/>
      <c r="D249" s="102"/>
      <c r="E249" s="102"/>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row>
    <row r="250" spans="2:28" x14ac:dyDescent="0.35">
      <c r="B250" s="105" t="s">
        <v>227</v>
      </c>
      <c r="C250" s="97"/>
    </row>
    <row r="251" spans="2:28" x14ac:dyDescent="0.35">
      <c r="B251" s="3"/>
      <c r="C251" s="27" t="s">
        <v>105</v>
      </c>
      <c r="D251" s="27">
        <f>$C$3</f>
        <v>2024</v>
      </c>
      <c r="E251" s="27">
        <f>$C$3+1</f>
        <v>2025</v>
      </c>
      <c r="F251" s="27">
        <f>$C$3+2</f>
        <v>2026</v>
      </c>
      <c r="G251" s="27">
        <f>$C$3+3</f>
        <v>2027</v>
      </c>
      <c r="H251" s="27">
        <f>$C$3+4</f>
        <v>2028</v>
      </c>
      <c r="I251" s="27">
        <f>H251+1</f>
        <v>2029</v>
      </c>
      <c r="J251" s="27">
        <f t="shared" ref="J251" si="272">I251+1</f>
        <v>2030</v>
      </c>
      <c r="K251" s="27">
        <f t="shared" ref="K251" si="273">J251+1</f>
        <v>2031</v>
      </c>
      <c r="L251" s="27">
        <f t="shared" ref="L251" si="274">K251+1</f>
        <v>2032</v>
      </c>
      <c r="M251" s="27">
        <f t="shared" ref="M251" si="275">L251+1</f>
        <v>2033</v>
      </c>
      <c r="N251" s="27">
        <f t="shared" ref="N251" si="276">M251+1</f>
        <v>2034</v>
      </c>
      <c r="O251" s="27">
        <f t="shared" ref="O251" si="277">N251+1</f>
        <v>2035</v>
      </c>
      <c r="P251" s="27">
        <f t="shared" ref="P251" si="278">O251+1</f>
        <v>2036</v>
      </c>
      <c r="Q251" s="27">
        <f t="shared" ref="Q251" si="279">P251+1</f>
        <v>2037</v>
      </c>
      <c r="R251" s="27">
        <f t="shared" ref="R251" si="280">Q251+1</f>
        <v>2038</v>
      </c>
      <c r="S251" s="27">
        <f t="shared" ref="S251" si="281">R251+1</f>
        <v>2039</v>
      </c>
      <c r="T251" s="27">
        <f t="shared" ref="T251" si="282">S251+1</f>
        <v>2040</v>
      </c>
      <c r="U251" s="27">
        <f t="shared" ref="U251" si="283">T251+1</f>
        <v>2041</v>
      </c>
      <c r="V251" s="27">
        <f t="shared" ref="V251" si="284">U251+1</f>
        <v>2042</v>
      </c>
      <c r="W251" s="27">
        <f t="shared" ref="W251" si="285">V251+1</f>
        <v>2043</v>
      </c>
      <c r="X251" s="27">
        <f t="shared" ref="X251" si="286">W251+1</f>
        <v>2044</v>
      </c>
      <c r="Y251" s="27">
        <f t="shared" ref="Y251" si="287">X251+1</f>
        <v>2045</v>
      </c>
      <c r="Z251" s="27">
        <f t="shared" ref="Z251" si="288">Y251+1</f>
        <v>2046</v>
      </c>
      <c r="AA251" s="27">
        <f t="shared" ref="AA251" si="289">Z251+1</f>
        <v>2047</v>
      </c>
      <c r="AB251" s="27">
        <f t="shared" ref="AB251" si="290">AA251+1</f>
        <v>2048</v>
      </c>
    </row>
    <row r="252" spans="2:28" x14ac:dyDescent="0.35">
      <c r="B252" s="3" t="s">
        <v>228</v>
      </c>
      <c r="C252" s="37"/>
      <c r="D252" s="21">
        <v>1</v>
      </c>
      <c r="E252" s="21">
        <v>2</v>
      </c>
      <c r="F252" s="21">
        <v>3</v>
      </c>
      <c r="G252" s="21">
        <v>4</v>
      </c>
      <c r="H252" s="21">
        <v>5</v>
      </c>
      <c r="I252" s="21">
        <v>6</v>
      </c>
      <c r="J252" s="21">
        <v>7</v>
      </c>
      <c r="K252" s="21">
        <v>8</v>
      </c>
      <c r="L252" s="21">
        <v>9</v>
      </c>
      <c r="M252" s="21">
        <v>10</v>
      </c>
      <c r="N252" s="21">
        <v>11</v>
      </c>
      <c r="O252" s="21">
        <v>12</v>
      </c>
      <c r="P252" s="21">
        <v>13</v>
      </c>
      <c r="Q252" s="21">
        <v>14</v>
      </c>
      <c r="R252" s="21">
        <v>15</v>
      </c>
      <c r="S252" s="21">
        <v>16</v>
      </c>
      <c r="T252" s="21">
        <v>17</v>
      </c>
      <c r="U252" s="21">
        <v>18</v>
      </c>
      <c r="V252" s="21">
        <v>19</v>
      </c>
      <c r="W252" s="21">
        <v>20</v>
      </c>
      <c r="X252" s="21">
        <v>21</v>
      </c>
      <c r="Y252" s="21">
        <v>22</v>
      </c>
      <c r="Z252" s="21">
        <v>23</v>
      </c>
      <c r="AA252" s="21">
        <v>24</v>
      </c>
      <c r="AB252" s="21">
        <v>25</v>
      </c>
    </row>
    <row r="253" spans="2:28" x14ac:dyDescent="0.35">
      <c r="B253" s="382" t="s">
        <v>229</v>
      </c>
      <c r="C253" s="383"/>
      <c r="D253" s="383"/>
      <c r="E253" s="383"/>
      <c r="F253" s="383"/>
      <c r="G253" s="383"/>
      <c r="H253" s="383"/>
      <c r="I253" s="383"/>
      <c r="J253" s="383"/>
      <c r="K253" s="383"/>
      <c r="L253" s="383"/>
      <c r="M253" s="383"/>
      <c r="N253" s="383"/>
      <c r="O253" s="383"/>
      <c r="P253" s="383"/>
      <c r="Q253" s="383"/>
      <c r="R253" s="383"/>
      <c r="S253" s="383"/>
      <c r="T253" s="383"/>
      <c r="U253" s="383"/>
      <c r="V253" s="383"/>
      <c r="W253" s="383"/>
      <c r="X253" s="383"/>
      <c r="Y253" s="383"/>
      <c r="Z253" s="383"/>
      <c r="AA253" s="383"/>
      <c r="AB253" s="384"/>
    </row>
    <row r="254" spans="2:28" x14ac:dyDescent="0.35">
      <c r="B254" s="3" t="s">
        <v>230</v>
      </c>
      <c r="C254" s="106" t="s">
        <v>179</v>
      </c>
      <c r="D254" s="35">
        <f>Επενδύσεις!D27</f>
        <v>0</v>
      </c>
      <c r="E254" s="35">
        <f>Επενδύσεις!E27</f>
        <v>54546.690567783662</v>
      </c>
      <c r="F254" s="35">
        <f>Επενδύσεις!F27</f>
        <v>151948.66427559836</v>
      </c>
      <c r="G254" s="35">
        <f>Επενδύσεις!G27</f>
        <v>649984.82073113776</v>
      </c>
      <c r="H254" s="35">
        <f>Επενδύσεις!H27</f>
        <v>1681194.0955715696</v>
      </c>
      <c r="I254" s="107"/>
      <c r="J254" s="107"/>
      <c r="K254" s="107"/>
      <c r="L254" s="107"/>
      <c r="M254" s="107"/>
      <c r="N254" s="107"/>
      <c r="O254" s="107"/>
      <c r="P254" s="107"/>
      <c r="Q254" s="107"/>
      <c r="R254" s="107"/>
      <c r="S254" s="107"/>
      <c r="T254" s="107"/>
      <c r="U254" s="107"/>
      <c r="V254" s="107"/>
      <c r="W254" s="107"/>
      <c r="X254" s="107"/>
      <c r="Y254" s="107"/>
      <c r="Z254" s="107"/>
      <c r="AA254" s="107"/>
      <c r="AB254" s="107"/>
    </row>
    <row r="255" spans="2:28" x14ac:dyDescent="0.35">
      <c r="B255" s="3" t="s">
        <v>231</v>
      </c>
      <c r="C255" s="106" t="s">
        <v>179</v>
      </c>
      <c r="D255" s="35"/>
      <c r="E255" s="107"/>
      <c r="F255" s="107"/>
      <c r="G255" s="107"/>
      <c r="H255" s="107"/>
      <c r="I255" s="107"/>
      <c r="J255" s="107"/>
      <c r="K255" s="107"/>
      <c r="L255" s="107"/>
      <c r="M255" s="107"/>
      <c r="N255" s="107"/>
      <c r="O255" s="107"/>
      <c r="P255" s="107"/>
      <c r="Q255" s="107"/>
      <c r="R255" s="107"/>
      <c r="S255" s="107"/>
      <c r="T255" s="107"/>
      <c r="U255" s="107"/>
      <c r="V255" s="107"/>
      <c r="W255" s="107"/>
      <c r="X255" s="107"/>
      <c r="Y255" s="107"/>
      <c r="Z255" s="107"/>
      <c r="AA255" s="107"/>
      <c r="AB255" s="107"/>
    </row>
    <row r="256" spans="2:28" x14ac:dyDescent="0.35">
      <c r="B256" s="3" t="s">
        <v>232</v>
      </c>
      <c r="C256" s="106" t="s">
        <v>179</v>
      </c>
      <c r="D256" s="107"/>
      <c r="E256" s="107"/>
      <c r="F256" s="107"/>
      <c r="G256" s="107"/>
      <c r="H256" s="107"/>
      <c r="I256" s="35"/>
      <c r="J256" s="35"/>
      <c r="K256" s="35"/>
      <c r="L256" s="35"/>
      <c r="M256" s="35"/>
      <c r="N256" s="35"/>
      <c r="O256" s="35"/>
      <c r="P256" s="35"/>
      <c r="Q256" s="35"/>
      <c r="R256" s="35"/>
      <c r="S256" s="35"/>
      <c r="T256" s="35"/>
      <c r="U256" s="35"/>
      <c r="V256" s="35"/>
      <c r="W256" s="35"/>
      <c r="X256" s="35"/>
      <c r="Y256" s="35"/>
      <c r="Z256" s="35"/>
      <c r="AA256" s="35"/>
      <c r="AB256" s="35"/>
    </row>
    <row r="257" spans="2:28" x14ac:dyDescent="0.35">
      <c r="B257" s="3" t="s">
        <v>233</v>
      </c>
      <c r="C257" s="108" t="s">
        <v>179</v>
      </c>
      <c r="D257" s="35">
        <v>7</v>
      </c>
      <c r="E257" s="35">
        <v>21</v>
      </c>
      <c r="F257" s="35">
        <v>1421</v>
      </c>
      <c r="G257" s="35">
        <v>3815</v>
      </c>
      <c r="H257" s="35">
        <v>4531</v>
      </c>
      <c r="I257" s="35">
        <v>4618</v>
      </c>
      <c r="J257" s="35">
        <v>4706</v>
      </c>
      <c r="K257" s="35">
        <v>4754</v>
      </c>
      <c r="L257" s="35">
        <v>4799</v>
      </c>
      <c r="M257" s="35">
        <v>4849</v>
      </c>
      <c r="N257" s="35">
        <v>4897</v>
      </c>
      <c r="O257" s="35">
        <v>4946</v>
      </c>
      <c r="P257" s="35">
        <v>4996</v>
      </c>
      <c r="Q257" s="35">
        <v>5045</v>
      </c>
      <c r="R257" s="35">
        <v>5095</v>
      </c>
      <c r="S257" s="35">
        <v>5146</v>
      </c>
      <c r="T257" s="35">
        <v>5146</v>
      </c>
      <c r="U257" s="35">
        <v>5249</v>
      </c>
      <c r="V257" s="35">
        <v>5302</v>
      </c>
      <c r="W257" s="35">
        <v>5356</v>
      </c>
      <c r="X257" s="35"/>
      <c r="Y257" s="35"/>
      <c r="Z257" s="35"/>
      <c r="AA257" s="35"/>
      <c r="AB257" s="35"/>
    </row>
    <row r="258" spans="2:28" x14ac:dyDescent="0.35">
      <c r="B258" s="109" t="s">
        <v>234</v>
      </c>
      <c r="C258" s="108" t="s">
        <v>179</v>
      </c>
      <c r="D258" s="192">
        <f>D254+D257+D255</f>
        <v>7</v>
      </c>
      <c r="E258" s="192">
        <f>E254+E257</f>
        <v>54567.690567783662</v>
      </c>
      <c r="F258" s="192">
        <f>F254+F257</f>
        <v>153369.66427559836</v>
      </c>
      <c r="G258" s="192">
        <f>G254+G257</f>
        <v>653799.82073113776</v>
      </c>
      <c r="H258" s="192">
        <f>H254+H257</f>
        <v>1685725.0955715696</v>
      </c>
      <c r="I258" s="192">
        <f>I256+I257</f>
        <v>4618</v>
      </c>
      <c r="J258" s="192">
        <f t="shared" ref="J258:AB258" si="291">J256+J257</f>
        <v>4706</v>
      </c>
      <c r="K258" s="192">
        <f t="shared" si="291"/>
        <v>4754</v>
      </c>
      <c r="L258" s="192">
        <f t="shared" si="291"/>
        <v>4799</v>
      </c>
      <c r="M258" s="192">
        <f t="shared" si="291"/>
        <v>4849</v>
      </c>
      <c r="N258" s="192">
        <f t="shared" si="291"/>
        <v>4897</v>
      </c>
      <c r="O258" s="192">
        <f t="shared" si="291"/>
        <v>4946</v>
      </c>
      <c r="P258" s="192">
        <f t="shared" si="291"/>
        <v>4996</v>
      </c>
      <c r="Q258" s="192">
        <f t="shared" si="291"/>
        <v>5045</v>
      </c>
      <c r="R258" s="192">
        <f t="shared" si="291"/>
        <v>5095</v>
      </c>
      <c r="S258" s="192">
        <f t="shared" si="291"/>
        <v>5146</v>
      </c>
      <c r="T258" s="192">
        <f t="shared" si="291"/>
        <v>5146</v>
      </c>
      <c r="U258" s="192">
        <f t="shared" si="291"/>
        <v>5249</v>
      </c>
      <c r="V258" s="192">
        <f t="shared" si="291"/>
        <v>5302</v>
      </c>
      <c r="W258" s="192">
        <f t="shared" si="291"/>
        <v>5356</v>
      </c>
      <c r="X258" s="192">
        <f t="shared" si="291"/>
        <v>0</v>
      </c>
      <c r="Y258" s="192">
        <f t="shared" si="291"/>
        <v>0</v>
      </c>
      <c r="Z258" s="192">
        <f t="shared" si="291"/>
        <v>0</v>
      </c>
      <c r="AA258" s="192">
        <f t="shared" si="291"/>
        <v>0</v>
      </c>
      <c r="AB258" s="192">
        <f t="shared" si="291"/>
        <v>0</v>
      </c>
    </row>
    <row r="259" spans="2:28" x14ac:dyDescent="0.35">
      <c r="B259" s="17" t="s">
        <v>235</v>
      </c>
    </row>
    <row r="260" spans="2:28" x14ac:dyDescent="0.35">
      <c r="B260" s="17" t="s">
        <v>236</v>
      </c>
    </row>
    <row r="261" spans="2:28" x14ac:dyDescent="0.35">
      <c r="B261" s="382" t="s">
        <v>237</v>
      </c>
      <c r="C261" s="383"/>
      <c r="D261" s="383"/>
      <c r="E261" s="383"/>
      <c r="F261" s="383"/>
      <c r="G261" s="383"/>
      <c r="H261" s="383"/>
      <c r="I261" s="383"/>
      <c r="J261" s="383"/>
      <c r="K261" s="383"/>
      <c r="L261" s="383"/>
      <c r="M261" s="383"/>
      <c r="N261" s="383"/>
      <c r="O261" s="383"/>
      <c r="P261" s="383"/>
      <c r="Q261" s="383"/>
      <c r="R261" s="383"/>
      <c r="S261" s="383"/>
      <c r="T261" s="383"/>
      <c r="U261" s="383"/>
      <c r="V261" s="383"/>
      <c r="W261" s="383"/>
      <c r="X261" s="383"/>
      <c r="Y261" s="383"/>
      <c r="Z261" s="383"/>
      <c r="AA261" s="383"/>
      <c r="AB261" s="384"/>
    </row>
    <row r="262" spans="2:28" x14ac:dyDescent="0.35">
      <c r="B262" s="110" t="s">
        <v>238</v>
      </c>
      <c r="C262" s="106" t="s">
        <v>115</v>
      </c>
      <c r="D262" s="35"/>
      <c r="E262" s="35">
        <f>1592.038909+11</f>
        <v>1603.0389090000001</v>
      </c>
      <c r="F262" s="35">
        <v>5115.3716839999997</v>
      </c>
      <c r="G262" s="35">
        <v>9684.7125290000004</v>
      </c>
      <c r="H262" s="35">
        <v>18105.507710000002</v>
      </c>
      <c r="I262" s="35">
        <v>18105.507710000002</v>
      </c>
      <c r="J262" s="35">
        <v>18105.507710000002</v>
      </c>
      <c r="K262" s="35">
        <v>18105.507710000002</v>
      </c>
      <c r="L262" s="35">
        <v>18105.507710000002</v>
      </c>
      <c r="M262" s="35">
        <v>18105.507710000002</v>
      </c>
      <c r="N262" s="35">
        <v>18105.507710000002</v>
      </c>
      <c r="O262" s="35">
        <v>18105.507710000002</v>
      </c>
      <c r="P262" s="35">
        <v>18105.507710000002</v>
      </c>
      <c r="Q262" s="35">
        <v>18105.507710000002</v>
      </c>
      <c r="R262" s="35">
        <v>18105.507710000002</v>
      </c>
      <c r="S262" s="35">
        <v>18105.507710000002</v>
      </c>
      <c r="T262" s="35">
        <v>18105.507710000002</v>
      </c>
      <c r="U262" s="35">
        <v>18105.507710000002</v>
      </c>
      <c r="V262" s="35">
        <v>18105.507710000002</v>
      </c>
      <c r="W262" s="35">
        <v>18105.507710000002</v>
      </c>
      <c r="X262" s="35"/>
      <c r="Y262" s="35"/>
      <c r="Z262" s="35"/>
      <c r="AA262" s="35"/>
      <c r="AB262" s="35"/>
    </row>
    <row r="263" spans="2:28" x14ac:dyDescent="0.35">
      <c r="B263" s="110" t="s">
        <v>239</v>
      </c>
      <c r="C263" s="108" t="s">
        <v>179</v>
      </c>
      <c r="D263" s="150">
        <f t="shared" ref="D263:AB263" si="292">D262*$D$11</f>
        <v>0</v>
      </c>
      <c r="E263" s="150">
        <f t="shared" si="292"/>
        <v>18111.063861689458</v>
      </c>
      <c r="F263" s="150">
        <f t="shared" si="292"/>
        <v>57793.246767163742</v>
      </c>
      <c r="G263" s="150">
        <f t="shared" si="292"/>
        <v>109417.46086764699</v>
      </c>
      <c r="H263" s="150">
        <f t="shared" si="292"/>
        <v>204555.23851799464</v>
      </c>
      <c r="I263" s="150">
        <f t="shared" si="292"/>
        <v>204555.23851799464</v>
      </c>
      <c r="J263" s="150">
        <f t="shared" si="292"/>
        <v>204555.23851799464</v>
      </c>
      <c r="K263" s="150">
        <f t="shared" si="292"/>
        <v>204555.23851799464</v>
      </c>
      <c r="L263" s="150">
        <f t="shared" si="292"/>
        <v>204555.23851799464</v>
      </c>
      <c r="M263" s="150">
        <f t="shared" si="292"/>
        <v>204555.23851799464</v>
      </c>
      <c r="N263" s="150">
        <f t="shared" si="292"/>
        <v>204555.23851799464</v>
      </c>
      <c r="O263" s="150">
        <f t="shared" si="292"/>
        <v>204555.23851799464</v>
      </c>
      <c r="P263" s="150">
        <f t="shared" si="292"/>
        <v>204555.23851799464</v>
      </c>
      <c r="Q263" s="150">
        <f t="shared" si="292"/>
        <v>204555.23851799464</v>
      </c>
      <c r="R263" s="150">
        <f t="shared" si="292"/>
        <v>204555.23851799464</v>
      </c>
      <c r="S263" s="150">
        <f t="shared" si="292"/>
        <v>204555.23851799464</v>
      </c>
      <c r="T263" s="150">
        <f t="shared" si="292"/>
        <v>204555.23851799464</v>
      </c>
      <c r="U263" s="150">
        <f t="shared" si="292"/>
        <v>204555.23851799464</v>
      </c>
      <c r="V263" s="150">
        <f t="shared" si="292"/>
        <v>204555.23851799464</v>
      </c>
      <c r="W263" s="150">
        <f t="shared" si="292"/>
        <v>204555.23851799464</v>
      </c>
      <c r="X263" s="150">
        <f t="shared" si="292"/>
        <v>0</v>
      </c>
      <c r="Y263" s="150">
        <f t="shared" si="292"/>
        <v>0</v>
      </c>
      <c r="Z263" s="150">
        <f t="shared" si="292"/>
        <v>0</v>
      </c>
      <c r="AA263" s="150">
        <f t="shared" si="292"/>
        <v>0</v>
      </c>
      <c r="AB263" s="150">
        <f t="shared" si="292"/>
        <v>0</v>
      </c>
    </row>
    <row r="264" spans="2:28" x14ac:dyDescent="0.35">
      <c r="B264" s="110" t="s">
        <v>250</v>
      </c>
      <c r="C264" s="108" t="s">
        <v>179</v>
      </c>
      <c r="D264" s="150"/>
      <c r="E264" s="150"/>
      <c r="F264" s="150"/>
      <c r="G264" s="150"/>
      <c r="H264" s="150"/>
      <c r="I264" s="150"/>
      <c r="J264" s="150"/>
      <c r="K264" s="150"/>
      <c r="L264" s="150"/>
      <c r="M264" s="150"/>
      <c r="N264" s="150"/>
      <c r="O264" s="150"/>
      <c r="P264" s="150">
        <v>0</v>
      </c>
      <c r="Q264" s="150">
        <v>0</v>
      </c>
      <c r="R264" s="150">
        <v>0</v>
      </c>
      <c r="S264" s="150">
        <v>0</v>
      </c>
      <c r="T264" s="150">
        <v>0</v>
      </c>
      <c r="U264" s="150">
        <v>0</v>
      </c>
      <c r="V264" s="150">
        <v>0</v>
      </c>
      <c r="W264" s="150">
        <v>0</v>
      </c>
      <c r="X264" s="150">
        <v>0</v>
      </c>
      <c r="Y264" s="150"/>
      <c r="Z264" s="150"/>
      <c r="AA264" s="150"/>
      <c r="AB264" s="150"/>
    </row>
    <row r="265" spans="2:28" x14ac:dyDescent="0.35">
      <c r="B265" s="110" t="s">
        <v>251</v>
      </c>
      <c r="C265" s="108" t="s">
        <v>179</v>
      </c>
      <c r="D265" s="150"/>
      <c r="E265" s="150"/>
      <c r="F265" s="150"/>
      <c r="G265" s="150"/>
      <c r="H265" s="150"/>
      <c r="I265" s="150"/>
      <c r="J265" s="150"/>
      <c r="K265" s="150"/>
      <c r="L265" s="150"/>
      <c r="M265" s="150"/>
      <c r="N265" s="150"/>
      <c r="O265" s="150"/>
      <c r="P265" s="150"/>
      <c r="Q265" s="150"/>
      <c r="R265" s="150"/>
      <c r="S265" s="150"/>
      <c r="T265" s="150"/>
      <c r="U265" s="150"/>
      <c r="V265" s="150"/>
      <c r="W265" s="150"/>
      <c r="X265" s="150"/>
      <c r="Y265" s="150"/>
      <c r="Z265" s="150"/>
      <c r="AA265" s="150"/>
      <c r="AB265" s="150"/>
    </row>
    <row r="266" spans="2:28" x14ac:dyDescent="0.35">
      <c r="B266" s="109" t="s">
        <v>240</v>
      </c>
      <c r="C266" s="108" t="s">
        <v>179</v>
      </c>
      <c r="D266" s="192">
        <f>D263+D264+D265</f>
        <v>0</v>
      </c>
      <c r="E266" s="192">
        <f t="shared" ref="E266:AB266" si="293">E263+E264+E265</f>
        <v>18111.063861689458</v>
      </c>
      <c r="F266" s="192">
        <f t="shared" si="293"/>
        <v>57793.246767163742</v>
      </c>
      <c r="G266" s="192">
        <f t="shared" si="293"/>
        <v>109417.46086764699</v>
      </c>
      <c r="H266" s="192">
        <f t="shared" si="293"/>
        <v>204555.23851799464</v>
      </c>
      <c r="I266" s="192">
        <f t="shared" si="293"/>
        <v>204555.23851799464</v>
      </c>
      <c r="J266" s="192">
        <f t="shared" si="293"/>
        <v>204555.23851799464</v>
      </c>
      <c r="K266" s="192">
        <f t="shared" si="293"/>
        <v>204555.23851799464</v>
      </c>
      <c r="L266" s="192">
        <f t="shared" si="293"/>
        <v>204555.23851799464</v>
      </c>
      <c r="M266" s="192">
        <f t="shared" si="293"/>
        <v>204555.23851799464</v>
      </c>
      <c r="N266" s="192">
        <f t="shared" si="293"/>
        <v>204555.23851799464</v>
      </c>
      <c r="O266" s="192">
        <f t="shared" si="293"/>
        <v>204555.23851799464</v>
      </c>
      <c r="P266" s="192">
        <f t="shared" si="293"/>
        <v>204555.23851799464</v>
      </c>
      <c r="Q266" s="192">
        <f t="shared" si="293"/>
        <v>204555.23851799464</v>
      </c>
      <c r="R266" s="192">
        <f t="shared" si="293"/>
        <v>204555.23851799464</v>
      </c>
      <c r="S266" s="192">
        <f t="shared" si="293"/>
        <v>204555.23851799464</v>
      </c>
      <c r="T266" s="192">
        <f t="shared" si="293"/>
        <v>204555.23851799464</v>
      </c>
      <c r="U266" s="192">
        <f t="shared" si="293"/>
        <v>204555.23851799464</v>
      </c>
      <c r="V266" s="192">
        <f t="shared" si="293"/>
        <v>204555.23851799464</v>
      </c>
      <c r="W266" s="192">
        <f t="shared" si="293"/>
        <v>204555.23851799464</v>
      </c>
      <c r="X266" s="192">
        <f>X263+X264+X265</f>
        <v>0</v>
      </c>
      <c r="Y266" s="192">
        <f t="shared" si="293"/>
        <v>0</v>
      </c>
      <c r="Z266" s="192">
        <f t="shared" si="293"/>
        <v>0</v>
      </c>
      <c r="AA266" s="192">
        <f t="shared" si="293"/>
        <v>0</v>
      </c>
      <c r="AB266" s="192">
        <f t="shared" si="293"/>
        <v>0</v>
      </c>
    </row>
    <row r="267" spans="2:28" x14ac:dyDescent="0.35">
      <c r="B267" s="111" t="s">
        <v>241</v>
      </c>
    </row>
    <row r="268" spans="2:28" x14ac:dyDescent="0.35">
      <c r="B268" s="3" t="s">
        <v>242</v>
      </c>
      <c r="C268" s="112" t="s">
        <v>179</v>
      </c>
      <c r="D268" s="151">
        <f>D266-D258</f>
        <v>-7</v>
      </c>
      <c r="E268" s="151">
        <f t="shared" ref="E268:AB268" si="294">E266-E258</f>
        <v>-36456.626706094205</v>
      </c>
      <c r="F268" s="151">
        <f t="shared" si="294"/>
        <v>-95576.417508434621</v>
      </c>
      <c r="G268" s="151">
        <f t="shared" si="294"/>
        <v>-544382.3598634908</v>
      </c>
      <c r="H268" s="151">
        <f t="shared" si="294"/>
        <v>-1481169.8570535751</v>
      </c>
      <c r="I268" s="151">
        <f t="shared" si="294"/>
        <v>199937.23851799464</v>
      </c>
      <c r="J268" s="151">
        <f t="shared" si="294"/>
        <v>199849.23851799464</v>
      </c>
      <c r="K268" s="151">
        <f t="shared" si="294"/>
        <v>199801.23851799464</v>
      </c>
      <c r="L268" s="151">
        <f t="shared" si="294"/>
        <v>199756.23851799464</v>
      </c>
      <c r="M268" s="151">
        <f t="shared" si="294"/>
        <v>199706.23851799464</v>
      </c>
      <c r="N268" s="151">
        <f t="shared" si="294"/>
        <v>199658.23851799464</v>
      </c>
      <c r="O268" s="151">
        <f t="shared" si="294"/>
        <v>199609.23851799464</v>
      </c>
      <c r="P268" s="151">
        <f t="shared" si="294"/>
        <v>199559.23851799464</v>
      </c>
      <c r="Q268" s="151">
        <f t="shared" si="294"/>
        <v>199510.23851799464</v>
      </c>
      <c r="R268" s="151">
        <f t="shared" si="294"/>
        <v>199460.23851799464</v>
      </c>
      <c r="S268" s="151">
        <f t="shared" si="294"/>
        <v>199409.23851799464</v>
      </c>
      <c r="T268" s="151">
        <f t="shared" si="294"/>
        <v>199409.23851799464</v>
      </c>
      <c r="U268" s="151">
        <f t="shared" si="294"/>
        <v>199306.23851799464</v>
      </c>
      <c r="V268" s="151">
        <f t="shared" si="294"/>
        <v>199253.23851799464</v>
      </c>
      <c r="W268" s="151">
        <f t="shared" si="294"/>
        <v>199199.23851799464</v>
      </c>
      <c r="X268" s="151">
        <f t="shared" si="294"/>
        <v>0</v>
      </c>
      <c r="Y268" s="151">
        <f t="shared" si="294"/>
        <v>0</v>
      </c>
      <c r="Z268" s="151">
        <f t="shared" si="294"/>
        <v>0</v>
      </c>
      <c r="AA268" s="151">
        <f t="shared" si="294"/>
        <v>0</v>
      </c>
      <c r="AB268" s="151">
        <f t="shared" si="294"/>
        <v>0</v>
      </c>
    </row>
    <row r="269" spans="2:28" x14ac:dyDescent="0.35">
      <c r="B269" s="3" t="s">
        <v>243</v>
      </c>
      <c r="C269" s="112" t="s">
        <v>179</v>
      </c>
      <c r="D269" s="151">
        <f>D268*1/(1+$D$10)</f>
        <v>-6.4587562280863624</v>
      </c>
      <c r="E269" s="151">
        <f>E268*1/(1+$E$10)*(1/(1+$D$10))</f>
        <v>-31036.889356629523</v>
      </c>
      <c r="F269" s="151">
        <f>F268*1/(1+$F$10)*(1/(1+$E$10))*(1/(1+$D$10))</f>
        <v>-75076.37722792555</v>
      </c>
      <c r="G269" s="151">
        <f>G268*1/(1+$G$10)*(1/(1+$F$10)*(1/(1+$E$10))*(1/(1+$D$10)))</f>
        <v>-394554.91446251521</v>
      </c>
      <c r="H269" s="151">
        <f>H268*1/(1+$H$10)*(1/(1+$G$10)*(1/(1+$F$10)*(1/(1+$E$10))*(1/(1+$D$10))))</f>
        <v>-990510.609885721</v>
      </c>
      <c r="I269" s="151">
        <f t="shared" ref="I269:AB269" si="295">I268*(1/((1+$H$10)^(I252-$G$17))*(1/(1+$G$10)*(1/(1+$F$10)*(1/(1+$E$10))*((1/(1+$D$10))))))</f>
        <v>123366.9447683733</v>
      </c>
      <c r="J269" s="151">
        <f t="shared" si="295"/>
        <v>113778.04601716658</v>
      </c>
      <c r="K269" s="151">
        <f t="shared" si="295"/>
        <v>104955.45182374807</v>
      </c>
      <c r="L269" s="151">
        <f t="shared" si="295"/>
        <v>96818.429004430975</v>
      </c>
      <c r="M269" s="151">
        <f t="shared" si="295"/>
        <v>89310.015556768383</v>
      </c>
      <c r="N269" s="151">
        <f t="shared" si="295"/>
        <v>82384.710854136574</v>
      </c>
      <c r="O269" s="151">
        <f t="shared" si="295"/>
        <v>75996.025142955215</v>
      </c>
      <c r="P269" s="151">
        <f t="shared" si="295"/>
        <v>70102.407218676992</v>
      </c>
      <c r="Q269" s="151">
        <f t="shared" si="295"/>
        <v>64666.169214540176</v>
      </c>
      <c r="R269" s="151">
        <f t="shared" si="295"/>
        <v>59651.193011906937</v>
      </c>
      <c r="S269" s="151">
        <f t="shared" si="295"/>
        <v>55024.857718114596</v>
      </c>
      <c r="T269" s="151">
        <f t="shared" si="295"/>
        <v>50770.306069491227</v>
      </c>
      <c r="U269" s="151">
        <f t="shared" si="295"/>
        <v>46820.522144972689</v>
      </c>
      <c r="V269" s="151">
        <f t="shared" si="295"/>
        <v>43188.846205735739</v>
      </c>
      <c r="W269" s="151">
        <f t="shared" si="295"/>
        <v>39838.661666540116</v>
      </c>
      <c r="X269" s="151">
        <f t="shared" si="295"/>
        <v>0</v>
      </c>
      <c r="Y269" s="151">
        <f t="shared" si="295"/>
        <v>0</v>
      </c>
      <c r="Z269" s="151">
        <f t="shared" si="295"/>
        <v>0</v>
      </c>
      <c r="AA269" s="151">
        <f t="shared" si="295"/>
        <v>0</v>
      </c>
      <c r="AB269" s="151">
        <f t="shared" si="295"/>
        <v>0</v>
      </c>
    </row>
    <row r="270" spans="2:28" x14ac:dyDescent="0.35">
      <c r="B270" s="38"/>
      <c r="C270" s="38"/>
      <c r="D270" s="38"/>
      <c r="E270" s="38"/>
      <c r="F270" s="38"/>
      <c r="G270" s="38"/>
      <c r="H270" s="38"/>
      <c r="I270" s="38"/>
      <c r="J270" s="38"/>
      <c r="K270" s="38"/>
      <c r="L270" s="38"/>
      <c r="M270" s="38"/>
      <c r="N270" s="38"/>
      <c r="O270" s="38"/>
      <c r="P270" s="38"/>
      <c r="Q270" s="38"/>
      <c r="R270" s="38"/>
      <c r="S270" s="38"/>
      <c r="T270" s="38"/>
      <c r="U270" s="38"/>
      <c r="V270" s="38"/>
      <c r="W270" s="38"/>
      <c r="X270" s="38"/>
      <c r="Y270" s="38"/>
      <c r="Z270" s="38"/>
      <c r="AA270" s="38"/>
      <c r="AB270" s="38"/>
    </row>
    <row r="271" spans="2:28" x14ac:dyDescent="0.35">
      <c r="B271" s="39" t="s">
        <v>244</v>
      </c>
      <c r="C271" s="113" t="s">
        <v>179</v>
      </c>
      <c r="D271" s="114">
        <f>SUM(D269:AB269)</f>
        <v>-374512.66327146126</v>
      </c>
      <c r="E271" s="38"/>
      <c r="F271" s="38"/>
      <c r="G271" s="38"/>
      <c r="H271" s="38"/>
    </row>
    <row r="273" spans="2:28" x14ac:dyDescent="0.35">
      <c r="B273" s="39" t="s">
        <v>218</v>
      </c>
      <c r="C273" s="39"/>
      <c r="D273" s="193">
        <f>IFERROR(IRR(D268:AB268),0)</f>
        <v>4.1693212756464648E-2</v>
      </c>
      <c r="E273" s="275"/>
    </row>
    <row r="275" spans="2:28" x14ac:dyDescent="0.35">
      <c r="B275" s="39" t="s">
        <v>245</v>
      </c>
    </row>
    <row r="276" spans="2:28" x14ac:dyDescent="0.35">
      <c r="B276" s="3" t="s">
        <v>228</v>
      </c>
      <c r="C276" s="37"/>
      <c r="D276" s="21">
        <v>1</v>
      </c>
      <c r="E276" s="21">
        <v>2</v>
      </c>
      <c r="F276" s="21">
        <v>3</v>
      </c>
      <c r="G276" s="21">
        <v>4</v>
      </c>
      <c r="H276" s="21">
        <v>5</v>
      </c>
      <c r="I276" s="21">
        <v>6</v>
      </c>
      <c r="J276" s="21">
        <v>7</v>
      </c>
      <c r="K276" s="21">
        <v>8</v>
      </c>
      <c r="L276" s="21">
        <v>9</v>
      </c>
      <c r="M276" s="21">
        <v>10</v>
      </c>
      <c r="N276" s="21">
        <v>11</v>
      </c>
      <c r="O276" s="21">
        <v>12</v>
      </c>
      <c r="P276" s="21">
        <v>13</v>
      </c>
      <c r="Q276" s="21">
        <v>14</v>
      </c>
      <c r="R276" s="21">
        <v>15</v>
      </c>
      <c r="S276" s="21">
        <v>16</v>
      </c>
      <c r="T276" s="21">
        <v>17</v>
      </c>
      <c r="U276" s="21">
        <v>18</v>
      </c>
      <c r="V276" s="21">
        <v>19</v>
      </c>
      <c r="W276" s="21">
        <v>20</v>
      </c>
      <c r="X276" s="21">
        <v>21</v>
      </c>
      <c r="Y276" s="21">
        <v>22</v>
      </c>
      <c r="Z276" s="21">
        <v>23</v>
      </c>
      <c r="AA276" s="21">
        <v>24</v>
      </c>
      <c r="AB276" s="21">
        <v>25</v>
      </c>
    </row>
    <row r="277" spans="2:28" x14ac:dyDescent="0.35">
      <c r="B277" s="3" t="s">
        <v>242</v>
      </c>
      <c r="C277" s="112" t="s">
        <v>179</v>
      </c>
      <c r="D277" s="150">
        <f>D268</f>
        <v>-7</v>
      </c>
      <c r="E277" s="150">
        <f>E268</f>
        <v>-36456.626706094205</v>
      </c>
      <c r="F277" s="150">
        <f t="shared" ref="F277:AB277" si="296">F268</f>
        <v>-95576.417508434621</v>
      </c>
      <c r="G277" s="150">
        <f t="shared" si="296"/>
        <v>-544382.3598634908</v>
      </c>
      <c r="H277" s="150">
        <f t="shared" si="296"/>
        <v>-1481169.8570535751</v>
      </c>
      <c r="I277" s="150">
        <f t="shared" si="296"/>
        <v>199937.23851799464</v>
      </c>
      <c r="J277" s="150">
        <f t="shared" si="296"/>
        <v>199849.23851799464</v>
      </c>
      <c r="K277" s="150">
        <f t="shared" si="296"/>
        <v>199801.23851799464</v>
      </c>
      <c r="L277" s="150">
        <f t="shared" si="296"/>
        <v>199756.23851799464</v>
      </c>
      <c r="M277" s="150">
        <f t="shared" si="296"/>
        <v>199706.23851799464</v>
      </c>
      <c r="N277" s="150">
        <f t="shared" si="296"/>
        <v>199658.23851799464</v>
      </c>
      <c r="O277" s="150">
        <f t="shared" si="296"/>
        <v>199609.23851799464</v>
      </c>
      <c r="P277" s="150">
        <f t="shared" si="296"/>
        <v>199559.23851799464</v>
      </c>
      <c r="Q277" s="150">
        <f t="shared" si="296"/>
        <v>199510.23851799464</v>
      </c>
      <c r="R277" s="150">
        <f t="shared" si="296"/>
        <v>199460.23851799464</v>
      </c>
      <c r="S277" s="150">
        <f t="shared" si="296"/>
        <v>199409.23851799464</v>
      </c>
      <c r="T277" s="150">
        <f t="shared" si="296"/>
        <v>199409.23851799464</v>
      </c>
      <c r="U277" s="150">
        <f t="shared" si="296"/>
        <v>199306.23851799464</v>
      </c>
      <c r="V277" s="150">
        <f t="shared" si="296"/>
        <v>199253.23851799464</v>
      </c>
      <c r="W277" s="150">
        <f t="shared" si="296"/>
        <v>199199.23851799464</v>
      </c>
      <c r="X277" s="150">
        <f t="shared" si="296"/>
        <v>0</v>
      </c>
      <c r="Y277" s="150">
        <f t="shared" si="296"/>
        <v>0</v>
      </c>
      <c r="Z277" s="150">
        <f t="shared" si="296"/>
        <v>0</v>
      </c>
      <c r="AA277" s="150">
        <f t="shared" si="296"/>
        <v>0</v>
      </c>
      <c r="AB277" s="150">
        <f t="shared" si="296"/>
        <v>0</v>
      </c>
    </row>
    <row r="278" spans="2:28" x14ac:dyDescent="0.35">
      <c r="B278" s="115" t="s">
        <v>246</v>
      </c>
      <c r="C278" s="116" t="s">
        <v>179</v>
      </c>
      <c r="D278" s="194">
        <f>D254*1/(1+$D$10)</f>
        <v>0</v>
      </c>
      <c r="E278" s="194">
        <f>E254*1/(1+$E$10)*(1/(1+$D$10))</f>
        <v>46437.637074074337</v>
      </c>
      <c r="F278" s="194">
        <f>F254*1/(1+$F$10)*(1/(1+$E$10))*(1/(1+$D$10))</f>
        <v>119357.42661025669</v>
      </c>
      <c r="G278" s="194">
        <f>G254*1/(1+$G$10)*(1/(1+$F$10)*(1/(1+$E$10))*(1/(1+$D$10)))</f>
        <v>471092.97481611255</v>
      </c>
      <c r="H278" s="194">
        <f>H254*1/(1+$H$10)*(1/(1+$G$10)*(1/(1+$F$10)*(1/(1+$E$10))*(1/(1+$D$10))))</f>
        <v>1124273.8845992025</v>
      </c>
    </row>
    <row r="279" spans="2:28" x14ac:dyDescent="0.35">
      <c r="B279" s="3" t="s">
        <v>247</v>
      </c>
      <c r="C279" s="112" t="s">
        <v>179</v>
      </c>
      <c r="D279" s="151">
        <f>D277-D278</f>
        <v>-7</v>
      </c>
      <c r="E279" s="151">
        <f>D279+E277-E278</f>
        <v>-82901.263780168549</v>
      </c>
      <c r="F279" s="151">
        <f>E279+F277-F278</f>
        <v>-297835.10789885989</v>
      </c>
      <c r="G279" s="151">
        <f>F279+G277-G278</f>
        <v>-1313310.4425784633</v>
      </c>
      <c r="H279" s="151">
        <f>G279+H277-H278</f>
        <v>-3918754.1842312412</v>
      </c>
      <c r="I279" s="151">
        <f t="shared" ref="I279" si="297">H279+I277</f>
        <v>-3718816.9457132467</v>
      </c>
      <c r="J279" s="151">
        <f t="shared" ref="J279" si="298">I279+J277</f>
        <v>-3518967.7071952522</v>
      </c>
      <c r="K279" s="151">
        <f t="shared" ref="K279" si="299">J279+K277</f>
        <v>-3319166.4686772577</v>
      </c>
      <c r="L279" s="151">
        <f t="shared" ref="L279" si="300">K279+L277</f>
        <v>-3119410.2301592631</v>
      </c>
      <c r="M279" s="151">
        <f t="shared" ref="M279" si="301">L279+M277</f>
        <v>-2919703.9916412686</v>
      </c>
      <c r="N279" s="151">
        <f t="shared" ref="N279" si="302">M279+N277</f>
        <v>-2720045.7531232741</v>
      </c>
      <c r="O279" s="151">
        <f t="shared" ref="O279" si="303">N279+O277</f>
        <v>-2520436.5146052795</v>
      </c>
      <c r="P279" s="151">
        <f t="shared" ref="P279" si="304">O279+P277</f>
        <v>-2320877.276087285</v>
      </c>
      <c r="Q279" s="151">
        <f t="shared" ref="Q279" si="305">P279+Q277</f>
        <v>-2121367.0375692905</v>
      </c>
      <c r="R279" s="151">
        <f t="shared" ref="R279" si="306">Q279+R277</f>
        <v>-1921906.799051296</v>
      </c>
      <c r="S279" s="151">
        <f t="shared" ref="S279" si="307">R279+S277</f>
        <v>-1722497.5605333014</v>
      </c>
      <c r="T279" s="151">
        <f t="shared" ref="T279" si="308">S279+T277</f>
        <v>-1523088.3220153069</v>
      </c>
      <c r="U279" s="151">
        <f t="shared" ref="U279" si="309">T279+U277</f>
        <v>-1323782.0834973124</v>
      </c>
      <c r="V279" s="151">
        <f t="shared" ref="V279" si="310">U279+V277</f>
        <v>-1124528.8449793179</v>
      </c>
      <c r="W279" s="151">
        <f t="shared" ref="W279" si="311">V279+W277</f>
        <v>-925329.60646132322</v>
      </c>
      <c r="X279" s="151">
        <f t="shared" ref="X279" si="312">W279+X277</f>
        <v>-925329.60646132322</v>
      </c>
      <c r="Y279" s="151">
        <f t="shared" ref="Y279" si="313">X279+Y277</f>
        <v>-925329.60646132322</v>
      </c>
      <c r="Z279" s="151">
        <f t="shared" ref="Z279" si="314">Y279+Z277</f>
        <v>-925329.60646132322</v>
      </c>
      <c r="AA279" s="151">
        <f t="shared" ref="AA279" si="315">Z279+AA277</f>
        <v>-925329.60646132322</v>
      </c>
      <c r="AB279" s="151">
        <f>AA279+AB277</f>
        <v>-925329.60646132322</v>
      </c>
    </row>
    <row r="280" spans="2:28" x14ac:dyDescent="0.35">
      <c r="B280" s="117" t="s">
        <v>248</v>
      </c>
    </row>
    <row r="282" spans="2:28" ht="15.5" x14ac:dyDescent="0.35">
      <c r="B282" s="385" t="s">
        <v>258</v>
      </c>
      <c r="C282" s="386"/>
      <c r="D282" s="386"/>
      <c r="E282" s="386"/>
      <c r="F282" s="386"/>
      <c r="G282" s="386"/>
      <c r="H282" s="386"/>
      <c r="I282" s="386"/>
      <c r="J282" s="386"/>
      <c r="K282" s="386"/>
      <c r="L282" s="386"/>
      <c r="M282" s="386"/>
      <c r="N282" s="386"/>
      <c r="O282" s="386"/>
      <c r="P282" s="386"/>
      <c r="Q282" s="386"/>
      <c r="R282" s="386"/>
      <c r="S282" s="386"/>
      <c r="T282" s="386"/>
      <c r="U282" s="386"/>
      <c r="V282" s="386"/>
      <c r="W282" s="386"/>
      <c r="X282" s="386"/>
      <c r="Y282" s="386"/>
      <c r="Z282" s="386"/>
      <c r="AA282" s="386"/>
      <c r="AB282" s="387"/>
    </row>
    <row r="283" spans="2:28" ht="15.5" x14ac:dyDescent="0.35">
      <c r="B283" s="103"/>
      <c r="C283" s="103"/>
      <c r="D283" s="102"/>
      <c r="E283" s="102"/>
      <c r="F283" s="102"/>
      <c r="G283" s="102"/>
      <c r="H283" s="102"/>
      <c r="I283" s="102"/>
      <c r="J283" s="102"/>
      <c r="K283" s="102"/>
      <c r="L283" s="102"/>
      <c r="M283" s="102"/>
      <c r="N283" s="102"/>
      <c r="O283" s="102"/>
      <c r="P283" s="102"/>
      <c r="Q283" s="102"/>
      <c r="R283" s="102"/>
      <c r="S283" s="102"/>
      <c r="T283" s="102"/>
      <c r="U283" s="102"/>
      <c r="V283" s="102"/>
      <c r="W283" s="102"/>
      <c r="X283" s="102"/>
      <c r="Y283" s="102"/>
      <c r="Z283" s="102"/>
      <c r="AA283" s="102"/>
      <c r="AB283" s="102"/>
    </row>
    <row r="284" spans="2:28" x14ac:dyDescent="0.35">
      <c r="B284" s="105" t="s">
        <v>227</v>
      </c>
      <c r="C284" s="97"/>
    </row>
    <row r="285" spans="2:28" x14ac:dyDescent="0.35">
      <c r="B285" s="3"/>
      <c r="C285" s="27" t="s">
        <v>105</v>
      </c>
      <c r="D285" s="27">
        <f>$C$3</f>
        <v>2024</v>
      </c>
      <c r="E285" s="27">
        <f>$C$3+1</f>
        <v>2025</v>
      </c>
      <c r="F285" s="27">
        <f>$C$3+2</f>
        <v>2026</v>
      </c>
      <c r="G285" s="27">
        <f>$C$3+3</f>
        <v>2027</v>
      </c>
      <c r="H285" s="27">
        <f>$C$3+4</f>
        <v>2028</v>
      </c>
      <c r="I285" s="27">
        <f>H285+1</f>
        <v>2029</v>
      </c>
      <c r="J285" s="27">
        <f t="shared" ref="J285" si="316">I285+1</f>
        <v>2030</v>
      </c>
      <c r="K285" s="27">
        <f t="shared" ref="K285" si="317">J285+1</f>
        <v>2031</v>
      </c>
      <c r="L285" s="27">
        <f t="shared" ref="L285" si="318">K285+1</f>
        <v>2032</v>
      </c>
      <c r="M285" s="27">
        <f t="shared" ref="M285" si="319">L285+1</f>
        <v>2033</v>
      </c>
      <c r="N285" s="27">
        <f t="shared" ref="N285" si="320">M285+1</f>
        <v>2034</v>
      </c>
      <c r="O285" s="27">
        <f t="shared" ref="O285" si="321">N285+1</f>
        <v>2035</v>
      </c>
      <c r="P285" s="27">
        <f t="shared" ref="P285" si="322">O285+1</f>
        <v>2036</v>
      </c>
      <c r="Q285" s="27">
        <f t="shared" ref="Q285" si="323">P285+1</f>
        <v>2037</v>
      </c>
      <c r="R285" s="27">
        <f t="shared" ref="R285" si="324">Q285+1</f>
        <v>2038</v>
      </c>
      <c r="S285" s="27">
        <f t="shared" ref="S285" si="325">R285+1</f>
        <v>2039</v>
      </c>
      <c r="T285" s="27">
        <f t="shared" ref="T285" si="326">S285+1</f>
        <v>2040</v>
      </c>
      <c r="U285" s="27">
        <f t="shared" ref="U285" si="327">T285+1</f>
        <v>2041</v>
      </c>
      <c r="V285" s="27">
        <f t="shared" ref="V285" si="328">U285+1</f>
        <v>2042</v>
      </c>
      <c r="W285" s="27">
        <f t="shared" ref="W285" si="329">V285+1</f>
        <v>2043</v>
      </c>
      <c r="X285" s="27">
        <f t="shared" ref="X285" si="330">W285+1</f>
        <v>2044</v>
      </c>
      <c r="Y285" s="27">
        <f t="shared" ref="Y285" si="331">X285+1</f>
        <v>2045</v>
      </c>
      <c r="Z285" s="27">
        <f t="shared" ref="Z285" si="332">Y285+1</f>
        <v>2046</v>
      </c>
      <c r="AA285" s="27">
        <f t="shared" ref="AA285" si="333">Z285+1</f>
        <v>2047</v>
      </c>
      <c r="AB285" s="27">
        <f t="shared" ref="AB285" si="334">AA285+1</f>
        <v>2048</v>
      </c>
    </row>
    <row r="286" spans="2:28" x14ac:dyDescent="0.35">
      <c r="B286" s="3" t="s">
        <v>228</v>
      </c>
      <c r="C286" s="37"/>
      <c r="D286" s="21">
        <v>1</v>
      </c>
      <c r="E286" s="21">
        <v>2</v>
      </c>
      <c r="F286" s="21">
        <v>3</v>
      </c>
      <c r="G286" s="21">
        <v>4</v>
      </c>
      <c r="H286" s="21">
        <v>5</v>
      </c>
      <c r="I286" s="21">
        <v>6</v>
      </c>
      <c r="J286" s="21">
        <v>7</v>
      </c>
      <c r="K286" s="21">
        <v>8</v>
      </c>
      <c r="L286" s="21">
        <v>9</v>
      </c>
      <c r="M286" s="21">
        <v>10</v>
      </c>
      <c r="N286" s="21">
        <v>11</v>
      </c>
      <c r="O286" s="21">
        <v>12</v>
      </c>
      <c r="P286" s="21">
        <v>13</v>
      </c>
      <c r="Q286" s="21">
        <v>14</v>
      </c>
      <c r="R286" s="21">
        <v>15</v>
      </c>
      <c r="S286" s="21">
        <v>16</v>
      </c>
      <c r="T286" s="21">
        <v>17</v>
      </c>
      <c r="U286" s="21">
        <v>18</v>
      </c>
      <c r="V286" s="21">
        <v>19</v>
      </c>
      <c r="W286" s="21">
        <v>20</v>
      </c>
      <c r="X286" s="21">
        <v>21</v>
      </c>
      <c r="Y286" s="21">
        <v>22</v>
      </c>
      <c r="Z286" s="21">
        <v>23</v>
      </c>
      <c r="AA286" s="21">
        <v>24</v>
      </c>
      <c r="AB286" s="21">
        <v>25</v>
      </c>
    </row>
    <row r="287" spans="2:28" x14ac:dyDescent="0.35">
      <c r="B287" s="382" t="s">
        <v>229</v>
      </c>
      <c r="C287" s="383"/>
      <c r="D287" s="383"/>
      <c r="E287" s="383"/>
      <c r="F287" s="383"/>
      <c r="G287" s="383"/>
      <c r="H287" s="383"/>
      <c r="I287" s="383"/>
      <c r="J287" s="383"/>
      <c r="K287" s="383"/>
      <c r="L287" s="383"/>
      <c r="M287" s="383"/>
      <c r="N287" s="383"/>
      <c r="O287" s="383"/>
      <c r="P287" s="383"/>
      <c r="Q287" s="383"/>
      <c r="R287" s="383"/>
      <c r="S287" s="383"/>
      <c r="T287" s="383"/>
      <c r="U287" s="383"/>
      <c r="V287" s="383"/>
      <c r="W287" s="383"/>
      <c r="X287" s="383"/>
      <c r="Y287" s="383"/>
      <c r="Z287" s="383"/>
      <c r="AA287" s="383"/>
      <c r="AB287" s="384"/>
    </row>
    <row r="288" spans="2:28" x14ac:dyDescent="0.35">
      <c r="B288" s="3" t="s">
        <v>230</v>
      </c>
      <c r="C288" s="106" t="s">
        <v>179</v>
      </c>
      <c r="D288" s="35">
        <v>0</v>
      </c>
      <c r="E288" s="35">
        <v>0</v>
      </c>
      <c r="F288" s="35">
        <v>0</v>
      </c>
      <c r="G288" s="35">
        <v>0</v>
      </c>
      <c r="H288" s="35">
        <v>0</v>
      </c>
      <c r="I288" s="107"/>
      <c r="J288" s="107"/>
      <c r="K288" s="107"/>
      <c r="L288" s="107"/>
      <c r="M288" s="107"/>
      <c r="N288" s="107"/>
      <c r="O288" s="107"/>
      <c r="P288" s="107"/>
      <c r="Q288" s="107"/>
      <c r="R288" s="107"/>
      <c r="S288" s="107"/>
      <c r="T288" s="107"/>
      <c r="U288" s="107"/>
      <c r="V288" s="107"/>
      <c r="W288" s="107"/>
      <c r="X288" s="107"/>
      <c r="Y288" s="107"/>
      <c r="Z288" s="107"/>
      <c r="AA288" s="107"/>
      <c r="AB288" s="107"/>
    </row>
    <row r="289" spans="2:28" x14ac:dyDescent="0.35">
      <c r="B289" s="3" t="s">
        <v>231</v>
      </c>
      <c r="C289" s="106" t="s">
        <v>179</v>
      </c>
      <c r="D289" s="35"/>
      <c r="E289" s="107"/>
      <c r="F289" s="107"/>
      <c r="G289" s="107"/>
      <c r="H289" s="107"/>
      <c r="I289" s="107"/>
      <c r="J289" s="107"/>
      <c r="K289" s="107"/>
      <c r="L289" s="107"/>
      <c r="M289" s="107"/>
      <c r="N289" s="107"/>
      <c r="O289" s="107"/>
      <c r="P289" s="107"/>
      <c r="Q289" s="107"/>
      <c r="R289" s="107"/>
      <c r="S289" s="107"/>
      <c r="T289" s="107"/>
      <c r="U289" s="107"/>
      <c r="V289" s="107"/>
      <c r="W289" s="107"/>
      <c r="X289" s="107"/>
      <c r="Y289" s="107"/>
      <c r="Z289" s="107"/>
      <c r="AA289" s="107"/>
      <c r="AB289" s="107"/>
    </row>
    <row r="290" spans="2:28" x14ac:dyDescent="0.35">
      <c r="B290" s="3" t="s">
        <v>232</v>
      </c>
      <c r="C290" s="106" t="s">
        <v>179</v>
      </c>
      <c r="D290" s="107"/>
      <c r="E290" s="107"/>
      <c r="F290" s="107"/>
      <c r="G290" s="107"/>
      <c r="H290" s="107"/>
      <c r="I290" s="35"/>
      <c r="J290" s="35"/>
      <c r="K290" s="35"/>
      <c r="L290" s="35"/>
      <c r="M290" s="35"/>
      <c r="N290" s="35"/>
      <c r="O290" s="35"/>
      <c r="P290" s="35"/>
      <c r="Q290" s="35"/>
      <c r="R290" s="35"/>
      <c r="S290" s="35"/>
      <c r="T290" s="35"/>
      <c r="U290" s="35"/>
      <c r="V290" s="35"/>
      <c r="W290" s="35"/>
      <c r="X290" s="35"/>
      <c r="Y290" s="35"/>
      <c r="Z290" s="35"/>
      <c r="AA290" s="35"/>
      <c r="AB290" s="35"/>
    </row>
    <row r="291" spans="2:28" x14ac:dyDescent="0.35">
      <c r="B291" s="3" t="s">
        <v>233</v>
      </c>
      <c r="C291" s="108" t="s">
        <v>179</v>
      </c>
      <c r="D291" s="35"/>
      <c r="E291" s="35"/>
      <c r="F291" s="35"/>
      <c r="G291" s="35"/>
      <c r="H291" s="35"/>
      <c r="I291" s="35"/>
      <c r="J291" s="35"/>
      <c r="K291" s="35"/>
      <c r="L291" s="35"/>
      <c r="M291" s="35"/>
      <c r="N291" s="35"/>
      <c r="O291" s="35"/>
      <c r="P291" s="35"/>
      <c r="Q291" s="35"/>
      <c r="R291" s="35"/>
      <c r="S291" s="35"/>
      <c r="T291" s="35"/>
      <c r="U291" s="35"/>
      <c r="V291" s="35"/>
      <c r="W291" s="35"/>
      <c r="X291" s="35"/>
      <c r="Y291" s="35"/>
      <c r="Z291" s="35"/>
      <c r="AA291" s="35"/>
      <c r="AB291" s="35"/>
    </row>
    <row r="292" spans="2:28" x14ac:dyDescent="0.35">
      <c r="B292" s="109" t="s">
        <v>234</v>
      </c>
      <c r="C292" s="108" t="s">
        <v>179</v>
      </c>
      <c r="D292" s="192">
        <f>D288+D291+D289</f>
        <v>0</v>
      </c>
      <c r="E292" s="192">
        <f>E288+E291</f>
        <v>0</v>
      </c>
      <c r="F292" s="192">
        <f>F288+F291</f>
        <v>0</v>
      </c>
      <c r="G292" s="192">
        <f>G288+G291</f>
        <v>0</v>
      </c>
      <c r="H292" s="192">
        <f>H288+H291</f>
        <v>0</v>
      </c>
      <c r="I292" s="192">
        <f>I290+I291</f>
        <v>0</v>
      </c>
      <c r="J292" s="192">
        <f t="shared" ref="J292:AB292" si="335">J290+J291</f>
        <v>0</v>
      </c>
      <c r="K292" s="192">
        <f t="shared" si="335"/>
        <v>0</v>
      </c>
      <c r="L292" s="192">
        <f t="shared" si="335"/>
        <v>0</v>
      </c>
      <c r="M292" s="192">
        <f t="shared" si="335"/>
        <v>0</v>
      </c>
      <c r="N292" s="192">
        <f t="shared" si="335"/>
        <v>0</v>
      </c>
      <c r="O292" s="192">
        <f t="shared" si="335"/>
        <v>0</v>
      </c>
      <c r="P292" s="192">
        <f t="shared" si="335"/>
        <v>0</v>
      </c>
      <c r="Q292" s="192">
        <f t="shared" si="335"/>
        <v>0</v>
      </c>
      <c r="R292" s="192">
        <f t="shared" si="335"/>
        <v>0</v>
      </c>
      <c r="S292" s="192">
        <f t="shared" si="335"/>
        <v>0</v>
      </c>
      <c r="T292" s="192">
        <f t="shared" si="335"/>
        <v>0</v>
      </c>
      <c r="U292" s="192">
        <f t="shared" si="335"/>
        <v>0</v>
      </c>
      <c r="V292" s="192">
        <f t="shared" si="335"/>
        <v>0</v>
      </c>
      <c r="W292" s="192">
        <f t="shared" si="335"/>
        <v>0</v>
      </c>
      <c r="X292" s="192">
        <f t="shared" si="335"/>
        <v>0</v>
      </c>
      <c r="Y292" s="192">
        <f t="shared" si="335"/>
        <v>0</v>
      </c>
      <c r="Z292" s="192">
        <f t="shared" si="335"/>
        <v>0</v>
      </c>
      <c r="AA292" s="192">
        <f t="shared" si="335"/>
        <v>0</v>
      </c>
      <c r="AB292" s="192">
        <f t="shared" si="335"/>
        <v>0</v>
      </c>
    </row>
    <row r="293" spans="2:28" x14ac:dyDescent="0.35">
      <c r="B293" s="17" t="s">
        <v>235</v>
      </c>
    </row>
    <row r="294" spans="2:28" x14ac:dyDescent="0.35">
      <c r="B294" s="17" t="s">
        <v>236</v>
      </c>
    </row>
    <row r="295" spans="2:28" x14ac:dyDescent="0.35">
      <c r="B295" s="382" t="s">
        <v>237</v>
      </c>
      <c r="C295" s="383"/>
      <c r="D295" s="383"/>
      <c r="E295" s="383"/>
      <c r="F295" s="383"/>
      <c r="G295" s="383"/>
      <c r="H295" s="383"/>
      <c r="I295" s="383"/>
      <c r="J295" s="383"/>
      <c r="K295" s="383"/>
      <c r="L295" s="383"/>
      <c r="M295" s="383"/>
      <c r="N295" s="383"/>
      <c r="O295" s="383"/>
      <c r="P295" s="383"/>
      <c r="Q295" s="383"/>
      <c r="R295" s="383"/>
      <c r="S295" s="383"/>
      <c r="T295" s="383"/>
      <c r="U295" s="383"/>
      <c r="V295" s="383"/>
      <c r="W295" s="383"/>
      <c r="X295" s="383"/>
      <c r="Y295" s="383"/>
      <c r="Z295" s="383"/>
      <c r="AA295" s="383"/>
      <c r="AB295" s="384"/>
    </row>
    <row r="296" spans="2:28" x14ac:dyDescent="0.35">
      <c r="B296" s="110" t="s">
        <v>238</v>
      </c>
      <c r="C296" s="106" t="s">
        <v>115</v>
      </c>
      <c r="D296" s="35"/>
      <c r="E296" s="35"/>
      <c r="F296" s="35"/>
      <c r="G296" s="35"/>
      <c r="H296" s="35"/>
      <c r="I296" s="35"/>
      <c r="J296" s="35"/>
      <c r="K296" s="35"/>
      <c r="L296" s="35"/>
      <c r="M296" s="35"/>
      <c r="N296" s="35"/>
      <c r="O296" s="35"/>
      <c r="P296" s="35"/>
      <c r="Q296" s="35"/>
      <c r="R296" s="35"/>
      <c r="S296" s="35"/>
      <c r="T296" s="35"/>
      <c r="U296" s="35"/>
      <c r="V296" s="35"/>
      <c r="W296" s="35"/>
      <c r="X296" s="35"/>
      <c r="Y296" s="35"/>
      <c r="Z296" s="35"/>
      <c r="AA296" s="35"/>
      <c r="AB296" s="35"/>
    </row>
    <row r="297" spans="2:28" x14ac:dyDescent="0.35">
      <c r="B297" s="110" t="s">
        <v>239</v>
      </c>
      <c r="C297" s="108" t="s">
        <v>179</v>
      </c>
      <c r="D297" s="150">
        <f t="shared" ref="D297:AB297" si="336">D296*$D$11</f>
        <v>0</v>
      </c>
      <c r="E297" s="150">
        <f t="shared" si="336"/>
        <v>0</v>
      </c>
      <c r="F297" s="150">
        <f t="shared" si="336"/>
        <v>0</v>
      </c>
      <c r="G297" s="150">
        <f t="shared" si="336"/>
        <v>0</v>
      </c>
      <c r="H297" s="150">
        <f t="shared" si="336"/>
        <v>0</v>
      </c>
      <c r="I297" s="150">
        <f t="shared" si="336"/>
        <v>0</v>
      </c>
      <c r="J297" s="150">
        <f t="shared" si="336"/>
        <v>0</v>
      </c>
      <c r="K297" s="150">
        <f t="shared" si="336"/>
        <v>0</v>
      </c>
      <c r="L297" s="150">
        <f t="shared" si="336"/>
        <v>0</v>
      </c>
      <c r="M297" s="150">
        <f t="shared" si="336"/>
        <v>0</v>
      </c>
      <c r="N297" s="150">
        <f t="shared" si="336"/>
        <v>0</v>
      </c>
      <c r="O297" s="150">
        <f t="shared" si="336"/>
        <v>0</v>
      </c>
      <c r="P297" s="150">
        <f t="shared" si="336"/>
        <v>0</v>
      </c>
      <c r="Q297" s="150">
        <f t="shared" si="336"/>
        <v>0</v>
      </c>
      <c r="R297" s="150">
        <f t="shared" si="336"/>
        <v>0</v>
      </c>
      <c r="S297" s="150">
        <f t="shared" si="336"/>
        <v>0</v>
      </c>
      <c r="T297" s="150">
        <f t="shared" si="336"/>
        <v>0</v>
      </c>
      <c r="U297" s="150">
        <f t="shared" si="336"/>
        <v>0</v>
      </c>
      <c r="V297" s="150">
        <f t="shared" si="336"/>
        <v>0</v>
      </c>
      <c r="W297" s="150">
        <f t="shared" si="336"/>
        <v>0</v>
      </c>
      <c r="X297" s="150">
        <f t="shared" si="336"/>
        <v>0</v>
      </c>
      <c r="Y297" s="150">
        <f t="shared" si="336"/>
        <v>0</v>
      </c>
      <c r="Z297" s="150">
        <f t="shared" si="336"/>
        <v>0</v>
      </c>
      <c r="AA297" s="150">
        <f t="shared" si="336"/>
        <v>0</v>
      </c>
      <c r="AB297" s="150">
        <f t="shared" si="336"/>
        <v>0</v>
      </c>
    </row>
    <row r="298" spans="2:28" x14ac:dyDescent="0.35">
      <c r="B298" s="109" t="s">
        <v>240</v>
      </c>
      <c r="C298" s="108" t="s">
        <v>179</v>
      </c>
      <c r="D298" s="192">
        <f>D297</f>
        <v>0</v>
      </c>
      <c r="E298" s="192">
        <f t="shared" ref="E298:G298" si="337">E297</f>
        <v>0</v>
      </c>
      <c r="F298" s="192">
        <f t="shared" si="337"/>
        <v>0</v>
      </c>
      <c r="G298" s="192">
        <f t="shared" si="337"/>
        <v>0</v>
      </c>
      <c r="H298" s="192">
        <f>H297</f>
        <v>0</v>
      </c>
      <c r="I298" s="192">
        <f t="shared" ref="I298:AA298" si="338">I297</f>
        <v>0</v>
      </c>
      <c r="J298" s="192">
        <f t="shared" si="338"/>
        <v>0</v>
      </c>
      <c r="K298" s="192">
        <f t="shared" si="338"/>
        <v>0</v>
      </c>
      <c r="L298" s="192">
        <f t="shared" si="338"/>
        <v>0</v>
      </c>
      <c r="M298" s="192">
        <f t="shared" si="338"/>
        <v>0</v>
      </c>
      <c r="N298" s="192">
        <f t="shared" si="338"/>
        <v>0</v>
      </c>
      <c r="O298" s="192">
        <f t="shared" si="338"/>
        <v>0</v>
      </c>
      <c r="P298" s="192">
        <f t="shared" si="338"/>
        <v>0</v>
      </c>
      <c r="Q298" s="192">
        <f t="shared" si="338"/>
        <v>0</v>
      </c>
      <c r="R298" s="192">
        <f t="shared" si="338"/>
        <v>0</v>
      </c>
      <c r="S298" s="192">
        <f t="shared" si="338"/>
        <v>0</v>
      </c>
      <c r="T298" s="192">
        <f t="shared" si="338"/>
        <v>0</v>
      </c>
      <c r="U298" s="192">
        <f t="shared" si="338"/>
        <v>0</v>
      </c>
      <c r="V298" s="192">
        <f t="shared" si="338"/>
        <v>0</v>
      </c>
      <c r="W298" s="192">
        <f t="shared" si="338"/>
        <v>0</v>
      </c>
      <c r="X298" s="192">
        <f t="shared" si="338"/>
        <v>0</v>
      </c>
      <c r="Y298" s="192">
        <f t="shared" si="338"/>
        <v>0</v>
      </c>
      <c r="Z298" s="192">
        <f t="shared" si="338"/>
        <v>0</v>
      </c>
      <c r="AA298" s="192">
        <f t="shared" si="338"/>
        <v>0</v>
      </c>
      <c r="AB298" s="192">
        <f>AB297</f>
        <v>0</v>
      </c>
    </row>
    <row r="299" spans="2:28" x14ac:dyDescent="0.35">
      <c r="B299" s="111" t="s">
        <v>241</v>
      </c>
    </row>
    <row r="300" spans="2:28" x14ac:dyDescent="0.35">
      <c r="B300" s="3" t="s">
        <v>242</v>
      </c>
      <c r="C300" s="112" t="s">
        <v>179</v>
      </c>
      <c r="D300" s="151">
        <f>D298-D292</f>
        <v>0</v>
      </c>
      <c r="E300" s="151">
        <f t="shared" ref="E300:AB300" si="339">E298-E292</f>
        <v>0</v>
      </c>
      <c r="F300" s="151">
        <f t="shared" si="339"/>
        <v>0</v>
      </c>
      <c r="G300" s="151">
        <f t="shared" si="339"/>
        <v>0</v>
      </c>
      <c r="H300" s="151">
        <f t="shared" si="339"/>
        <v>0</v>
      </c>
      <c r="I300" s="151">
        <f t="shared" si="339"/>
        <v>0</v>
      </c>
      <c r="J300" s="151">
        <f t="shared" si="339"/>
        <v>0</v>
      </c>
      <c r="K300" s="151">
        <f t="shared" si="339"/>
        <v>0</v>
      </c>
      <c r="L300" s="151">
        <f t="shared" si="339"/>
        <v>0</v>
      </c>
      <c r="M300" s="151">
        <f t="shared" si="339"/>
        <v>0</v>
      </c>
      <c r="N300" s="151">
        <f t="shared" si="339"/>
        <v>0</v>
      </c>
      <c r="O300" s="151">
        <f t="shared" si="339"/>
        <v>0</v>
      </c>
      <c r="P300" s="151">
        <f t="shared" si="339"/>
        <v>0</v>
      </c>
      <c r="Q300" s="151">
        <f t="shared" si="339"/>
        <v>0</v>
      </c>
      <c r="R300" s="151">
        <f t="shared" si="339"/>
        <v>0</v>
      </c>
      <c r="S300" s="151">
        <f t="shared" si="339"/>
        <v>0</v>
      </c>
      <c r="T300" s="151">
        <f t="shared" si="339"/>
        <v>0</v>
      </c>
      <c r="U300" s="151">
        <f t="shared" si="339"/>
        <v>0</v>
      </c>
      <c r="V300" s="151">
        <f t="shared" si="339"/>
        <v>0</v>
      </c>
      <c r="W300" s="151">
        <f t="shared" si="339"/>
        <v>0</v>
      </c>
      <c r="X300" s="151">
        <f t="shared" si="339"/>
        <v>0</v>
      </c>
      <c r="Y300" s="151">
        <f t="shared" si="339"/>
        <v>0</v>
      </c>
      <c r="Z300" s="151">
        <f t="shared" si="339"/>
        <v>0</v>
      </c>
      <c r="AA300" s="151">
        <f t="shared" si="339"/>
        <v>0</v>
      </c>
      <c r="AB300" s="151">
        <f t="shared" si="339"/>
        <v>0</v>
      </c>
    </row>
    <row r="301" spans="2:28" x14ac:dyDescent="0.35">
      <c r="B301" s="3" t="s">
        <v>243</v>
      </c>
      <c r="C301" s="112" t="s">
        <v>179</v>
      </c>
      <c r="D301" s="151">
        <f>D300*1/(1+$D$10)</f>
        <v>0</v>
      </c>
      <c r="E301" s="151">
        <f>E300*1/(1+$E$10)*(1/(1+$D$10))</f>
        <v>0</v>
      </c>
      <c r="F301" s="151">
        <f>F300*1/(1+$F$10)*(1/(1+$E$10))*(1/(1+$D$10))</f>
        <v>0</v>
      </c>
      <c r="G301" s="151">
        <f>G300*1/(1+$G$10)*(1/(1+$F$10)*(1/(1+$E$10))*(1/(1+$D$10)))</f>
        <v>0</v>
      </c>
      <c r="H301" s="151">
        <f>H300*1/(1+$H$10)*(1/(1+$G$10)*(1/(1+$F$10)*(1/(1+$E$10))*(1/(1+$D$10))))</f>
        <v>0</v>
      </c>
      <c r="I301" s="151">
        <f t="shared" ref="I301:AB301" si="340">I300*(1/((1+$H$10)^(I286-$G$17))*(1/(1+$G$10)*(1/(1+$F$10)*(1/(1+$E$10))*((1/(1+$D$10))))))</f>
        <v>0</v>
      </c>
      <c r="J301" s="151">
        <f t="shared" si="340"/>
        <v>0</v>
      </c>
      <c r="K301" s="151">
        <f t="shared" si="340"/>
        <v>0</v>
      </c>
      <c r="L301" s="151">
        <f t="shared" si="340"/>
        <v>0</v>
      </c>
      <c r="M301" s="151">
        <f t="shared" si="340"/>
        <v>0</v>
      </c>
      <c r="N301" s="151">
        <f t="shared" si="340"/>
        <v>0</v>
      </c>
      <c r="O301" s="151">
        <f t="shared" si="340"/>
        <v>0</v>
      </c>
      <c r="P301" s="151">
        <f t="shared" si="340"/>
        <v>0</v>
      </c>
      <c r="Q301" s="151">
        <f t="shared" si="340"/>
        <v>0</v>
      </c>
      <c r="R301" s="151">
        <f t="shared" si="340"/>
        <v>0</v>
      </c>
      <c r="S301" s="151">
        <f t="shared" si="340"/>
        <v>0</v>
      </c>
      <c r="T301" s="151">
        <f t="shared" si="340"/>
        <v>0</v>
      </c>
      <c r="U301" s="151">
        <f t="shared" si="340"/>
        <v>0</v>
      </c>
      <c r="V301" s="151">
        <f t="shared" si="340"/>
        <v>0</v>
      </c>
      <c r="W301" s="151">
        <f t="shared" si="340"/>
        <v>0</v>
      </c>
      <c r="X301" s="151">
        <f t="shared" si="340"/>
        <v>0</v>
      </c>
      <c r="Y301" s="151">
        <f t="shared" si="340"/>
        <v>0</v>
      </c>
      <c r="Z301" s="151">
        <f t="shared" si="340"/>
        <v>0</v>
      </c>
      <c r="AA301" s="151">
        <f t="shared" si="340"/>
        <v>0</v>
      </c>
      <c r="AB301" s="151">
        <f t="shared" si="340"/>
        <v>0</v>
      </c>
    </row>
    <row r="302" spans="2:28" x14ac:dyDescent="0.35">
      <c r="B302" s="38"/>
      <c r="C302" s="38"/>
      <c r="D302" s="38"/>
      <c r="E302" s="38"/>
      <c r="F302" s="38"/>
      <c r="G302" s="38"/>
      <c r="H302" s="38"/>
      <c r="I302" s="38"/>
      <c r="J302" s="38"/>
      <c r="K302" s="38"/>
      <c r="L302" s="38"/>
      <c r="M302" s="38"/>
      <c r="N302" s="38"/>
      <c r="O302" s="38"/>
      <c r="P302" s="38"/>
      <c r="Q302" s="38"/>
      <c r="R302" s="38"/>
      <c r="S302" s="38"/>
      <c r="T302" s="38"/>
      <c r="U302" s="38"/>
      <c r="V302" s="38"/>
      <c r="W302" s="38"/>
      <c r="X302" s="38"/>
      <c r="Y302" s="38"/>
      <c r="Z302" s="38"/>
      <c r="AA302" s="38"/>
      <c r="AB302" s="38"/>
    </row>
    <row r="303" spans="2:28" x14ac:dyDescent="0.35">
      <c r="B303" s="39" t="s">
        <v>244</v>
      </c>
      <c r="C303" s="113" t="s">
        <v>179</v>
      </c>
      <c r="D303" s="114">
        <f>SUM(D301:AB301)</f>
        <v>0</v>
      </c>
      <c r="E303" s="275"/>
      <c r="F303" s="38"/>
      <c r="G303" s="38"/>
      <c r="H303" s="38"/>
    </row>
    <row r="305" spans="2:28" x14ac:dyDescent="0.35">
      <c r="B305" s="39" t="s">
        <v>218</v>
      </c>
      <c r="C305" s="39"/>
      <c r="D305" s="193">
        <f>IFERROR(IRR(D300:AB300),0)</f>
        <v>0</v>
      </c>
    </row>
    <row r="307" spans="2:28" x14ac:dyDescent="0.35">
      <c r="B307" s="39" t="s">
        <v>245</v>
      </c>
    </row>
    <row r="308" spans="2:28" x14ac:dyDescent="0.35">
      <c r="B308" s="3" t="s">
        <v>228</v>
      </c>
      <c r="C308" s="37"/>
      <c r="D308" s="21">
        <v>1</v>
      </c>
      <c r="E308" s="21">
        <v>2</v>
      </c>
      <c r="F308" s="21">
        <v>3</v>
      </c>
      <c r="G308" s="21">
        <v>4</v>
      </c>
      <c r="H308" s="21">
        <v>5</v>
      </c>
      <c r="I308" s="21">
        <v>6</v>
      </c>
      <c r="J308" s="21">
        <v>7</v>
      </c>
      <c r="K308" s="21">
        <v>8</v>
      </c>
      <c r="L308" s="21">
        <v>9</v>
      </c>
      <c r="M308" s="21">
        <v>10</v>
      </c>
      <c r="N308" s="21">
        <v>11</v>
      </c>
      <c r="O308" s="21">
        <v>12</v>
      </c>
      <c r="P308" s="21">
        <v>13</v>
      </c>
      <c r="Q308" s="21">
        <v>14</v>
      </c>
      <c r="R308" s="21">
        <v>15</v>
      </c>
      <c r="S308" s="21">
        <v>16</v>
      </c>
      <c r="T308" s="21">
        <v>17</v>
      </c>
      <c r="U308" s="21">
        <v>18</v>
      </c>
      <c r="V308" s="21">
        <v>19</v>
      </c>
      <c r="W308" s="21">
        <v>20</v>
      </c>
      <c r="X308" s="21">
        <v>21</v>
      </c>
      <c r="Y308" s="21">
        <v>22</v>
      </c>
      <c r="Z308" s="21">
        <v>23</v>
      </c>
      <c r="AA308" s="21">
        <v>24</v>
      </c>
      <c r="AB308" s="21">
        <v>25</v>
      </c>
    </row>
    <row r="309" spans="2:28" x14ac:dyDescent="0.35">
      <c r="B309" s="3" t="s">
        <v>242</v>
      </c>
      <c r="C309" s="112" t="s">
        <v>179</v>
      </c>
      <c r="D309" s="150">
        <f>D300</f>
        <v>0</v>
      </c>
      <c r="E309" s="150">
        <f>E300</f>
        <v>0</v>
      </c>
      <c r="F309" s="150">
        <f t="shared" ref="F309:AB309" si="341">F300</f>
        <v>0</v>
      </c>
      <c r="G309" s="150">
        <f t="shared" si="341"/>
        <v>0</v>
      </c>
      <c r="H309" s="150">
        <f t="shared" si="341"/>
        <v>0</v>
      </c>
      <c r="I309" s="150">
        <f t="shared" si="341"/>
        <v>0</v>
      </c>
      <c r="J309" s="150">
        <f t="shared" si="341"/>
        <v>0</v>
      </c>
      <c r="K309" s="150">
        <f t="shared" si="341"/>
        <v>0</v>
      </c>
      <c r="L309" s="150">
        <f t="shared" si="341"/>
        <v>0</v>
      </c>
      <c r="M309" s="150">
        <f t="shared" si="341"/>
        <v>0</v>
      </c>
      <c r="N309" s="150">
        <f t="shared" si="341"/>
        <v>0</v>
      </c>
      <c r="O309" s="150">
        <f t="shared" si="341"/>
        <v>0</v>
      </c>
      <c r="P309" s="150">
        <f t="shared" si="341"/>
        <v>0</v>
      </c>
      <c r="Q309" s="150">
        <f t="shared" si="341"/>
        <v>0</v>
      </c>
      <c r="R309" s="150">
        <f t="shared" si="341"/>
        <v>0</v>
      </c>
      <c r="S309" s="150">
        <f t="shared" si="341"/>
        <v>0</v>
      </c>
      <c r="T309" s="150">
        <f t="shared" si="341"/>
        <v>0</v>
      </c>
      <c r="U309" s="150">
        <f t="shared" si="341"/>
        <v>0</v>
      </c>
      <c r="V309" s="150">
        <f t="shared" si="341"/>
        <v>0</v>
      </c>
      <c r="W309" s="150">
        <f t="shared" si="341"/>
        <v>0</v>
      </c>
      <c r="X309" s="150">
        <f t="shared" si="341"/>
        <v>0</v>
      </c>
      <c r="Y309" s="150">
        <f t="shared" si="341"/>
        <v>0</v>
      </c>
      <c r="Z309" s="150">
        <f t="shared" si="341"/>
        <v>0</v>
      </c>
      <c r="AA309" s="150">
        <f t="shared" si="341"/>
        <v>0</v>
      </c>
      <c r="AB309" s="150">
        <f t="shared" si="341"/>
        <v>0</v>
      </c>
    </row>
    <row r="310" spans="2:28" x14ac:dyDescent="0.35">
      <c r="B310" s="115" t="s">
        <v>246</v>
      </c>
      <c r="C310" s="116" t="s">
        <v>179</v>
      </c>
      <c r="D310" s="194">
        <f>D288*1/(1+$D$10)</f>
        <v>0</v>
      </c>
      <c r="E310" s="194">
        <f>E288*1/(1+$E$10)*(1/(1+$D$10))</f>
        <v>0</v>
      </c>
      <c r="F310" s="194">
        <f>F288*1/(1+$F$10)*(1/(1+$E$10))*(1/(1+$D$10))</f>
        <v>0</v>
      </c>
      <c r="G310" s="194">
        <f>G288*1/(1+$G$10)*(1/(1+$F$10)*(1/(1+$E$10))*(1/(1+$D$10)))</f>
        <v>0</v>
      </c>
      <c r="H310" s="194">
        <f>H288*1/(1+$H$10)*(1/(1+$G$10)*(1/(1+$F$10)*(1/(1+$E$10))*(1/(1+$D$10))))</f>
        <v>0</v>
      </c>
    </row>
    <row r="311" spans="2:28" x14ac:dyDescent="0.35">
      <c r="B311" s="3" t="s">
        <v>247</v>
      </c>
      <c r="C311" s="112" t="s">
        <v>179</v>
      </c>
      <c r="D311" s="151">
        <f>D309-D310</f>
        <v>0</v>
      </c>
      <c r="E311" s="151">
        <f>D311+E309-E310</f>
        <v>0</v>
      </c>
      <c r="F311" s="151">
        <f>E311+F309-F310</f>
        <v>0</v>
      </c>
      <c r="G311" s="151">
        <f>F311+G309-G310</f>
        <v>0</v>
      </c>
      <c r="H311" s="151">
        <f>G311+H309-H310</f>
        <v>0</v>
      </c>
      <c r="I311" s="151">
        <f t="shared" ref="I311" si="342">H311+I309</f>
        <v>0</v>
      </c>
      <c r="J311" s="151">
        <f t="shared" ref="J311" si="343">I311+J309</f>
        <v>0</v>
      </c>
      <c r="K311" s="151">
        <f t="shared" ref="K311" si="344">J311+K309</f>
        <v>0</v>
      </c>
      <c r="L311" s="151">
        <f t="shared" ref="L311" si="345">K311+L309</f>
        <v>0</v>
      </c>
      <c r="M311" s="151">
        <f t="shared" ref="M311" si="346">L311+M309</f>
        <v>0</v>
      </c>
      <c r="N311" s="151">
        <f t="shared" ref="N311" si="347">M311+N309</f>
        <v>0</v>
      </c>
      <c r="O311" s="151">
        <f t="shared" ref="O311" si="348">N311+O309</f>
        <v>0</v>
      </c>
      <c r="P311" s="151">
        <f t="shared" ref="P311" si="349">O311+P309</f>
        <v>0</v>
      </c>
      <c r="Q311" s="151">
        <f t="shared" ref="Q311" si="350">P311+Q309</f>
        <v>0</v>
      </c>
      <c r="R311" s="151">
        <f t="shared" ref="R311" si="351">Q311+R309</f>
        <v>0</v>
      </c>
      <c r="S311" s="151">
        <f t="shared" ref="S311" si="352">R311+S309</f>
        <v>0</v>
      </c>
      <c r="T311" s="151">
        <f t="shared" ref="T311" si="353">S311+T309</f>
        <v>0</v>
      </c>
      <c r="U311" s="151">
        <f t="shared" ref="U311" si="354">T311+U309</f>
        <v>0</v>
      </c>
      <c r="V311" s="151">
        <f t="shared" ref="V311" si="355">U311+V309</f>
        <v>0</v>
      </c>
      <c r="W311" s="151">
        <f t="shared" ref="W311" si="356">V311+W309</f>
        <v>0</v>
      </c>
      <c r="X311" s="151">
        <f t="shared" ref="X311" si="357">W311+X309</f>
        <v>0</v>
      </c>
      <c r="Y311" s="151">
        <f t="shared" ref="Y311" si="358">X311+Y309</f>
        <v>0</v>
      </c>
      <c r="Z311" s="151">
        <f t="shared" ref="Z311" si="359">Y311+Z309</f>
        <v>0</v>
      </c>
      <c r="AA311" s="151">
        <f t="shared" ref="AA311" si="360">Z311+AA309</f>
        <v>0</v>
      </c>
      <c r="AB311" s="151">
        <f>AA311+AB309</f>
        <v>0</v>
      </c>
    </row>
    <row r="312" spans="2:28" x14ac:dyDescent="0.35">
      <c r="B312" s="117" t="s">
        <v>248</v>
      </c>
    </row>
    <row r="314" spans="2:28" ht="15.5" x14ac:dyDescent="0.35">
      <c r="B314" s="385" t="s">
        <v>259</v>
      </c>
      <c r="C314" s="386"/>
      <c r="D314" s="386"/>
      <c r="E314" s="386"/>
      <c r="F314" s="386"/>
      <c r="G314" s="386"/>
      <c r="H314" s="386"/>
      <c r="I314" s="386"/>
      <c r="J314" s="386"/>
      <c r="K314" s="386"/>
      <c r="L314" s="386"/>
      <c r="M314" s="386"/>
      <c r="N314" s="386"/>
      <c r="O314" s="386"/>
      <c r="P314" s="386"/>
      <c r="Q314" s="386"/>
      <c r="R314" s="386"/>
      <c r="S314" s="386"/>
      <c r="T314" s="386"/>
      <c r="U314" s="386"/>
      <c r="V314" s="386"/>
      <c r="W314" s="386"/>
      <c r="X314" s="386"/>
      <c r="Y314" s="386"/>
      <c r="Z314" s="386"/>
      <c r="AA314" s="386"/>
      <c r="AB314" s="387"/>
    </row>
    <row r="315" spans="2:28" ht="15.5" x14ac:dyDescent="0.35">
      <c r="B315" s="103"/>
      <c r="C315" s="103"/>
      <c r="D315" s="102"/>
      <c r="E315" s="102"/>
      <c r="F315" s="102"/>
      <c r="G315" s="102"/>
      <c r="H315" s="102"/>
      <c r="I315" s="102"/>
      <c r="J315" s="102"/>
      <c r="K315" s="102"/>
      <c r="L315" s="102"/>
      <c r="M315" s="102"/>
      <c r="N315" s="102"/>
      <c r="O315" s="102"/>
      <c r="P315" s="102"/>
      <c r="Q315" s="102"/>
      <c r="R315" s="102"/>
      <c r="S315" s="102"/>
      <c r="T315" s="102"/>
      <c r="U315" s="102"/>
      <c r="V315" s="102"/>
      <c r="W315" s="102"/>
      <c r="X315" s="102"/>
      <c r="Y315" s="102"/>
      <c r="Z315" s="102"/>
      <c r="AA315" s="102"/>
      <c r="AB315" s="102"/>
    </row>
    <row r="316" spans="2:28" x14ac:dyDescent="0.35">
      <c r="B316" s="105" t="s">
        <v>227</v>
      </c>
      <c r="C316" s="97"/>
    </row>
    <row r="317" spans="2:28" x14ac:dyDescent="0.35">
      <c r="B317" s="3"/>
      <c r="C317" s="27" t="s">
        <v>105</v>
      </c>
      <c r="D317" s="27">
        <f>$C$3</f>
        <v>2024</v>
      </c>
      <c r="E317" s="27">
        <f>$C$3+1</f>
        <v>2025</v>
      </c>
      <c r="F317" s="27">
        <f>$C$3+2</f>
        <v>2026</v>
      </c>
      <c r="G317" s="27">
        <f>$C$3+3</f>
        <v>2027</v>
      </c>
      <c r="H317" s="27">
        <f>$C$3+4</f>
        <v>2028</v>
      </c>
      <c r="I317" s="27">
        <f>H317+1</f>
        <v>2029</v>
      </c>
      <c r="J317" s="27">
        <f t="shared" ref="J317" si="361">I317+1</f>
        <v>2030</v>
      </c>
      <c r="K317" s="27">
        <f t="shared" ref="K317" si="362">J317+1</f>
        <v>2031</v>
      </c>
      <c r="L317" s="27">
        <f t="shared" ref="L317" si="363">K317+1</f>
        <v>2032</v>
      </c>
      <c r="M317" s="27">
        <f t="shared" ref="M317" si="364">L317+1</f>
        <v>2033</v>
      </c>
      <c r="N317" s="27">
        <f t="shared" ref="N317" si="365">M317+1</f>
        <v>2034</v>
      </c>
      <c r="O317" s="27">
        <f t="shared" ref="O317" si="366">N317+1</f>
        <v>2035</v>
      </c>
      <c r="P317" s="27">
        <f t="shared" ref="P317" si="367">O317+1</f>
        <v>2036</v>
      </c>
      <c r="Q317" s="27">
        <f t="shared" ref="Q317" si="368">P317+1</f>
        <v>2037</v>
      </c>
      <c r="R317" s="27">
        <f t="shared" ref="R317" si="369">Q317+1</f>
        <v>2038</v>
      </c>
      <c r="S317" s="27">
        <f t="shared" ref="S317" si="370">R317+1</f>
        <v>2039</v>
      </c>
      <c r="T317" s="27">
        <f t="shared" ref="T317" si="371">S317+1</f>
        <v>2040</v>
      </c>
      <c r="U317" s="27">
        <f t="shared" ref="U317" si="372">T317+1</f>
        <v>2041</v>
      </c>
      <c r="V317" s="27">
        <f t="shared" ref="V317" si="373">U317+1</f>
        <v>2042</v>
      </c>
      <c r="W317" s="27">
        <f t="shared" ref="W317" si="374">V317+1</f>
        <v>2043</v>
      </c>
      <c r="X317" s="27">
        <f t="shared" ref="X317" si="375">W317+1</f>
        <v>2044</v>
      </c>
      <c r="Y317" s="27">
        <f t="shared" ref="Y317" si="376">X317+1</f>
        <v>2045</v>
      </c>
      <c r="Z317" s="27">
        <f t="shared" ref="Z317" si="377">Y317+1</f>
        <v>2046</v>
      </c>
      <c r="AA317" s="27">
        <f t="shared" ref="AA317" si="378">Z317+1</f>
        <v>2047</v>
      </c>
      <c r="AB317" s="27">
        <f t="shared" ref="AB317" si="379">AA317+1</f>
        <v>2048</v>
      </c>
    </row>
    <row r="318" spans="2:28" x14ac:dyDescent="0.35">
      <c r="B318" s="3" t="s">
        <v>228</v>
      </c>
      <c r="C318" s="37"/>
      <c r="D318" s="21">
        <v>1</v>
      </c>
      <c r="E318" s="21">
        <v>2</v>
      </c>
      <c r="F318" s="21">
        <v>3</v>
      </c>
      <c r="G318" s="21">
        <v>4</v>
      </c>
      <c r="H318" s="21">
        <v>5</v>
      </c>
      <c r="I318" s="21">
        <v>6</v>
      </c>
      <c r="J318" s="21">
        <v>7</v>
      </c>
      <c r="K318" s="21">
        <v>8</v>
      </c>
      <c r="L318" s="21">
        <v>9</v>
      </c>
      <c r="M318" s="21">
        <v>10</v>
      </c>
      <c r="N318" s="21">
        <v>11</v>
      </c>
      <c r="O318" s="21">
        <v>12</v>
      </c>
      <c r="P318" s="21">
        <v>13</v>
      </c>
      <c r="Q318" s="21">
        <v>14</v>
      </c>
      <c r="R318" s="21">
        <v>15</v>
      </c>
      <c r="S318" s="21">
        <v>16</v>
      </c>
      <c r="T318" s="21">
        <v>17</v>
      </c>
      <c r="U318" s="21">
        <v>18</v>
      </c>
      <c r="V318" s="21">
        <v>19</v>
      </c>
      <c r="W318" s="21">
        <v>20</v>
      </c>
      <c r="X318" s="21">
        <v>21</v>
      </c>
      <c r="Y318" s="21">
        <v>22</v>
      </c>
      <c r="Z318" s="21">
        <v>23</v>
      </c>
      <c r="AA318" s="21">
        <v>24</v>
      </c>
      <c r="AB318" s="21">
        <v>25</v>
      </c>
    </row>
    <row r="319" spans="2:28" x14ac:dyDescent="0.35">
      <c r="B319" s="382" t="s">
        <v>229</v>
      </c>
      <c r="C319" s="383"/>
      <c r="D319" s="383"/>
      <c r="E319" s="383"/>
      <c r="F319" s="383"/>
      <c r="G319" s="383"/>
      <c r="H319" s="383"/>
      <c r="I319" s="383"/>
      <c r="J319" s="383"/>
      <c r="K319" s="383"/>
      <c r="L319" s="383"/>
      <c r="M319" s="383"/>
      <c r="N319" s="383"/>
      <c r="O319" s="383"/>
      <c r="P319" s="383"/>
      <c r="Q319" s="383"/>
      <c r="R319" s="383"/>
      <c r="S319" s="383"/>
      <c r="T319" s="383"/>
      <c r="U319" s="383"/>
      <c r="V319" s="383"/>
      <c r="W319" s="383"/>
      <c r="X319" s="383"/>
      <c r="Y319" s="383"/>
      <c r="Z319" s="383"/>
      <c r="AA319" s="383"/>
      <c r="AB319" s="384"/>
    </row>
    <row r="320" spans="2:28" x14ac:dyDescent="0.35">
      <c r="B320" s="3" t="s">
        <v>230</v>
      </c>
      <c r="C320" s="106" t="s">
        <v>179</v>
      </c>
      <c r="D320" s="35">
        <v>0</v>
      </c>
      <c r="E320" s="35"/>
      <c r="F320" s="35">
        <v>0</v>
      </c>
      <c r="G320" s="35">
        <v>0</v>
      </c>
      <c r="H320" s="35">
        <v>0</v>
      </c>
      <c r="I320" s="107"/>
      <c r="J320" s="107"/>
      <c r="K320" s="107"/>
      <c r="L320" s="107"/>
      <c r="M320" s="107"/>
      <c r="N320" s="107"/>
      <c r="O320" s="107"/>
      <c r="P320" s="107"/>
      <c r="Q320" s="107"/>
      <c r="R320" s="107"/>
      <c r="S320" s="107"/>
      <c r="T320" s="107"/>
      <c r="U320" s="107"/>
      <c r="V320" s="107"/>
      <c r="W320" s="107"/>
      <c r="X320" s="107"/>
      <c r="Y320" s="107"/>
      <c r="Z320" s="107"/>
      <c r="AA320" s="107"/>
      <c r="AB320" s="107"/>
    </row>
    <row r="321" spans="2:28" x14ac:dyDescent="0.35">
      <c r="B321" s="3" t="s">
        <v>231</v>
      </c>
      <c r="C321" s="106" t="s">
        <v>179</v>
      </c>
      <c r="D321" s="35"/>
      <c r="E321" s="107"/>
      <c r="F321" s="107"/>
      <c r="G321" s="107"/>
      <c r="H321" s="107"/>
      <c r="I321" s="107"/>
      <c r="J321" s="107"/>
      <c r="K321" s="107"/>
      <c r="L321" s="107"/>
      <c r="M321" s="107"/>
      <c r="N321" s="107"/>
      <c r="O321" s="107"/>
      <c r="P321" s="107"/>
      <c r="Q321" s="107"/>
      <c r="R321" s="107"/>
      <c r="S321" s="107"/>
      <c r="T321" s="107"/>
      <c r="U321" s="107"/>
      <c r="V321" s="107"/>
      <c r="W321" s="107"/>
      <c r="X321" s="107"/>
      <c r="Y321" s="107"/>
      <c r="Z321" s="107"/>
      <c r="AA321" s="107"/>
      <c r="AB321" s="107"/>
    </row>
    <row r="322" spans="2:28" x14ac:dyDescent="0.35">
      <c r="B322" s="3" t="s">
        <v>232</v>
      </c>
      <c r="C322" s="106" t="s">
        <v>179</v>
      </c>
      <c r="D322" s="107"/>
      <c r="E322" s="107"/>
      <c r="F322" s="107"/>
      <c r="G322" s="107"/>
      <c r="H322" s="107"/>
      <c r="I322" s="35"/>
      <c r="J322" s="35"/>
      <c r="K322" s="35"/>
      <c r="L322" s="35"/>
      <c r="M322" s="35"/>
      <c r="N322" s="35"/>
      <c r="O322" s="35"/>
      <c r="P322" s="35"/>
      <c r="Q322" s="35"/>
      <c r="R322" s="35"/>
      <c r="S322" s="35"/>
      <c r="T322" s="35"/>
      <c r="U322" s="35"/>
      <c r="V322" s="35"/>
      <c r="W322" s="35"/>
      <c r="X322" s="35"/>
      <c r="Y322" s="35"/>
      <c r="Z322" s="35"/>
      <c r="AA322" s="35"/>
      <c r="AB322" s="35"/>
    </row>
    <row r="323" spans="2:28" x14ac:dyDescent="0.35">
      <c r="B323" s="3" t="s">
        <v>233</v>
      </c>
      <c r="C323" s="108" t="s">
        <v>179</v>
      </c>
      <c r="D323" s="35"/>
      <c r="E323" s="35"/>
      <c r="F323" s="35"/>
      <c r="G323" s="35"/>
      <c r="H323" s="35"/>
      <c r="I323" s="35"/>
      <c r="J323" s="35"/>
      <c r="K323" s="35"/>
      <c r="L323" s="35"/>
      <c r="M323" s="35"/>
      <c r="N323" s="35"/>
      <c r="O323" s="35"/>
      <c r="P323" s="35"/>
      <c r="Q323" s="35"/>
      <c r="R323" s="35"/>
      <c r="S323" s="35"/>
      <c r="T323" s="35"/>
      <c r="U323" s="35"/>
      <c r="V323" s="35"/>
      <c r="W323" s="35"/>
      <c r="X323" s="35"/>
      <c r="Y323" s="35"/>
      <c r="Z323" s="35"/>
      <c r="AA323" s="35"/>
      <c r="AB323" s="35"/>
    </row>
    <row r="324" spans="2:28" x14ac:dyDescent="0.35">
      <c r="B324" s="109" t="s">
        <v>234</v>
      </c>
      <c r="C324" s="108" t="s">
        <v>179</v>
      </c>
      <c r="D324" s="192">
        <f>D320+D323+D321</f>
        <v>0</v>
      </c>
      <c r="E324" s="192">
        <f>E320+E323</f>
        <v>0</v>
      </c>
      <c r="F324" s="192">
        <f>F320+F323</f>
        <v>0</v>
      </c>
      <c r="G324" s="192">
        <f>G320+G323</f>
        <v>0</v>
      </c>
      <c r="H324" s="192">
        <f>H320+H323</f>
        <v>0</v>
      </c>
      <c r="I324" s="192">
        <f>I322+I323</f>
        <v>0</v>
      </c>
      <c r="J324" s="192">
        <f t="shared" ref="J324:AB324" si="380">J322+J323</f>
        <v>0</v>
      </c>
      <c r="K324" s="192">
        <f t="shared" si="380"/>
        <v>0</v>
      </c>
      <c r="L324" s="192">
        <f t="shared" si="380"/>
        <v>0</v>
      </c>
      <c r="M324" s="192">
        <f t="shared" si="380"/>
        <v>0</v>
      </c>
      <c r="N324" s="192">
        <f t="shared" si="380"/>
        <v>0</v>
      </c>
      <c r="O324" s="192">
        <f t="shared" si="380"/>
        <v>0</v>
      </c>
      <c r="P324" s="192">
        <f t="shared" si="380"/>
        <v>0</v>
      </c>
      <c r="Q324" s="192">
        <f t="shared" si="380"/>
        <v>0</v>
      </c>
      <c r="R324" s="192">
        <f t="shared" si="380"/>
        <v>0</v>
      </c>
      <c r="S324" s="192">
        <f t="shared" si="380"/>
        <v>0</v>
      </c>
      <c r="T324" s="192">
        <f t="shared" si="380"/>
        <v>0</v>
      </c>
      <c r="U324" s="192">
        <f t="shared" si="380"/>
        <v>0</v>
      </c>
      <c r="V324" s="192">
        <f t="shared" si="380"/>
        <v>0</v>
      </c>
      <c r="W324" s="192">
        <f t="shared" si="380"/>
        <v>0</v>
      </c>
      <c r="X324" s="192">
        <f t="shared" si="380"/>
        <v>0</v>
      </c>
      <c r="Y324" s="192">
        <f t="shared" si="380"/>
        <v>0</v>
      </c>
      <c r="Z324" s="192">
        <f t="shared" si="380"/>
        <v>0</v>
      </c>
      <c r="AA324" s="192">
        <f t="shared" si="380"/>
        <v>0</v>
      </c>
      <c r="AB324" s="192">
        <f t="shared" si="380"/>
        <v>0</v>
      </c>
    </row>
    <row r="325" spans="2:28" x14ac:dyDescent="0.35">
      <c r="B325" s="17" t="s">
        <v>235</v>
      </c>
    </row>
    <row r="326" spans="2:28" x14ac:dyDescent="0.35">
      <c r="B326" s="17" t="s">
        <v>236</v>
      </c>
    </row>
    <row r="327" spans="2:28" x14ac:dyDescent="0.35">
      <c r="B327" s="382" t="s">
        <v>237</v>
      </c>
      <c r="C327" s="383"/>
      <c r="D327" s="383"/>
      <c r="E327" s="383"/>
      <c r="F327" s="383"/>
      <c r="G327" s="383"/>
      <c r="H327" s="383"/>
      <c r="I327" s="383"/>
      <c r="J327" s="383"/>
      <c r="K327" s="383"/>
      <c r="L327" s="383"/>
      <c r="M327" s="383"/>
      <c r="N327" s="383"/>
      <c r="O327" s="383"/>
      <c r="P327" s="383"/>
      <c r="Q327" s="383"/>
      <c r="R327" s="383"/>
      <c r="S327" s="383"/>
      <c r="T327" s="383"/>
      <c r="U327" s="383"/>
      <c r="V327" s="383"/>
      <c r="W327" s="383"/>
      <c r="X327" s="383"/>
      <c r="Y327" s="383"/>
      <c r="Z327" s="383"/>
      <c r="AA327" s="383"/>
      <c r="AB327" s="384"/>
    </row>
    <row r="328" spans="2:28" x14ac:dyDescent="0.35">
      <c r="B328" s="110" t="s">
        <v>238</v>
      </c>
      <c r="C328" s="106" t="s">
        <v>115</v>
      </c>
      <c r="D328" s="35"/>
      <c r="E328" s="35"/>
      <c r="F328" s="35"/>
      <c r="G328" s="35"/>
      <c r="H328" s="35"/>
      <c r="I328" s="35"/>
      <c r="J328" s="35"/>
      <c r="K328" s="35"/>
      <c r="L328" s="35"/>
      <c r="M328" s="35"/>
      <c r="N328" s="35"/>
      <c r="O328" s="35"/>
      <c r="P328" s="35"/>
      <c r="Q328" s="35"/>
      <c r="R328" s="35"/>
      <c r="S328" s="35"/>
      <c r="T328" s="35"/>
      <c r="U328" s="35"/>
      <c r="V328" s="35"/>
      <c r="W328" s="35"/>
      <c r="X328" s="35"/>
      <c r="Y328" s="35"/>
      <c r="Z328" s="35"/>
      <c r="AA328" s="35"/>
      <c r="AB328" s="35"/>
    </row>
    <row r="329" spans="2:28" x14ac:dyDescent="0.35">
      <c r="B329" s="110" t="s">
        <v>239</v>
      </c>
      <c r="C329" s="108" t="s">
        <v>179</v>
      </c>
      <c r="D329" s="150">
        <f t="shared" ref="D329:AB329" si="381">D328*$D$11</f>
        <v>0</v>
      </c>
      <c r="E329" s="150">
        <f t="shared" si="381"/>
        <v>0</v>
      </c>
      <c r="F329" s="150">
        <f t="shared" si="381"/>
        <v>0</v>
      </c>
      <c r="G329" s="150">
        <f t="shared" si="381"/>
        <v>0</v>
      </c>
      <c r="H329" s="150">
        <f t="shared" si="381"/>
        <v>0</v>
      </c>
      <c r="I329" s="150">
        <f t="shared" si="381"/>
        <v>0</v>
      </c>
      <c r="J329" s="150">
        <f t="shared" si="381"/>
        <v>0</v>
      </c>
      <c r="K329" s="150">
        <f t="shared" si="381"/>
        <v>0</v>
      </c>
      <c r="L329" s="150">
        <f t="shared" si="381"/>
        <v>0</v>
      </c>
      <c r="M329" s="150">
        <f t="shared" si="381"/>
        <v>0</v>
      </c>
      <c r="N329" s="150">
        <f t="shared" si="381"/>
        <v>0</v>
      </c>
      <c r="O329" s="150">
        <f t="shared" si="381"/>
        <v>0</v>
      </c>
      <c r="P329" s="150">
        <f t="shared" si="381"/>
        <v>0</v>
      </c>
      <c r="Q329" s="150">
        <f t="shared" si="381"/>
        <v>0</v>
      </c>
      <c r="R329" s="150">
        <f t="shared" si="381"/>
        <v>0</v>
      </c>
      <c r="S329" s="150">
        <f t="shared" si="381"/>
        <v>0</v>
      </c>
      <c r="T329" s="150">
        <f t="shared" si="381"/>
        <v>0</v>
      </c>
      <c r="U329" s="150">
        <f t="shared" si="381"/>
        <v>0</v>
      </c>
      <c r="V329" s="150">
        <f t="shared" si="381"/>
        <v>0</v>
      </c>
      <c r="W329" s="150">
        <f t="shared" si="381"/>
        <v>0</v>
      </c>
      <c r="X329" s="150">
        <f t="shared" si="381"/>
        <v>0</v>
      </c>
      <c r="Y329" s="150">
        <f t="shared" si="381"/>
        <v>0</v>
      </c>
      <c r="Z329" s="150">
        <f t="shared" si="381"/>
        <v>0</v>
      </c>
      <c r="AA329" s="150">
        <f t="shared" si="381"/>
        <v>0</v>
      </c>
      <c r="AB329" s="150">
        <f t="shared" si="381"/>
        <v>0</v>
      </c>
    </row>
    <row r="330" spans="2:28" x14ac:dyDescent="0.35">
      <c r="B330" s="110" t="s">
        <v>250</v>
      </c>
      <c r="C330" s="108" t="s">
        <v>179</v>
      </c>
      <c r="D330" s="150"/>
      <c r="E330" s="150"/>
      <c r="F330" s="150"/>
      <c r="G330" s="150"/>
      <c r="H330" s="150"/>
      <c r="I330" s="150"/>
      <c r="J330" s="150"/>
      <c r="K330" s="150"/>
      <c r="L330" s="150"/>
      <c r="M330" s="150"/>
      <c r="N330" s="150"/>
      <c r="O330" s="150"/>
      <c r="P330" s="150">
        <v>0</v>
      </c>
      <c r="Q330" s="150">
        <v>0</v>
      </c>
      <c r="R330" s="150">
        <v>0</v>
      </c>
      <c r="S330" s="150">
        <v>0</v>
      </c>
      <c r="T330" s="150">
        <v>0</v>
      </c>
      <c r="U330" s="150">
        <v>0</v>
      </c>
      <c r="V330" s="150">
        <v>0</v>
      </c>
      <c r="W330" s="150">
        <v>0</v>
      </c>
      <c r="X330" s="150">
        <v>0</v>
      </c>
      <c r="Y330" s="150"/>
      <c r="Z330" s="150"/>
      <c r="AA330" s="150"/>
      <c r="AB330" s="150"/>
    </row>
    <row r="331" spans="2:28" x14ac:dyDescent="0.35">
      <c r="B331" s="110" t="s">
        <v>251</v>
      </c>
      <c r="C331" s="108" t="s">
        <v>179</v>
      </c>
      <c r="D331" s="150"/>
      <c r="E331" s="150"/>
      <c r="F331" s="150"/>
      <c r="G331" s="150"/>
      <c r="H331" s="150"/>
      <c r="I331" s="150"/>
      <c r="J331" s="150"/>
      <c r="K331" s="150"/>
      <c r="L331" s="150"/>
      <c r="M331" s="150"/>
      <c r="N331" s="150"/>
      <c r="O331" s="150"/>
      <c r="P331" s="150"/>
      <c r="Q331" s="150"/>
      <c r="R331" s="150"/>
      <c r="S331" s="150"/>
      <c r="T331" s="150"/>
      <c r="U331" s="150"/>
      <c r="V331" s="150"/>
      <c r="W331" s="150"/>
      <c r="X331" s="150"/>
      <c r="Y331" s="150"/>
      <c r="Z331" s="150"/>
      <c r="AA331" s="150"/>
      <c r="AB331" s="150"/>
    </row>
    <row r="332" spans="2:28" x14ac:dyDescent="0.35">
      <c r="B332" s="109" t="s">
        <v>240</v>
      </c>
      <c r="C332" s="108" t="s">
        <v>179</v>
      </c>
      <c r="D332" s="192">
        <f>D329+D330+D331</f>
        <v>0</v>
      </c>
      <c r="E332" s="192">
        <f t="shared" ref="E332:AB332" si="382">E329+E330+E331</f>
        <v>0</v>
      </c>
      <c r="F332" s="192">
        <f t="shared" si="382"/>
        <v>0</v>
      </c>
      <c r="G332" s="192">
        <f t="shared" si="382"/>
        <v>0</v>
      </c>
      <c r="H332" s="192">
        <f t="shared" si="382"/>
        <v>0</v>
      </c>
      <c r="I332" s="192">
        <f t="shared" si="382"/>
        <v>0</v>
      </c>
      <c r="J332" s="192">
        <f t="shared" si="382"/>
        <v>0</v>
      </c>
      <c r="K332" s="192">
        <f t="shared" si="382"/>
        <v>0</v>
      </c>
      <c r="L332" s="192">
        <f t="shared" si="382"/>
        <v>0</v>
      </c>
      <c r="M332" s="192">
        <f t="shared" si="382"/>
        <v>0</v>
      </c>
      <c r="N332" s="192">
        <f t="shared" si="382"/>
        <v>0</v>
      </c>
      <c r="O332" s="192">
        <f t="shared" si="382"/>
        <v>0</v>
      </c>
      <c r="P332" s="192">
        <f t="shared" si="382"/>
        <v>0</v>
      </c>
      <c r="Q332" s="192">
        <f t="shared" si="382"/>
        <v>0</v>
      </c>
      <c r="R332" s="192">
        <f t="shared" si="382"/>
        <v>0</v>
      </c>
      <c r="S332" s="192">
        <f t="shared" si="382"/>
        <v>0</v>
      </c>
      <c r="T332" s="192">
        <f t="shared" si="382"/>
        <v>0</v>
      </c>
      <c r="U332" s="192">
        <f t="shared" si="382"/>
        <v>0</v>
      </c>
      <c r="V332" s="192">
        <f t="shared" si="382"/>
        <v>0</v>
      </c>
      <c r="W332" s="192">
        <f t="shared" si="382"/>
        <v>0</v>
      </c>
      <c r="X332" s="192">
        <f t="shared" si="382"/>
        <v>0</v>
      </c>
      <c r="Y332" s="192">
        <f>Y329+Y330+Y331</f>
        <v>0</v>
      </c>
      <c r="Z332" s="192">
        <f t="shared" si="382"/>
        <v>0</v>
      </c>
      <c r="AA332" s="192">
        <f t="shared" si="382"/>
        <v>0</v>
      </c>
      <c r="AB332" s="192">
        <f t="shared" si="382"/>
        <v>0</v>
      </c>
    </row>
    <row r="333" spans="2:28" x14ac:dyDescent="0.35">
      <c r="B333" s="111" t="s">
        <v>241</v>
      </c>
    </row>
    <row r="334" spans="2:28" x14ac:dyDescent="0.35">
      <c r="B334" s="3" t="s">
        <v>242</v>
      </c>
      <c r="C334" s="112" t="s">
        <v>179</v>
      </c>
      <c r="D334" s="151">
        <f t="shared" ref="D334:AB334" si="383">D332-D324</f>
        <v>0</v>
      </c>
      <c r="E334" s="151">
        <f t="shared" si="383"/>
        <v>0</v>
      </c>
      <c r="F334" s="151">
        <f t="shared" si="383"/>
        <v>0</v>
      </c>
      <c r="G334" s="151">
        <f t="shared" si="383"/>
        <v>0</v>
      </c>
      <c r="H334" s="151">
        <f t="shared" si="383"/>
        <v>0</v>
      </c>
      <c r="I334" s="151">
        <f t="shared" si="383"/>
        <v>0</v>
      </c>
      <c r="J334" s="151">
        <f t="shared" si="383"/>
        <v>0</v>
      </c>
      <c r="K334" s="151">
        <f t="shared" si="383"/>
        <v>0</v>
      </c>
      <c r="L334" s="151">
        <f t="shared" si="383"/>
        <v>0</v>
      </c>
      <c r="M334" s="151">
        <f t="shared" si="383"/>
        <v>0</v>
      </c>
      <c r="N334" s="151">
        <f t="shared" si="383"/>
        <v>0</v>
      </c>
      <c r="O334" s="151">
        <f t="shared" si="383"/>
        <v>0</v>
      </c>
      <c r="P334" s="151">
        <f t="shared" si="383"/>
        <v>0</v>
      </c>
      <c r="Q334" s="151">
        <f t="shared" si="383"/>
        <v>0</v>
      </c>
      <c r="R334" s="151">
        <f t="shared" si="383"/>
        <v>0</v>
      </c>
      <c r="S334" s="151">
        <f t="shared" si="383"/>
        <v>0</v>
      </c>
      <c r="T334" s="151">
        <f t="shared" si="383"/>
        <v>0</v>
      </c>
      <c r="U334" s="151">
        <f t="shared" si="383"/>
        <v>0</v>
      </c>
      <c r="V334" s="151">
        <f t="shared" si="383"/>
        <v>0</v>
      </c>
      <c r="W334" s="151">
        <f t="shared" si="383"/>
        <v>0</v>
      </c>
      <c r="X334" s="151">
        <f t="shared" si="383"/>
        <v>0</v>
      </c>
      <c r="Y334" s="151">
        <f t="shared" si="383"/>
        <v>0</v>
      </c>
      <c r="Z334" s="151">
        <f t="shared" si="383"/>
        <v>0</v>
      </c>
      <c r="AA334" s="151">
        <f t="shared" si="383"/>
        <v>0</v>
      </c>
      <c r="AB334" s="151">
        <f t="shared" si="383"/>
        <v>0</v>
      </c>
    </row>
    <row r="335" spans="2:28" x14ac:dyDescent="0.35">
      <c r="B335" s="3" t="s">
        <v>243</v>
      </c>
      <c r="C335" s="112" t="s">
        <v>179</v>
      </c>
      <c r="D335" s="151">
        <f>D334*1/(1+$D$10)</f>
        <v>0</v>
      </c>
      <c r="E335" s="151">
        <f>E334*1/(1+$E$10)*(1/(1+$D$10))</f>
        <v>0</v>
      </c>
      <c r="F335" s="151">
        <f>F334*1/(1+$F$10)*(1/(1+$E$10))*(1/(1+$D$10))</f>
        <v>0</v>
      </c>
      <c r="G335" s="151">
        <f>G334*1/(1+$G$10)*(1/(1+$F$10)*(1/(1+$E$10))*(1/(1+$D$10)))</f>
        <v>0</v>
      </c>
      <c r="H335" s="151">
        <f>H334*1/(1+$H$10)*(1/(1+$G$10)*(1/(1+$F$10)*(1/(1+$E$10))*(1/(1+$D$10))))</f>
        <v>0</v>
      </c>
      <c r="I335" s="151">
        <f t="shared" ref="I335:AB335" si="384">I334*(1/((1+$H$10)^(I318-$G$17))*(1/(1+$G$10)*(1/(1+$F$10)*(1/(1+$E$10))*((1/(1+$D$10))))))</f>
        <v>0</v>
      </c>
      <c r="J335" s="151">
        <f t="shared" si="384"/>
        <v>0</v>
      </c>
      <c r="K335" s="151">
        <f t="shared" si="384"/>
        <v>0</v>
      </c>
      <c r="L335" s="151">
        <f t="shared" si="384"/>
        <v>0</v>
      </c>
      <c r="M335" s="151">
        <f t="shared" si="384"/>
        <v>0</v>
      </c>
      <c r="N335" s="151">
        <f t="shared" si="384"/>
        <v>0</v>
      </c>
      <c r="O335" s="151">
        <f t="shared" si="384"/>
        <v>0</v>
      </c>
      <c r="P335" s="151">
        <f t="shared" si="384"/>
        <v>0</v>
      </c>
      <c r="Q335" s="151">
        <f t="shared" si="384"/>
        <v>0</v>
      </c>
      <c r="R335" s="151">
        <f t="shared" si="384"/>
        <v>0</v>
      </c>
      <c r="S335" s="151">
        <f t="shared" si="384"/>
        <v>0</v>
      </c>
      <c r="T335" s="151">
        <f t="shared" si="384"/>
        <v>0</v>
      </c>
      <c r="U335" s="151">
        <f t="shared" si="384"/>
        <v>0</v>
      </c>
      <c r="V335" s="151">
        <f t="shared" si="384"/>
        <v>0</v>
      </c>
      <c r="W335" s="151">
        <f t="shared" si="384"/>
        <v>0</v>
      </c>
      <c r="X335" s="151">
        <f t="shared" si="384"/>
        <v>0</v>
      </c>
      <c r="Y335" s="151">
        <f t="shared" si="384"/>
        <v>0</v>
      </c>
      <c r="Z335" s="151">
        <f t="shared" si="384"/>
        <v>0</v>
      </c>
      <c r="AA335" s="151">
        <f t="shared" si="384"/>
        <v>0</v>
      </c>
      <c r="AB335" s="151">
        <f t="shared" si="384"/>
        <v>0</v>
      </c>
    </row>
    <row r="336" spans="2:28" x14ac:dyDescent="0.35">
      <c r="B336" s="38"/>
      <c r="C336" s="38"/>
      <c r="D336" s="38"/>
      <c r="E336" s="38"/>
      <c r="F336" s="38"/>
      <c r="G336" s="38"/>
      <c r="H336" s="38"/>
      <c r="I336" s="38"/>
      <c r="J336" s="38"/>
      <c r="K336" s="38"/>
      <c r="L336" s="38"/>
      <c r="M336" s="38"/>
      <c r="N336" s="38"/>
      <c r="O336" s="38"/>
      <c r="P336" s="38"/>
      <c r="Q336" s="38"/>
      <c r="R336" s="38"/>
      <c r="S336" s="38"/>
      <c r="T336" s="38"/>
      <c r="U336" s="38"/>
      <c r="V336" s="38"/>
      <c r="W336" s="38"/>
      <c r="X336" s="38"/>
      <c r="Y336" s="38"/>
      <c r="Z336" s="38"/>
      <c r="AA336" s="38"/>
      <c r="AB336" s="38"/>
    </row>
    <row r="337" spans="2:28" x14ac:dyDescent="0.35">
      <c r="B337" s="39" t="s">
        <v>244</v>
      </c>
      <c r="C337" s="113" t="s">
        <v>179</v>
      </c>
      <c r="D337" s="114">
        <f>SUM(D335:AB335)</f>
        <v>0</v>
      </c>
      <c r="E337" s="38"/>
      <c r="F337" s="38"/>
      <c r="G337" s="38"/>
      <c r="H337" s="38"/>
    </row>
    <row r="339" spans="2:28" x14ac:dyDescent="0.35">
      <c r="B339" s="39" t="s">
        <v>218</v>
      </c>
      <c r="C339" s="39"/>
      <c r="D339" s="193">
        <f>IFERROR(IRR(D334:AB334),0)</f>
        <v>0</v>
      </c>
    </row>
    <row r="341" spans="2:28" x14ac:dyDescent="0.35">
      <c r="B341" s="39" t="s">
        <v>245</v>
      </c>
    </row>
    <row r="342" spans="2:28" x14ac:dyDescent="0.35">
      <c r="B342" s="3" t="s">
        <v>228</v>
      </c>
      <c r="C342" s="37"/>
      <c r="D342" s="21">
        <v>1</v>
      </c>
      <c r="E342" s="21">
        <v>2</v>
      </c>
      <c r="F342" s="21">
        <v>3</v>
      </c>
      <c r="G342" s="21">
        <v>4</v>
      </c>
      <c r="H342" s="21">
        <v>5</v>
      </c>
      <c r="I342" s="21">
        <v>6</v>
      </c>
      <c r="J342" s="21">
        <v>7</v>
      </c>
      <c r="K342" s="21">
        <v>8</v>
      </c>
      <c r="L342" s="21">
        <v>9</v>
      </c>
      <c r="M342" s="21">
        <v>10</v>
      </c>
      <c r="N342" s="21">
        <v>11</v>
      </c>
      <c r="O342" s="21">
        <v>12</v>
      </c>
      <c r="P342" s="21">
        <v>13</v>
      </c>
      <c r="Q342" s="21">
        <v>14</v>
      </c>
      <c r="R342" s="21">
        <v>15</v>
      </c>
      <c r="S342" s="21">
        <v>16</v>
      </c>
      <c r="T342" s="21">
        <v>17</v>
      </c>
      <c r="U342" s="21">
        <v>18</v>
      </c>
      <c r="V342" s="21">
        <v>19</v>
      </c>
      <c r="W342" s="21">
        <v>20</v>
      </c>
      <c r="X342" s="21">
        <v>21</v>
      </c>
      <c r="Y342" s="21">
        <v>22</v>
      </c>
      <c r="Z342" s="21">
        <v>23</v>
      </c>
      <c r="AA342" s="21">
        <v>24</v>
      </c>
      <c r="AB342" s="21">
        <v>25</v>
      </c>
    </row>
    <row r="343" spans="2:28" x14ac:dyDescent="0.35">
      <c r="B343" s="3" t="s">
        <v>242</v>
      </c>
      <c r="C343" s="112" t="s">
        <v>179</v>
      </c>
      <c r="D343" s="150">
        <f>D334</f>
        <v>0</v>
      </c>
      <c r="E343" s="150">
        <f>E334</f>
        <v>0</v>
      </c>
      <c r="F343" s="150">
        <f t="shared" ref="F343:AB343" si="385">F334</f>
        <v>0</v>
      </c>
      <c r="G343" s="150">
        <f t="shared" si="385"/>
        <v>0</v>
      </c>
      <c r="H343" s="150">
        <f t="shared" si="385"/>
        <v>0</v>
      </c>
      <c r="I343" s="150">
        <f t="shared" si="385"/>
        <v>0</v>
      </c>
      <c r="J343" s="150">
        <f t="shared" si="385"/>
        <v>0</v>
      </c>
      <c r="K343" s="150">
        <f t="shared" si="385"/>
        <v>0</v>
      </c>
      <c r="L343" s="150">
        <f t="shared" si="385"/>
        <v>0</v>
      </c>
      <c r="M343" s="150">
        <f t="shared" si="385"/>
        <v>0</v>
      </c>
      <c r="N343" s="150">
        <f t="shared" si="385"/>
        <v>0</v>
      </c>
      <c r="O343" s="150">
        <f t="shared" si="385"/>
        <v>0</v>
      </c>
      <c r="P343" s="150">
        <f t="shared" si="385"/>
        <v>0</v>
      </c>
      <c r="Q343" s="150">
        <f t="shared" si="385"/>
        <v>0</v>
      </c>
      <c r="R343" s="150">
        <f t="shared" si="385"/>
        <v>0</v>
      </c>
      <c r="S343" s="150">
        <f t="shared" si="385"/>
        <v>0</v>
      </c>
      <c r="T343" s="150">
        <f t="shared" si="385"/>
        <v>0</v>
      </c>
      <c r="U343" s="150">
        <f t="shared" si="385"/>
        <v>0</v>
      </c>
      <c r="V343" s="150">
        <f t="shared" si="385"/>
        <v>0</v>
      </c>
      <c r="W343" s="150">
        <f t="shared" si="385"/>
        <v>0</v>
      </c>
      <c r="X343" s="150">
        <f t="shared" si="385"/>
        <v>0</v>
      </c>
      <c r="Y343" s="150">
        <f t="shared" si="385"/>
        <v>0</v>
      </c>
      <c r="Z343" s="150">
        <f t="shared" si="385"/>
        <v>0</v>
      </c>
      <c r="AA343" s="150">
        <f t="shared" si="385"/>
        <v>0</v>
      </c>
      <c r="AB343" s="150">
        <f t="shared" si="385"/>
        <v>0</v>
      </c>
    </row>
    <row r="344" spans="2:28" x14ac:dyDescent="0.35">
      <c r="B344" s="115" t="s">
        <v>246</v>
      </c>
      <c r="C344" s="116" t="s">
        <v>179</v>
      </c>
      <c r="D344" s="194">
        <f>D320*1/(1+$D$10)</f>
        <v>0</v>
      </c>
      <c r="E344" s="194">
        <f>E320*1/(1+$E$10)*(1/(1+$D$10))</f>
        <v>0</v>
      </c>
      <c r="F344" s="194">
        <f>F320*1/(1+$F$10)*(1/(1+$E$10))*(1/(1+$D$10))</f>
        <v>0</v>
      </c>
      <c r="G344" s="194">
        <f>G320*1/(1+$G$10)*(1/(1+$F$10)*(1/(1+$E$10))*(1/(1+$D$10)))</f>
        <v>0</v>
      </c>
      <c r="H344" s="194">
        <f>H320*1/(1+$H$10)*(1/(1+$G$10)*(1/(1+$F$10)*(1/(1+$E$10))*(1/(1+$D$10))))</f>
        <v>0</v>
      </c>
    </row>
    <row r="345" spans="2:28" x14ac:dyDescent="0.35">
      <c r="B345" s="3" t="s">
        <v>247</v>
      </c>
      <c r="C345" s="112" t="s">
        <v>179</v>
      </c>
      <c r="D345" s="151">
        <f>D343-D344</f>
        <v>0</v>
      </c>
      <c r="E345" s="151">
        <f>D345+E343-E344</f>
        <v>0</v>
      </c>
      <c r="F345" s="151">
        <f>E345+F343-F344</f>
        <v>0</v>
      </c>
      <c r="G345" s="151">
        <f>F345+G343-G344</f>
        <v>0</v>
      </c>
      <c r="H345" s="151">
        <f>G345+H343-H344</f>
        <v>0</v>
      </c>
      <c r="I345" s="151">
        <f t="shared" ref="I345" si="386">H345+I343</f>
        <v>0</v>
      </c>
      <c r="J345" s="151">
        <f t="shared" ref="J345" si="387">I345+J343</f>
        <v>0</v>
      </c>
      <c r="K345" s="151">
        <f t="shared" ref="K345" si="388">J345+K343</f>
        <v>0</v>
      </c>
      <c r="L345" s="151">
        <f t="shared" ref="L345" si="389">K345+L343</f>
        <v>0</v>
      </c>
      <c r="M345" s="151">
        <f t="shared" ref="M345" si="390">L345+M343</f>
        <v>0</v>
      </c>
      <c r="N345" s="151">
        <f t="shared" ref="N345" si="391">M345+N343</f>
        <v>0</v>
      </c>
      <c r="O345" s="151">
        <f t="shared" ref="O345" si="392">N345+O343</f>
        <v>0</v>
      </c>
      <c r="P345" s="151">
        <f t="shared" ref="P345" si="393">O345+P343</f>
        <v>0</v>
      </c>
      <c r="Q345" s="151">
        <f t="shared" ref="Q345" si="394">P345+Q343</f>
        <v>0</v>
      </c>
      <c r="R345" s="151">
        <f t="shared" ref="R345" si="395">Q345+R343</f>
        <v>0</v>
      </c>
      <c r="S345" s="151">
        <f t="shared" ref="S345" si="396">R345+S343</f>
        <v>0</v>
      </c>
      <c r="T345" s="151">
        <f t="shared" ref="T345" si="397">S345+T343</f>
        <v>0</v>
      </c>
      <c r="U345" s="151">
        <f t="shared" ref="U345" si="398">T345+U343</f>
        <v>0</v>
      </c>
      <c r="V345" s="151">
        <f t="shared" ref="V345" si="399">U345+V343</f>
        <v>0</v>
      </c>
      <c r="W345" s="151">
        <f t="shared" ref="W345" si="400">V345+W343</f>
        <v>0</v>
      </c>
      <c r="X345" s="151">
        <f t="shared" ref="X345" si="401">W345+X343</f>
        <v>0</v>
      </c>
      <c r="Y345" s="151">
        <f t="shared" ref="Y345" si="402">X345+Y343</f>
        <v>0</v>
      </c>
      <c r="Z345" s="151">
        <f t="shared" ref="Z345" si="403">Y345+Z343</f>
        <v>0</v>
      </c>
      <c r="AA345" s="151">
        <f t="shared" ref="AA345" si="404">Z345+AA343</f>
        <v>0</v>
      </c>
      <c r="AB345" s="151">
        <f>AA345+AB343</f>
        <v>0</v>
      </c>
    </row>
    <row r="346" spans="2:28" x14ac:dyDescent="0.35">
      <c r="B346" s="117" t="s">
        <v>248</v>
      </c>
    </row>
    <row r="348" spans="2:28" ht="15.5" x14ac:dyDescent="0.35">
      <c r="B348" s="385" t="s">
        <v>260</v>
      </c>
      <c r="C348" s="386"/>
      <c r="D348" s="386"/>
      <c r="E348" s="386"/>
      <c r="F348" s="386"/>
      <c r="G348" s="386"/>
      <c r="H348" s="386"/>
      <c r="I348" s="386"/>
      <c r="J348" s="386"/>
      <c r="K348" s="386"/>
      <c r="L348" s="386"/>
      <c r="M348" s="386"/>
      <c r="N348" s="386"/>
      <c r="O348" s="386"/>
      <c r="P348" s="386"/>
      <c r="Q348" s="386"/>
      <c r="R348" s="386"/>
      <c r="S348" s="386"/>
      <c r="T348" s="386"/>
      <c r="U348" s="386"/>
      <c r="V348" s="386"/>
      <c r="W348" s="386"/>
      <c r="X348" s="386"/>
      <c r="Y348" s="386"/>
      <c r="Z348" s="386"/>
      <c r="AA348" s="386"/>
      <c r="AB348" s="387"/>
    </row>
    <row r="349" spans="2:28" ht="15.5" x14ac:dyDescent="0.35">
      <c r="B349" s="103"/>
      <c r="C349" s="103"/>
      <c r="D349" s="102"/>
      <c r="E349" s="102"/>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row>
    <row r="350" spans="2:28" x14ac:dyDescent="0.35">
      <c r="B350" s="105" t="s">
        <v>227</v>
      </c>
      <c r="C350" s="97"/>
    </row>
    <row r="351" spans="2:28" x14ac:dyDescent="0.35">
      <c r="B351" s="3"/>
      <c r="C351" s="27" t="s">
        <v>105</v>
      </c>
      <c r="D351" s="27">
        <f>$C$3</f>
        <v>2024</v>
      </c>
      <c r="E351" s="27">
        <f>$C$3+1</f>
        <v>2025</v>
      </c>
      <c r="F351" s="27">
        <f>$C$3+2</f>
        <v>2026</v>
      </c>
      <c r="G351" s="27">
        <f>$C$3+3</f>
        <v>2027</v>
      </c>
      <c r="H351" s="27">
        <f>$C$3+4</f>
        <v>2028</v>
      </c>
      <c r="I351" s="27">
        <f>H351+1</f>
        <v>2029</v>
      </c>
      <c r="J351" s="27">
        <f t="shared" ref="J351" si="405">I351+1</f>
        <v>2030</v>
      </c>
      <c r="K351" s="27">
        <f t="shared" ref="K351" si="406">J351+1</f>
        <v>2031</v>
      </c>
      <c r="L351" s="27">
        <f t="shared" ref="L351" si="407">K351+1</f>
        <v>2032</v>
      </c>
      <c r="M351" s="27">
        <f t="shared" ref="M351" si="408">L351+1</f>
        <v>2033</v>
      </c>
      <c r="N351" s="27">
        <f t="shared" ref="N351" si="409">M351+1</f>
        <v>2034</v>
      </c>
      <c r="O351" s="27">
        <f t="shared" ref="O351" si="410">N351+1</f>
        <v>2035</v>
      </c>
      <c r="P351" s="27">
        <f t="shared" ref="P351" si="411">O351+1</f>
        <v>2036</v>
      </c>
      <c r="Q351" s="27">
        <f t="shared" ref="Q351" si="412">P351+1</f>
        <v>2037</v>
      </c>
      <c r="R351" s="27">
        <f t="shared" ref="R351" si="413">Q351+1</f>
        <v>2038</v>
      </c>
      <c r="S351" s="27">
        <f t="shared" ref="S351" si="414">R351+1</f>
        <v>2039</v>
      </c>
      <c r="T351" s="27">
        <f t="shared" ref="T351" si="415">S351+1</f>
        <v>2040</v>
      </c>
      <c r="U351" s="27">
        <f t="shared" ref="U351" si="416">T351+1</f>
        <v>2041</v>
      </c>
      <c r="V351" s="27">
        <f t="shared" ref="V351" si="417">U351+1</f>
        <v>2042</v>
      </c>
      <c r="W351" s="27">
        <f t="shared" ref="W351" si="418">V351+1</f>
        <v>2043</v>
      </c>
      <c r="X351" s="27">
        <f t="shared" ref="X351" si="419">W351+1</f>
        <v>2044</v>
      </c>
      <c r="Y351" s="27">
        <f t="shared" ref="Y351" si="420">X351+1</f>
        <v>2045</v>
      </c>
      <c r="Z351" s="27">
        <f t="shared" ref="Z351" si="421">Y351+1</f>
        <v>2046</v>
      </c>
      <c r="AA351" s="27">
        <f t="shared" ref="AA351" si="422">Z351+1</f>
        <v>2047</v>
      </c>
      <c r="AB351" s="27">
        <f t="shared" ref="AB351" si="423">AA351+1</f>
        <v>2048</v>
      </c>
    </row>
    <row r="352" spans="2:28" x14ac:dyDescent="0.35">
      <c r="B352" s="3" t="s">
        <v>228</v>
      </c>
      <c r="C352" s="37"/>
      <c r="D352" s="21">
        <v>1</v>
      </c>
      <c r="E352" s="21">
        <v>2</v>
      </c>
      <c r="F352" s="21">
        <v>3</v>
      </c>
      <c r="G352" s="21">
        <v>4</v>
      </c>
      <c r="H352" s="21">
        <v>5</v>
      </c>
      <c r="I352" s="21">
        <v>6</v>
      </c>
      <c r="J352" s="21">
        <v>7</v>
      </c>
      <c r="K352" s="21">
        <v>8</v>
      </c>
      <c r="L352" s="21">
        <v>9</v>
      </c>
      <c r="M352" s="21">
        <v>10</v>
      </c>
      <c r="N352" s="21">
        <v>11</v>
      </c>
      <c r="O352" s="21">
        <v>12</v>
      </c>
      <c r="P352" s="21">
        <v>13</v>
      </c>
      <c r="Q352" s="21">
        <v>14</v>
      </c>
      <c r="R352" s="21">
        <v>15</v>
      </c>
      <c r="S352" s="21">
        <v>16</v>
      </c>
      <c r="T352" s="21">
        <v>17</v>
      </c>
      <c r="U352" s="21">
        <v>18</v>
      </c>
      <c r="V352" s="21">
        <v>19</v>
      </c>
      <c r="W352" s="21">
        <v>20</v>
      </c>
      <c r="X352" s="21">
        <v>21</v>
      </c>
      <c r="Y352" s="21">
        <v>22</v>
      </c>
      <c r="Z352" s="21">
        <v>23</v>
      </c>
      <c r="AA352" s="21">
        <v>24</v>
      </c>
      <c r="AB352" s="21">
        <v>25</v>
      </c>
    </row>
    <row r="353" spans="2:28" x14ac:dyDescent="0.35">
      <c r="B353" s="382" t="s">
        <v>229</v>
      </c>
      <c r="C353" s="383"/>
      <c r="D353" s="383"/>
      <c r="E353" s="383"/>
      <c r="F353" s="383"/>
      <c r="G353" s="383"/>
      <c r="H353" s="383"/>
      <c r="I353" s="383"/>
      <c r="J353" s="383"/>
      <c r="K353" s="383"/>
      <c r="L353" s="383"/>
      <c r="M353" s="383"/>
      <c r="N353" s="383"/>
      <c r="O353" s="383"/>
      <c r="P353" s="383"/>
      <c r="Q353" s="383"/>
      <c r="R353" s="383"/>
      <c r="S353" s="383"/>
      <c r="T353" s="383"/>
      <c r="U353" s="383"/>
      <c r="V353" s="383"/>
      <c r="W353" s="383"/>
      <c r="X353" s="383"/>
      <c r="Y353" s="383"/>
      <c r="Z353" s="383"/>
      <c r="AA353" s="383"/>
      <c r="AB353" s="384"/>
    </row>
    <row r="354" spans="2:28" x14ac:dyDescent="0.35">
      <c r="B354" s="3" t="s">
        <v>230</v>
      </c>
      <c r="C354" s="106" t="s">
        <v>179</v>
      </c>
      <c r="D354" s="35">
        <f>Επενδύσεις!D34</f>
        <v>2486934.6720663123</v>
      </c>
      <c r="E354" s="35">
        <f>Επενδύσεις!E34</f>
        <v>637912.60087651398</v>
      </c>
      <c r="F354" s="35">
        <f>Επενδύσεις!F34</f>
        <v>510695.66819066554</v>
      </c>
      <c r="G354" s="35">
        <f>Επενδύσεις!G34</f>
        <v>427960.76999706018</v>
      </c>
      <c r="H354" s="35">
        <f>Επενδύσεις!H34</f>
        <v>613069.12155506085</v>
      </c>
      <c r="I354" s="107"/>
      <c r="J354" s="107"/>
      <c r="K354" s="107"/>
      <c r="L354" s="107"/>
      <c r="M354" s="107"/>
      <c r="N354" s="107"/>
      <c r="O354" s="107"/>
      <c r="P354" s="107"/>
      <c r="Q354" s="107"/>
      <c r="R354" s="107"/>
      <c r="S354" s="107"/>
      <c r="T354" s="107"/>
      <c r="U354" s="107"/>
      <c r="V354" s="107"/>
      <c r="W354" s="107"/>
      <c r="X354" s="107"/>
      <c r="Y354" s="107"/>
      <c r="Z354" s="107"/>
      <c r="AA354" s="107"/>
      <c r="AB354" s="107"/>
    </row>
    <row r="355" spans="2:28" x14ac:dyDescent="0.35">
      <c r="B355" s="3" t="s">
        <v>231</v>
      </c>
      <c r="C355" s="106" t="s">
        <v>179</v>
      </c>
      <c r="D355" s="35"/>
      <c r="E355" s="107"/>
      <c r="F355" s="107"/>
      <c r="G355" s="107"/>
      <c r="H355" s="107"/>
      <c r="I355" s="107"/>
      <c r="J355" s="107"/>
      <c r="K355" s="107"/>
      <c r="L355" s="107"/>
      <c r="M355" s="107"/>
      <c r="N355" s="107"/>
      <c r="O355" s="107"/>
      <c r="P355" s="107"/>
      <c r="Q355" s="107"/>
      <c r="R355" s="107"/>
      <c r="S355" s="107"/>
      <c r="T355" s="107"/>
      <c r="U355" s="107"/>
      <c r="V355" s="107"/>
      <c r="W355" s="107"/>
      <c r="X355" s="107"/>
      <c r="Y355" s="107"/>
      <c r="Z355" s="107"/>
      <c r="AA355" s="107"/>
      <c r="AB355" s="107"/>
    </row>
    <row r="356" spans="2:28" x14ac:dyDescent="0.35">
      <c r="B356" s="3" t="s">
        <v>232</v>
      </c>
      <c r="C356" s="106" t="s">
        <v>179</v>
      </c>
      <c r="D356" s="107"/>
      <c r="E356" s="107"/>
      <c r="F356" s="107"/>
      <c r="G356" s="107"/>
      <c r="H356" s="107"/>
      <c r="I356" s="35">
        <v>284810.64</v>
      </c>
      <c r="J356" s="35">
        <v>261199.84</v>
      </c>
      <c r="K356" s="35">
        <v>150027.01</v>
      </c>
      <c r="L356" s="35">
        <v>141364.69</v>
      </c>
      <c r="M356" s="35">
        <v>126657.47</v>
      </c>
      <c r="N356" s="35">
        <v>117252.27</v>
      </c>
      <c r="O356" s="35">
        <v>109925.19</v>
      </c>
      <c r="P356" s="35">
        <v>97556.57</v>
      </c>
      <c r="Q356" s="35">
        <v>98532.13</v>
      </c>
      <c r="R356" s="35">
        <v>99517.45</v>
      </c>
      <c r="S356" s="35">
        <v>100512.63</v>
      </c>
      <c r="T356" s="35">
        <v>76013.38</v>
      </c>
      <c r="U356" s="35">
        <v>76773.509999999995</v>
      </c>
      <c r="V356" s="35">
        <v>77541.240000000005</v>
      </c>
      <c r="W356" s="35">
        <v>75301.960000000006</v>
      </c>
      <c r="X356" s="35">
        <v>0</v>
      </c>
      <c r="Y356" s="35">
        <v>0</v>
      </c>
      <c r="Z356" s="35"/>
      <c r="AA356" s="35"/>
      <c r="AB356" s="35"/>
    </row>
    <row r="357" spans="2:28" x14ac:dyDescent="0.35">
      <c r="B357" s="3" t="s">
        <v>233</v>
      </c>
      <c r="C357" s="108" t="s">
        <v>179</v>
      </c>
      <c r="D357" s="35">
        <v>3590</v>
      </c>
      <c r="E357" s="35">
        <v>12774</v>
      </c>
      <c r="F357" s="35">
        <v>19999</v>
      </c>
      <c r="G357" s="35">
        <v>25738</v>
      </c>
      <c r="H357" s="35">
        <v>32070</v>
      </c>
      <c r="I357" s="35">
        <v>38853</v>
      </c>
      <c r="J357" s="35">
        <v>42425</v>
      </c>
      <c r="K357" s="35">
        <v>48275</v>
      </c>
      <c r="L357" s="35">
        <v>53846</v>
      </c>
      <c r="M357" s="35">
        <v>58977</v>
      </c>
      <c r="N357" s="35">
        <v>63793</v>
      </c>
      <c r="O357" s="35">
        <v>68409</v>
      </c>
      <c r="P357" s="35">
        <v>72619</v>
      </c>
      <c r="Q357" s="35">
        <v>73340</v>
      </c>
      <c r="R357" s="35">
        <v>81248</v>
      </c>
      <c r="S357" s="35">
        <v>85698</v>
      </c>
      <c r="T357" s="35">
        <v>88444</v>
      </c>
      <c r="U357" s="35">
        <v>93011</v>
      </c>
      <c r="V357" s="35">
        <v>96783</v>
      </c>
      <c r="W357" s="35">
        <v>100529</v>
      </c>
      <c r="X357" s="35"/>
      <c r="Y357" s="35"/>
      <c r="Z357" s="35"/>
      <c r="AA357" s="35"/>
      <c r="AB357" s="35"/>
    </row>
    <row r="358" spans="2:28" x14ac:dyDescent="0.35">
      <c r="B358" s="109" t="s">
        <v>234</v>
      </c>
      <c r="C358" s="108" t="s">
        <v>179</v>
      </c>
      <c r="D358" s="192">
        <f>D354+D357+D355</f>
        <v>2490524.6720663123</v>
      </c>
      <c r="E358" s="192">
        <f>E354+E357</f>
        <v>650686.60087651398</v>
      </c>
      <c r="F358" s="192">
        <f>F354+F357</f>
        <v>530694.66819066554</v>
      </c>
      <c r="G358" s="192">
        <f>G354+G357</f>
        <v>453698.76999706018</v>
      </c>
      <c r="H358" s="192">
        <f>H354+H357</f>
        <v>645139.12155506085</v>
      </c>
      <c r="I358" s="192">
        <f>I356+I357</f>
        <v>323663.64</v>
      </c>
      <c r="J358" s="192">
        <f t="shared" ref="J358:AB358" si="424">J356+J357</f>
        <v>303624.83999999997</v>
      </c>
      <c r="K358" s="192">
        <f t="shared" si="424"/>
        <v>198302.01</v>
      </c>
      <c r="L358" s="192">
        <f t="shared" si="424"/>
        <v>195210.69</v>
      </c>
      <c r="M358" s="192">
        <f t="shared" si="424"/>
        <v>185634.47</v>
      </c>
      <c r="N358" s="192">
        <f t="shared" si="424"/>
        <v>181045.27000000002</v>
      </c>
      <c r="O358" s="192">
        <f t="shared" si="424"/>
        <v>178334.19</v>
      </c>
      <c r="P358" s="192">
        <f t="shared" si="424"/>
        <v>170175.57</v>
      </c>
      <c r="Q358" s="192">
        <f t="shared" si="424"/>
        <v>171872.13</v>
      </c>
      <c r="R358" s="192">
        <f t="shared" si="424"/>
        <v>180765.45</v>
      </c>
      <c r="S358" s="192">
        <f t="shared" si="424"/>
        <v>186210.63</v>
      </c>
      <c r="T358" s="192">
        <f t="shared" si="424"/>
        <v>164457.38</v>
      </c>
      <c r="U358" s="192">
        <f t="shared" si="424"/>
        <v>169784.51</v>
      </c>
      <c r="V358" s="192">
        <f t="shared" si="424"/>
        <v>174324.24</v>
      </c>
      <c r="W358" s="192">
        <f t="shared" si="424"/>
        <v>175830.96000000002</v>
      </c>
      <c r="X358" s="192">
        <f t="shared" si="424"/>
        <v>0</v>
      </c>
      <c r="Y358" s="192">
        <f t="shared" si="424"/>
        <v>0</v>
      </c>
      <c r="Z358" s="192">
        <f t="shared" si="424"/>
        <v>0</v>
      </c>
      <c r="AA358" s="192">
        <f t="shared" si="424"/>
        <v>0</v>
      </c>
      <c r="AB358" s="192">
        <f t="shared" si="424"/>
        <v>0</v>
      </c>
    </row>
    <row r="359" spans="2:28" x14ac:dyDescent="0.35">
      <c r="B359" s="17" t="s">
        <v>235</v>
      </c>
    </row>
    <row r="360" spans="2:28" x14ac:dyDescent="0.35">
      <c r="B360" s="17" t="s">
        <v>236</v>
      </c>
    </row>
    <row r="361" spans="2:28" x14ac:dyDescent="0.35">
      <c r="B361" s="382" t="s">
        <v>237</v>
      </c>
      <c r="C361" s="383"/>
      <c r="D361" s="383"/>
      <c r="E361" s="383"/>
      <c r="F361" s="383"/>
      <c r="G361" s="383"/>
      <c r="H361" s="383"/>
      <c r="I361" s="383"/>
      <c r="J361" s="383"/>
      <c r="K361" s="383"/>
      <c r="L361" s="383"/>
      <c r="M361" s="383"/>
      <c r="N361" s="383"/>
      <c r="O361" s="383"/>
      <c r="P361" s="383"/>
      <c r="Q361" s="383"/>
      <c r="R361" s="383"/>
      <c r="S361" s="383"/>
      <c r="T361" s="383"/>
      <c r="U361" s="383"/>
      <c r="V361" s="383"/>
      <c r="W361" s="383"/>
      <c r="X361" s="383"/>
      <c r="Y361" s="383"/>
      <c r="Z361" s="383"/>
      <c r="AA361" s="383"/>
      <c r="AB361" s="384"/>
    </row>
    <row r="362" spans="2:28" x14ac:dyDescent="0.35">
      <c r="B362" s="110" t="s">
        <v>238</v>
      </c>
      <c r="C362" s="106" t="s">
        <v>115</v>
      </c>
      <c r="D362" s="35">
        <v>5605</v>
      </c>
      <c r="E362" s="35">
        <v>18679.955239999999</v>
      </c>
      <c r="F362" s="35">
        <v>25887.690689999999</v>
      </c>
      <c r="G362" s="35">
        <v>31378.174640000001</v>
      </c>
      <c r="H362" s="35">
        <v>44583.212180000002</v>
      </c>
      <c r="I362" s="35">
        <v>49012.876369999998</v>
      </c>
      <c r="J362" s="35">
        <v>56661.385739999998</v>
      </c>
      <c r="K362" s="35">
        <v>58924.167990000002</v>
      </c>
      <c r="L362" s="35">
        <v>77228.418220000007</v>
      </c>
      <c r="M362" s="35">
        <v>79101.088690000004</v>
      </c>
      <c r="N362" s="35">
        <v>80817.535889999999</v>
      </c>
      <c r="O362" s="35">
        <v>83660.098750000005</v>
      </c>
      <c r="P362" s="35">
        <v>85060.082280000002</v>
      </c>
      <c r="Q362" s="35">
        <v>86460.06581</v>
      </c>
      <c r="R362" s="35">
        <v>87860.049339999998</v>
      </c>
      <c r="S362" s="35">
        <v>89260.032869999995</v>
      </c>
      <c r="T362" s="35">
        <v>90318.780180000002</v>
      </c>
      <c r="U362" s="35">
        <v>91377.527489999993</v>
      </c>
      <c r="V362" s="35">
        <v>92436.274799999999</v>
      </c>
      <c r="W362" s="35">
        <v>93464.446989999997</v>
      </c>
      <c r="X362" s="35"/>
      <c r="Y362" s="35"/>
      <c r="Z362" s="35"/>
      <c r="AA362" s="35"/>
      <c r="AB362" s="35"/>
    </row>
    <row r="363" spans="2:28" x14ac:dyDescent="0.35">
      <c r="B363" s="110" t="s">
        <v>239</v>
      </c>
      <c r="C363" s="108" t="s">
        <v>179</v>
      </c>
      <c r="D363" s="150">
        <f t="shared" ref="D363:AB363" si="425">D362*$D$11</f>
        <v>63325.046182500002</v>
      </c>
      <c r="E363" s="150">
        <f t="shared" si="425"/>
        <v>211045.32172346706</v>
      </c>
      <c r="F363" s="150">
        <f t="shared" si="425"/>
        <v>292478.00330107496</v>
      </c>
      <c r="G363" s="150">
        <f t="shared" si="425"/>
        <v>354509.25213212316</v>
      </c>
      <c r="H363" s="150">
        <f t="shared" si="425"/>
        <v>503699.19183991017</v>
      </c>
      <c r="I363" s="150">
        <f t="shared" si="425"/>
        <v>553745.34516813792</v>
      </c>
      <c r="J363" s="150">
        <f t="shared" si="425"/>
        <v>640157.87132024032</v>
      </c>
      <c r="K363" s="150">
        <f t="shared" si="425"/>
        <v>665722.68674971245</v>
      </c>
      <c r="L363" s="150">
        <f t="shared" si="425"/>
        <v>872523.30961336754</v>
      </c>
      <c r="M363" s="150">
        <f t="shared" si="425"/>
        <v>893680.65912226203</v>
      </c>
      <c r="N363" s="150">
        <f t="shared" si="425"/>
        <v>913073.00492240873</v>
      </c>
      <c r="O363" s="150">
        <f t="shared" si="425"/>
        <v>945188.15646320442</v>
      </c>
      <c r="P363" s="150">
        <f t="shared" si="425"/>
        <v>961005.1094858608</v>
      </c>
      <c r="Q363" s="150">
        <f t="shared" si="425"/>
        <v>976822.06250851729</v>
      </c>
      <c r="R363" s="150">
        <f t="shared" si="425"/>
        <v>992639.01553117367</v>
      </c>
      <c r="S363" s="150">
        <f t="shared" si="425"/>
        <v>1008455.9685538301</v>
      </c>
      <c r="T363" s="150">
        <f t="shared" si="425"/>
        <v>1020417.6496067022</v>
      </c>
      <c r="U363" s="150">
        <f t="shared" si="425"/>
        <v>1032379.3306595741</v>
      </c>
      <c r="V363" s="150">
        <f t="shared" si="425"/>
        <v>1044341.0117124461</v>
      </c>
      <c r="W363" s="150">
        <f t="shared" si="425"/>
        <v>1055957.2563895758</v>
      </c>
      <c r="X363" s="150">
        <f t="shared" si="425"/>
        <v>0</v>
      </c>
      <c r="Y363" s="150">
        <f t="shared" si="425"/>
        <v>0</v>
      </c>
      <c r="Z363" s="150">
        <f t="shared" si="425"/>
        <v>0</v>
      </c>
      <c r="AA363" s="150">
        <f t="shared" si="425"/>
        <v>0</v>
      </c>
      <c r="AB363" s="150">
        <f t="shared" si="425"/>
        <v>0</v>
      </c>
    </row>
    <row r="364" spans="2:28" x14ac:dyDescent="0.35">
      <c r="B364" s="110" t="s">
        <v>250</v>
      </c>
      <c r="C364" s="108" t="s">
        <v>179</v>
      </c>
      <c r="D364" s="150"/>
      <c r="E364" s="150"/>
      <c r="F364" s="150"/>
      <c r="G364" s="150"/>
      <c r="H364" s="150"/>
      <c r="I364" s="150"/>
      <c r="J364" s="150"/>
      <c r="K364" s="150"/>
      <c r="L364" s="150"/>
      <c r="M364" s="150"/>
      <c r="N364" s="150"/>
      <c r="O364" s="150"/>
      <c r="P364" s="150">
        <v>0</v>
      </c>
      <c r="Q364" s="150">
        <v>0</v>
      </c>
      <c r="R364" s="150">
        <v>0</v>
      </c>
      <c r="S364" s="150">
        <v>0</v>
      </c>
      <c r="T364" s="150">
        <v>0</v>
      </c>
      <c r="U364" s="150">
        <v>0</v>
      </c>
      <c r="V364" s="150">
        <v>0</v>
      </c>
      <c r="W364" s="150">
        <v>0</v>
      </c>
      <c r="X364" s="150">
        <v>0</v>
      </c>
      <c r="Y364" s="150"/>
      <c r="Z364" s="150"/>
      <c r="AA364" s="150"/>
      <c r="AB364" s="150"/>
    </row>
    <row r="365" spans="2:28" x14ac:dyDescent="0.35">
      <c r="B365" s="110" t="s">
        <v>251</v>
      </c>
      <c r="C365" s="108" t="s">
        <v>179</v>
      </c>
      <c r="D365" s="150"/>
      <c r="E365" s="150"/>
      <c r="F365" s="150"/>
      <c r="G365" s="150"/>
      <c r="H365" s="150"/>
      <c r="I365" s="150"/>
      <c r="J365" s="150"/>
      <c r="K365" s="150"/>
      <c r="L365" s="150"/>
      <c r="M365" s="150"/>
      <c r="N365" s="150"/>
      <c r="O365" s="150"/>
      <c r="P365" s="150"/>
      <c r="Q365" s="150"/>
      <c r="R365" s="150"/>
      <c r="S365" s="150"/>
      <c r="T365" s="150"/>
      <c r="U365" s="150"/>
      <c r="V365" s="150"/>
      <c r="W365" s="150"/>
      <c r="X365" s="150"/>
      <c r="Y365" s="150"/>
      <c r="Z365" s="150"/>
      <c r="AA365" s="150"/>
      <c r="AB365" s="150"/>
    </row>
    <row r="366" spans="2:28" x14ac:dyDescent="0.35">
      <c r="B366" s="109" t="s">
        <v>240</v>
      </c>
      <c r="C366" s="108" t="s">
        <v>179</v>
      </c>
      <c r="D366" s="192">
        <f>D363+D364+D365</f>
        <v>63325.046182500002</v>
      </c>
      <c r="E366" s="192">
        <f t="shared" ref="E366:AB366" si="426">E363+E364+E365</f>
        <v>211045.32172346706</v>
      </c>
      <c r="F366" s="192">
        <f t="shared" si="426"/>
        <v>292478.00330107496</v>
      </c>
      <c r="G366" s="192">
        <f t="shared" si="426"/>
        <v>354509.25213212316</v>
      </c>
      <c r="H366" s="192">
        <f t="shared" si="426"/>
        <v>503699.19183991017</v>
      </c>
      <c r="I366" s="192">
        <f t="shared" si="426"/>
        <v>553745.34516813792</v>
      </c>
      <c r="J366" s="192">
        <f t="shared" si="426"/>
        <v>640157.87132024032</v>
      </c>
      <c r="K366" s="192">
        <f t="shared" si="426"/>
        <v>665722.68674971245</v>
      </c>
      <c r="L366" s="192">
        <f t="shared" si="426"/>
        <v>872523.30961336754</v>
      </c>
      <c r="M366" s="192">
        <f t="shared" si="426"/>
        <v>893680.65912226203</v>
      </c>
      <c r="N366" s="192">
        <f t="shared" si="426"/>
        <v>913073.00492240873</v>
      </c>
      <c r="O366" s="192">
        <f t="shared" si="426"/>
        <v>945188.15646320442</v>
      </c>
      <c r="P366" s="192">
        <f t="shared" si="426"/>
        <v>961005.1094858608</v>
      </c>
      <c r="Q366" s="192">
        <f t="shared" si="426"/>
        <v>976822.06250851729</v>
      </c>
      <c r="R366" s="192">
        <f t="shared" si="426"/>
        <v>992639.01553117367</v>
      </c>
      <c r="S366" s="192">
        <f t="shared" si="426"/>
        <v>1008455.9685538301</v>
      </c>
      <c r="T366" s="192">
        <f t="shared" si="426"/>
        <v>1020417.6496067022</v>
      </c>
      <c r="U366" s="192">
        <f t="shared" si="426"/>
        <v>1032379.3306595741</v>
      </c>
      <c r="V366" s="192">
        <f t="shared" si="426"/>
        <v>1044341.0117124461</v>
      </c>
      <c r="W366" s="192">
        <f t="shared" si="426"/>
        <v>1055957.2563895758</v>
      </c>
      <c r="X366" s="192">
        <f t="shared" si="426"/>
        <v>0</v>
      </c>
      <c r="Y366" s="192">
        <f t="shared" si="426"/>
        <v>0</v>
      </c>
      <c r="Z366" s="192">
        <f t="shared" si="426"/>
        <v>0</v>
      </c>
      <c r="AA366" s="192">
        <f t="shared" si="426"/>
        <v>0</v>
      </c>
      <c r="AB366" s="192">
        <f t="shared" si="426"/>
        <v>0</v>
      </c>
    </row>
    <row r="367" spans="2:28" x14ac:dyDescent="0.35">
      <c r="B367" s="111" t="s">
        <v>241</v>
      </c>
    </row>
    <row r="368" spans="2:28" x14ac:dyDescent="0.35">
      <c r="B368" s="3" t="s">
        <v>242</v>
      </c>
      <c r="C368" s="112" t="s">
        <v>179</v>
      </c>
      <c r="D368" s="151">
        <f>D366-D358</f>
        <v>-2427199.6258838121</v>
      </c>
      <c r="E368" s="151">
        <f t="shared" ref="E368:AB368" si="427">E366-E358</f>
        <v>-439641.2791530469</v>
      </c>
      <c r="F368" s="151">
        <f t="shared" si="427"/>
        <v>-238216.66488959058</v>
      </c>
      <c r="G368" s="151">
        <f t="shared" si="427"/>
        <v>-99189.517864937021</v>
      </c>
      <c r="H368" s="151">
        <f t="shared" si="427"/>
        <v>-141439.92971515068</v>
      </c>
      <c r="I368" s="151">
        <f t="shared" si="427"/>
        <v>230081.70516813791</v>
      </c>
      <c r="J368" s="151">
        <f t="shared" si="427"/>
        <v>336533.03132024035</v>
      </c>
      <c r="K368" s="151">
        <f t="shared" si="427"/>
        <v>467420.67674971244</v>
      </c>
      <c r="L368" s="151">
        <f t="shared" si="427"/>
        <v>677312.6196133676</v>
      </c>
      <c r="M368" s="151">
        <f t="shared" si="427"/>
        <v>708046.18912226206</v>
      </c>
      <c r="N368" s="151">
        <f t="shared" si="427"/>
        <v>732027.73492240871</v>
      </c>
      <c r="O368" s="151">
        <f t="shared" si="427"/>
        <v>766853.96646320447</v>
      </c>
      <c r="P368" s="151">
        <f t="shared" si="427"/>
        <v>790829.53948586085</v>
      </c>
      <c r="Q368" s="151">
        <f t="shared" si="427"/>
        <v>804949.93250851729</v>
      </c>
      <c r="R368" s="151">
        <f t="shared" si="427"/>
        <v>811873.56553117372</v>
      </c>
      <c r="S368" s="151">
        <f t="shared" si="427"/>
        <v>822245.33855383005</v>
      </c>
      <c r="T368" s="151">
        <f t="shared" si="427"/>
        <v>855960.26960670215</v>
      </c>
      <c r="U368" s="151">
        <f t="shared" si="427"/>
        <v>862594.82065957412</v>
      </c>
      <c r="V368" s="151">
        <f t="shared" si="427"/>
        <v>870016.77171244612</v>
      </c>
      <c r="W368" s="151">
        <f t="shared" si="427"/>
        <v>880126.29638957581</v>
      </c>
      <c r="X368" s="151">
        <f t="shared" si="427"/>
        <v>0</v>
      </c>
      <c r="Y368" s="151">
        <f t="shared" si="427"/>
        <v>0</v>
      </c>
      <c r="Z368" s="151">
        <f t="shared" si="427"/>
        <v>0</v>
      </c>
      <c r="AA368" s="151">
        <f t="shared" si="427"/>
        <v>0</v>
      </c>
      <c r="AB368" s="151">
        <f t="shared" si="427"/>
        <v>0</v>
      </c>
    </row>
    <row r="369" spans="2:28" x14ac:dyDescent="0.35">
      <c r="B369" s="3" t="s">
        <v>243</v>
      </c>
      <c r="C369" s="112" t="s">
        <v>179</v>
      </c>
      <c r="D369" s="151">
        <f>D368*1/(1+$D$10)</f>
        <v>-2239527.2429265655</v>
      </c>
      <c r="E369" s="151">
        <f>E368*1/(1+$E$10)*(1/(1+$D$10))</f>
        <v>-374283.05826768203</v>
      </c>
      <c r="F369" s="151">
        <f>F368*1/(1+$F$10)*(1/(1+$E$10))*(1/(1+$D$10))</f>
        <v>-187121.93511177512</v>
      </c>
      <c r="G369" s="151">
        <f>G368*1/(1+$G$10)*(1/(1+$F$10)*(1/(1+$E$10))*(1/(1+$D$10)))</f>
        <v>-71890.117355367678</v>
      </c>
      <c r="H369" s="151">
        <f>H368*1/(1+$H$10)*(1/(1+$G$10)*(1/(1+$F$10)*(1/(1+$E$10))*(1/(1+$D$10))))</f>
        <v>-94585.877762215328</v>
      </c>
      <c r="I369" s="151">
        <f t="shared" ref="I369:AB369" si="428">I368*(1/((1+$H$10)^(I352-$G$17))*(1/(1+$G$10)*(1/(1+$F$10)*(1/(1+$E$10))*((1/(1+$D$10))))))</f>
        <v>141966.93534474407</v>
      </c>
      <c r="J369" s="151">
        <f t="shared" si="428"/>
        <v>191594.7791835253</v>
      </c>
      <c r="K369" s="151">
        <f t="shared" si="428"/>
        <v>245535.75685472955</v>
      </c>
      <c r="L369" s="151">
        <f t="shared" si="428"/>
        <v>328281.83120766305</v>
      </c>
      <c r="M369" s="151">
        <f t="shared" si="428"/>
        <v>316643.1686595605</v>
      </c>
      <c r="N369" s="151">
        <f t="shared" si="428"/>
        <v>302055.62127783569</v>
      </c>
      <c r="O369" s="151">
        <f t="shared" si="428"/>
        <v>291959.69960608264</v>
      </c>
      <c r="P369" s="151">
        <f t="shared" si="428"/>
        <v>277807.50632899196</v>
      </c>
      <c r="Q369" s="151">
        <f t="shared" si="428"/>
        <v>260904.04648648444</v>
      </c>
      <c r="R369" s="151">
        <f t="shared" si="428"/>
        <v>242801.40803298997</v>
      </c>
      <c r="S369" s="151">
        <f t="shared" si="428"/>
        <v>226889.85274483491</v>
      </c>
      <c r="T369" s="151">
        <f t="shared" si="428"/>
        <v>217930.54922746177</v>
      </c>
      <c r="U369" s="151">
        <f t="shared" si="428"/>
        <v>202638.61383939532</v>
      </c>
      <c r="V369" s="151">
        <f t="shared" si="428"/>
        <v>188579.22124315242</v>
      </c>
      <c r="W369" s="151">
        <f t="shared" si="428"/>
        <v>176020.01898477087</v>
      </c>
      <c r="X369" s="151">
        <f t="shared" si="428"/>
        <v>0</v>
      </c>
      <c r="Y369" s="151">
        <f t="shared" si="428"/>
        <v>0</v>
      </c>
      <c r="Z369" s="151">
        <f t="shared" si="428"/>
        <v>0</v>
      </c>
      <c r="AA369" s="151">
        <f t="shared" si="428"/>
        <v>0</v>
      </c>
      <c r="AB369" s="151">
        <f t="shared" si="428"/>
        <v>0</v>
      </c>
    </row>
    <row r="370" spans="2:28" x14ac:dyDescent="0.35">
      <c r="B370" s="38"/>
      <c r="C370" s="38"/>
      <c r="D370" s="38"/>
      <c r="E370" s="38"/>
      <c r="F370" s="38"/>
      <c r="G370" s="38"/>
      <c r="H370" s="38"/>
      <c r="I370" s="38"/>
      <c r="J370" s="38"/>
      <c r="K370" s="38"/>
      <c r="L370" s="38"/>
      <c r="M370" s="38"/>
      <c r="N370" s="38"/>
      <c r="O370" s="38"/>
      <c r="P370" s="38"/>
      <c r="Q370" s="38"/>
      <c r="R370" s="38"/>
      <c r="S370" s="38"/>
      <c r="T370" s="38"/>
      <c r="U370" s="38"/>
      <c r="V370" s="38"/>
      <c r="W370" s="38"/>
      <c r="X370" s="38"/>
      <c r="Y370" s="38"/>
      <c r="Z370" s="38"/>
      <c r="AA370" s="38"/>
      <c r="AB370" s="38"/>
    </row>
    <row r="371" spans="2:28" x14ac:dyDescent="0.35">
      <c r="B371" s="39" t="s">
        <v>244</v>
      </c>
      <c r="C371" s="113" t="s">
        <v>179</v>
      </c>
      <c r="D371" s="114">
        <f>SUM(D369:AB369)</f>
        <v>644200.77759861725</v>
      </c>
      <c r="E371" s="38"/>
      <c r="F371" s="38"/>
      <c r="G371" s="38"/>
      <c r="H371" s="38"/>
    </row>
    <row r="373" spans="2:28" x14ac:dyDescent="0.35">
      <c r="B373" s="39" t="s">
        <v>218</v>
      </c>
      <c r="C373" s="39"/>
      <c r="D373" s="193">
        <f>IFERROR(IRR(D368:AB368),0)</f>
        <v>0.10301097362359091</v>
      </c>
    </row>
    <row r="375" spans="2:28" x14ac:dyDescent="0.35">
      <c r="B375" s="39" t="s">
        <v>245</v>
      </c>
    </row>
    <row r="376" spans="2:28" x14ac:dyDescent="0.35">
      <c r="B376" s="3" t="s">
        <v>228</v>
      </c>
      <c r="C376" s="37"/>
      <c r="D376" s="21">
        <v>1</v>
      </c>
      <c r="E376" s="21">
        <v>2</v>
      </c>
      <c r="F376" s="21">
        <v>3</v>
      </c>
      <c r="G376" s="21">
        <v>4</v>
      </c>
      <c r="H376" s="21">
        <v>5</v>
      </c>
      <c r="I376" s="21">
        <v>6</v>
      </c>
      <c r="J376" s="21">
        <v>7</v>
      </c>
      <c r="K376" s="21">
        <v>8</v>
      </c>
      <c r="L376" s="21">
        <v>9</v>
      </c>
      <c r="M376" s="21">
        <v>10</v>
      </c>
      <c r="N376" s="21">
        <v>11</v>
      </c>
      <c r="O376" s="21">
        <v>12</v>
      </c>
      <c r="P376" s="21">
        <v>13</v>
      </c>
      <c r="Q376" s="21">
        <v>14</v>
      </c>
      <c r="R376" s="21">
        <v>15</v>
      </c>
      <c r="S376" s="21">
        <v>16</v>
      </c>
      <c r="T376" s="21">
        <v>17</v>
      </c>
      <c r="U376" s="21">
        <v>18</v>
      </c>
      <c r="V376" s="21">
        <v>19</v>
      </c>
      <c r="W376" s="21">
        <v>20</v>
      </c>
      <c r="X376" s="21">
        <v>21</v>
      </c>
      <c r="Y376" s="21">
        <v>22</v>
      </c>
      <c r="Z376" s="21">
        <v>23</v>
      </c>
      <c r="AA376" s="21">
        <v>24</v>
      </c>
      <c r="AB376" s="21">
        <v>25</v>
      </c>
    </row>
    <row r="377" spans="2:28" x14ac:dyDescent="0.35">
      <c r="B377" s="3" t="s">
        <v>242</v>
      </c>
      <c r="C377" s="112" t="s">
        <v>179</v>
      </c>
      <c r="D377" s="150">
        <f>D368</f>
        <v>-2427199.6258838121</v>
      </c>
      <c r="E377" s="150">
        <f>E368</f>
        <v>-439641.2791530469</v>
      </c>
      <c r="F377" s="150">
        <f t="shared" ref="F377:AB377" si="429">F368</f>
        <v>-238216.66488959058</v>
      </c>
      <c r="G377" s="150">
        <f t="shared" si="429"/>
        <v>-99189.517864937021</v>
      </c>
      <c r="H377" s="150">
        <f t="shared" si="429"/>
        <v>-141439.92971515068</v>
      </c>
      <c r="I377" s="150">
        <f t="shared" si="429"/>
        <v>230081.70516813791</v>
      </c>
      <c r="J377" s="150">
        <f t="shared" si="429"/>
        <v>336533.03132024035</v>
      </c>
      <c r="K377" s="150">
        <f t="shared" si="429"/>
        <v>467420.67674971244</v>
      </c>
      <c r="L377" s="150">
        <f t="shared" si="429"/>
        <v>677312.6196133676</v>
      </c>
      <c r="M377" s="150">
        <f t="shared" si="429"/>
        <v>708046.18912226206</v>
      </c>
      <c r="N377" s="150">
        <f t="shared" si="429"/>
        <v>732027.73492240871</v>
      </c>
      <c r="O377" s="150">
        <f t="shared" si="429"/>
        <v>766853.96646320447</v>
      </c>
      <c r="P377" s="150">
        <f t="shared" si="429"/>
        <v>790829.53948586085</v>
      </c>
      <c r="Q377" s="150">
        <f t="shared" si="429"/>
        <v>804949.93250851729</v>
      </c>
      <c r="R377" s="150">
        <f t="shared" si="429"/>
        <v>811873.56553117372</v>
      </c>
      <c r="S377" s="150">
        <f t="shared" si="429"/>
        <v>822245.33855383005</v>
      </c>
      <c r="T377" s="150">
        <f t="shared" si="429"/>
        <v>855960.26960670215</v>
      </c>
      <c r="U377" s="150">
        <f t="shared" si="429"/>
        <v>862594.82065957412</v>
      </c>
      <c r="V377" s="150">
        <f t="shared" si="429"/>
        <v>870016.77171244612</v>
      </c>
      <c r="W377" s="150">
        <f t="shared" si="429"/>
        <v>880126.29638957581</v>
      </c>
      <c r="X377" s="150">
        <f t="shared" si="429"/>
        <v>0</v>
      </c>
      <c r="Y377" s="150">
        <f t="shared" si="429"/>
        <v>0</v>
      </c>
      <c r="Z377" s="150">
        <f t="shared" si="429"/>
        <v>0</v>
      </c>
      <c r="AA377" s="150">
        <f t="shared" si="429"/>
        <v>0</v>
      </c>
      <c r="AB377" s="150">
        <f t="shared" si="429"/>
        <v>0</v>
      </c>
    </row>
    <row r="378" spans="2:28" x14ac:dyDescent="0.35">
      <c r="B378" s="115" t="s">
        <v>246</v>
      </c>
      <c r="C378" s="116" t="s">
        <v>179</v>
      </c>
      <c r="D378" s="194">
        <f>D354*1/(1+$D$10)</f>
        <v>2294643.5431503155</v>
      </c>
      <c r="E378" s="194">
        <f>E354*1/(1+$E$10)*(1/(1+$D$10))</f>
        <v>543078.84742650914</v>
      </c>
      <c r="F378" s="194">
        <f>F354*1/(1+$F$10)*(1/(1+$E$10))*(1/(1+$D$10))</f>
        <v>401157.33183205262</v>
      </c>
      <c r="G378" s="194">
        <f>G354*1/(1+$G$10)*(1/(1+$F$10)*(1/(1+$E$10))*(1/(1+$D$10)))</f>
        <v>310175.41612083837</v>
      </c>
      <c r="H378" s="194">
        <f>H354*1/(1+$H$10)*(1/(1+$G$10)*(1/(1+$F$10)*(1/(1+$E$10))*(1/(1+$D$10))))</f>
        <v>409980.9799678105</v>
      </c>
    </row>
    <row r="379" spans="2:28" x14ac:dyDescent="0.35">
      <c r="B379" s="3" t="s">
        <v>247</v>
      </c>
      <c r="C379" s="112" t="s">
        <v>179</v>
      </c>
      <c r="D379" s="151">
        <f>D377-D378</f>
        <v>-4721843.1690341271</v>
      </c>
      <c r="E379" s="151">
        <f>D379+E377-E378</f>
        <v>-5704563.2956136838</v>
      </c>
      <c r="F379" s="151">
        <f>E379+F377-F378</f>
        <v>-6343937.2923353268</v>
      </c>
      <c r="G379" s="151">
        <f>F379+G377-G378</f>
        <v>-6753302.2263211021</v>
      </c>
      <c r="H379" s="151">
        <f>G379+H377-H378</f>
        <v>-7304723.1360040633</v>
      </c>
      <c r="I379" s="151">
        <f t="shared" ref="I379" si="430">H379+I377</f>
        <v>-7074641.430835925</v>
      </c>
      <c r="J379" s="151">
        <f t="shared" ref="J379" si="431">I379+J377</f>
        <v>-6738108.3995156847</v>
      </c>
      <c r="K379" s="151">
        <f t="shared" ref="K379" si="432">J379+K377</f>
        <v>-6270687.7227659719</v>
      </c>
      <c r="L379" s="151">
        <f t="shared" ref="L379" si="433">K379+L377</f>
        <v>-5593375.1031526048</v>
      </c>
      <c r="M379" s="151">
        <f t="shared" ref="M379" si="434">L379+M377</f>
        <v>-4885328.9140303424</v>
      </c>
      <c r="N379" s="151">
        <f t="shared" ref="N379" si="435">M379+N377</f>
        <v>-4153301.1791079338</v>
      </c>
      <c r="O379" s="151">
        <f t="shared" ref="O379" si="436">N379+O377</f>
        <v>-3386447.2126447293</v>
      </c>
      <c r="P379" s="151">
        <f t="shared" ref="P379" si="437">O379+P377</f>
        <v>-2595617.6731588682</v>
      </c>
      <c r="Q379" s="151">
        <f t="shared" ref="Q379" si="438">P379+Q377</f>
        <v>-1790667.7406503509</v>
      </c>
      <c r="R379" s="151">
        <f t="shared" ref="R379" si="439">Q379+R377</f>
        <v>-978794.17511917721</v>
      </c>
      <c r="S379" s="151">
        <f t="shared" ref="S379" si="440">R379+S377</f>
        <v>-156548.83656534716</v>
      </c>
      <c r="T379" s="151">
        <f t="shared" ref="T379" si="441">S379+T377</f>
        <v>699411.43304135499</v>
      </c>
      <c r="U379" s="151">
        <f t="shared" ref="U379" si="442">T379+U377</f>
        <v>1562006.2537009292</v>
      </c>
      <c r="V379" s="151">
        <f t="shared" ref="V379" si="443">U379+V377</f>
        <v>2432023.0254133753</v>
      </c>
      <c r="W379" s="151">
        <f t="shared" ref="W379" si="444">V379+W377</f>
        <v>3312149.3218029514</v>
      </c>
      <c r="X379" s="151">
        <f t="shared" ref="X379" si="445">W379+X377</f>
        <v>3312149.3218029514</v>
      </c>
      <c r="Y379" s="151">
        <f t="shared" ref="Y379" si="446">X379+Y377</f>
        <v>3312149.3218029514</v>
      </c>
      <c r="Z379" s="151">
        <f t="shared" ref="Z379" si="447">Y379+Z377</f>
        <v>3312149.3218029514</v>
      </c>
      <c r="AA379" s="151">
        <f t="shared" ref="AA379" si="448">Z379+AA377</f>
        <v>3312149.3218029514</v>
      </c>
      <c r="AB379" s="151">
        <f>AA379+AB377</f>
        <v>3312149.3218029514</v>
      </c>
    </row>
    <row r="380" spans="2:28" x14ac:dyDescent="0.35">
      <c r="B380" s="117" t="s">
        <v>248</v>
      </c>
    </row>
    <row r="382" spans="2:28" ht="15.5" x14ac:dyDescent="0.35">
      <c r="B382" s="385" t="s">
        <v>261</v>
      </c>
      <c r="C382" s="386"/>
      <c r="D382" s="386"/>
      <c r="E382" s="386"/>
      <c r="F382" s="386"/>
      <c r="G382" s="386"/>
      <c r="H382" s="386"/>
      <c r="I382" s="386"/>
      <c r="J382" s="386"/>
      <c r="K382" s="386"/>
      <c r="L382" s="386"/>
      <c r="M382" s="386"/>
      <c r="N382" s="386"/>
      <c r="O382" s="386"/>
      <c r="P382" s="386"/>
      <c r="Q382" s="386"/>
      <c r="R382" s="386"/>
      <c r="S382" s="386"/>
      <c r="T382" s="386"/>
      <c r="U382" s="386"/>
      <c r="V382" s="386"/>
      <c r="W382" s="386"/>
      <c r="X382" s="386"/>
      <c r="Y382" s="386"/>
      <c r="Z382" s="386"/>
      <c r="AA382" s="386"/>
      <c r="AB382" s="387"/>
    </row>
    <row r="383" spans="2:28" ht="15.5" x14ac:dyDescent="0.35">
      <c r="B383" s="103"/>
      <c r="C383" s="103"/>
      <c r="D383" s="102"/>
      <c r="E383" s="102"/>
      <c r="F383" s="102"/>
      <c r="G383" s="102"/>
      <c r="H383" s="102"/>
      <c r="I383" s="102"/>
      <c r="J383" s="102"/>
      <c r="K383" s="102"/>
      <c r="L383" s="102"/>
      <c r="M383" s="102"/>
      <c r="N383" s="102"/>
      <c r="O383" s="102"/>
      <c r="P383" s="102"/>
      <c r="Q383" s="102"/>
      <c r="R383" s="102"/>
      <c r="S383" s="102"/>
      <c r="T383" s="102"/>
      <c r="U383" s="102"/>
      <c r="V383" s="102"/>
      <c r="W383" s="102"/>
      <c r="X383" s="102"/>
      <c r="Y383" s="102"/>
      <c r="Z383" s="102"/>
      <c r="AA383" s="102"/>
      <c r="AB383" s="102"/>
    </row>
    <row r="384" spans="2:28" x14ac:dyDescent="0.35">
      <c r="B384" s="105" t="s">
        <v>227</v>
      </c>
      <c r="C384" s="97"/>
    </row>
    <row r="385" spans="2:28" x14ac:dyDescent="0.35">
      <c r="B385" s="3"/>
      <c r="C385" s="27" t="s">
        <v>105</v>
      </c>
      <c r="D385" s="27">
        <f>$C$3</f>
        <v>2024</v>
      </c>
      <c r="E385" s="27">
        <f>$C$3+1</f>
        <v>2025</v>
      </c>
      <c r="F385" s="27">
        <f>$C$3+2</f>
        <v>2026</v>
      </c>
      <c r="G385" s="27">
        <f>$C$3+3</f>
        <v>2027</v>
      </c>
      <c r="H385" s="27">
        <f>$C$3+4</f>
        <v>2028</v>
      </c>
      <c r="I385" s="27">
        <f>H385+1</f>
        <v>2029</v>
      </c>
      <c r="J385" s="27">
        <f t="shared" ref="J385" si="449">I385+1</f>
        <v>2030</v>
      </c>
      <c r="K385" s="27">
        <f t="shared" ref="K385" si="450">J385+1</f>
        <v>2031</v>
      </c>
      <c r="L385" s="27">
        <f t="shared" ref="L385" si="451">K385+1</f>
        <v>2032</v>
      </c>
      <c r="M385" s="27">
        <f t="shared" ref="M385" si="452">L385+1</f>
        <v>2033</v>
      </c>
      <c r="N385" s="27">
        <f t="shared" ref="N385" si="453">M385+1</f>
        <v>2034</v>
      </c>
      <c r="O385" s="27">
        <f t="shared" ref="O385" si="454">N385+1</f>
        <v>2035</v>
      </c>
      <c r="P385" s="27">
        <f t="shared" ref="P385" si="455">O385+1</f>
        <v>2036</v>
      </c>
      <c r="Q385" s="27">
        <f t="shared" ref="Q385" si="456">P385+1</f>
        <v>2037</v>
      </c>
      <c r="R385" s="27">
        <f t="shared" ref="R385" si="457">Q385+1</f>
        <v>2038</v>
      </c>
      <c r="S385" s="27">
        <f t="shared" ref="S385" si="458">R385+1</f>
        <v>2039</v>
      </c>
      <c r="T385" s="27">
        <f t="shared" ref="T385" si="459">S385+1</f>
        <v>2040</v>
      </c>
      <c r="U385" s="27">
        <f t="shared" ref="U385" si="460">T385+1</f>
        <v>2041</v>
      </c>
      <c r="V385" s="27">
        <f t="shared" ref="V385" si="461">U385+1</f>
        <v>2042</v>
      </c>
      <c r="W385" s="27">
        <f t="shared" ref="W385" si="462">V385+1</f>
        <v>2043</v>
      </c>
      <c r="X385" s="27">
        <f t="shared" ref="X385" si="463">W385+1</f>
        <v>2044</v>
      </c>
      <c r="Y385" s="27">
        <f t="shared" ref="Y385" si="464">X385+1</f>
        <v>2045</v>
      </c>
      <c r="Z385" s="27">
        <f t="shared" ref="Z385" si="465">Y385+1</f>
        <v>2046</v>
      </c>
      <c r="AA385" s="27">
        <f t="shared" ref="AA385" si="466">Z385+1</f>
        <v>2047</v>
      </c>
      <c r="AB385" s="27">
        <f t="shared" ref="AB385" si="467">AA385+1</f>
        <v>2048</v>
      </c>
    </row>
    <row r="386" spans="2:28" x14ac:dyDescent="0.35">
      <c r="B386" s="3" t="s">
        <v>228</v>
      </c>
      <c r="C386" s="37"/>
      <c r="D386" s="21">
        <v>1</v>
      </c>
      <c r="E386" s="21">
        <v>2</v>
      </c>
      <c r="F386" s="21">
        <v>3</v>
      </c>
      <c r="G386" s="21">
        <v>4</v>
      </c>
      <c r="H386" s="21">
        <v>5</v>
      </c>
      <c r="I386" s="21">
        <v>6</v>
      </c>
      <c r="J386" s="21">
        <v>7</v>
      </c>
      <c r="K386" s="21">
        <v>8</v>
      </c>
      <c r="L386" s="21">
        <v>9</v>
      </c>
      <c r="M386" s="21">
        <v>10</v>
      </c>
      <c r="N386" s="21">
        <v>11</v>
      </c>
      <c r="O386" s="21">
        <v>12</v>
      </c>
      <c r="P386" s="21">
        <v>13</v>
      </c>
      <c r="Q386" s="21">
        <v>14</v>
      </c>
      <c r="R386" s="21">
        <v>15</v>
      </c>
      <c r="S386" s="21">
        <v>16</v>
      </c>
      <c r="T386" s="21">
        <v>17</v>
      </c>
      <c r="U386" s="21">
        <v>18</v>
      </c>
      <c r="V386" s="21">
        <v>19</v>
      </c>
      <c r="W386" s="21">
        <v>20</v>
      </c>
      <c r="X386" s="21">
        <v>21</v>
      </c>
      <c r="Y386" s="21">
        <v>22</v>
      </c>
      <c r="Z386" s="21">
        <v>23</v>
      </c>
      <c r="AA386" s="21">
        <v>24</v>
      </c>
      <c r="AB386" s="21">
        <v>25</v>
      </c>
    </row>
    <row r="387" spans="2:28" x14ac:dyDescent="0.35">
      <c r="B387" s="382" t="s">
        <v>229</v>
      </c>
      <c r="C387" s="383"/>
      <c r="D387" s="383"/>
      <c r="E387" s="383"/>
      <c r="F387" s="383"/>
      <c r="G387" s="383"/>
      <c r="H387" s="383"/>
      <c r="I387" s="383"/>
      <c r="J387" s="383"/>
      <c r="K387" s="383"/>
      <c r="L387" s="383"/>
      <c r="M387" s="383"/>
      <c r="N387" s="383"/>
      <c r="O387" s="383"/>
      <c r="P387" s="383"/>
      <c r="Q387" s="383"/>
      <c r="R387" s="383"/>
      <c r="S387" s="383"/>
      <c r="T387" s="383"/>
      <c r="U387" s="383"/>
      <c r="V387" s="383"/>
      <c r="W387" s="383"/>
      <c r="X387" s="383"/>
      <c r="Y387" s="383"/>
      <c r="Z387" s="383"/>
      <c r="AA387" s="383"/>
      <c r="AB387" s="384"/>
    </row>
    <row r="388" spans="2:28" x14ac:dyDescent="0.35">
      <c r="B388" s="3" t="s">
        <v>230</v>
      </c>
      <c r="C388" s="106" t="s">
        <v>179</v>
      </c>
      <c r="D388" s="35">
        <f>Επενδύσεις!D36</f>
        <v>3584082.6318928851</v>
      </c>
      <c r="E388" s="35">
        <f>Επενδύσεις!E36</f>
        <v>922231.14859875443</v>
      </c>
      <c r="F388" s="35">
        <f>Επενδύσεις!F36</f>
        <v>455141.51086678053</v>
      </c>
      <c r="G388" s="35">
        <f>Επενδύσεις!G36</f>
        <v>301604.45714251301</v>
      </c>
      <c r="H388" s="35">
        <f>Επενδύσεις!H36</f>
        <v>356176.57975973806</v>
      </c>
      <c r="I388" s="107"/>
      <c r="J388" s="107"/>
      <c r="K388" s="107"/>
      <c r="L388" s="107"/>
      <c r="M388" s="107"/>
      <c r="N388" s="107"/>
      <c r="O388" s="107"/>
      <c r="P388" s="107"/>
      <c r="Q388" s="107"/>
      <c r="R388" s="107"/>
      <c r="S388" s="107"/>
      <c r="T388" s="107"/>
      <c r="U388" s="107"/>
      <c r="V388" s="107"/>
      <c r="W388" s="107"/>
      <c r="X388" s="107"/>
      <c r="Y388" s="107"/>
      <c r="Z388" s="107"/>
      <c r="AA388" s="107"/>
      <c r="AB388" s="107"/>
    </row>
    <row r="389" spans="2:28" x14ac:dyDescent="0.35">
      <c r="B389" s="3" t="s">
        <v>231</v>
      </c>
      <c r="C389" s="106" t="s">
        <v>179</v>
      </c>
      <c r="D389" s="35"/>
      <c r="E389" s="107"/>
      <c r="F389" s="107"/>
      <c r="G389" s="107"/>
      <c r="H389" s="107"/>
      <c r="I389" s="107"/>
      <c r="J389" s="107"/>
      <c r="K389" s="107"/>
      <c r="L389" s="107"/>
      <c r="M389" s="107"/>
      <c r="N389" s="107"/>
      <c r="O389" s="107"/>
      <c r="P389" s="107"/>
      <c r="Q389" s="107"/>
      <c r="R389" s="107"/>
      <c r="S389" s="107"/>
      <c r="T389" s="107"/>
      <c r="U389" s="107"/>
      <c r="V389" s="107"/>
      <c r="W389" s="107"/>
      <c r="X389" s="107"/>
      <c r="Y389" s="107"/>
      <c r="Z389" s="107"/>
      <c r="AA389" s="107"/>
      <c r="AB389" s="107"/>
    </row>
    <row r="390" spans="2:28" x14ac:dyDescent="0.35">
      <c r="B390" s="3" t="s">
        <v>232</v>
      </c>
      <c r="C390" s="106" t="s">
        <v>179</v>
      </c>
      <c r="D390" s="107"/>
      <c r="E390" s="107"/>
      <c r="F390" s="107"/>
      <c r="G390" s="107"/>
      <c r="H390" s="107"/>
      <c r="I390" s="35">
        <v>95401.12</v>
      </c>
      <c r="J390" s="35">
        <v>87492.37</v>
      </c>
      <c r="K390" s="35">
        <v>50253.55</v>
      </c>
      <c r="L390" s="35">
        <v>47351.99</v>
      </c>
      <c r="M390" s="35">
        <v>42425.61</v>
      </c>
      <c r="N390" s="35">
        <v>39275.21</v>
      </c>
      <c r="O390" s="35">
        <v>36820.910000000003</v>
      </c>
      <c r="P390" s="35">
        <v>32677.87</v>
      </c>
      <c r="Q390" s="35">
        <v>33004.65</v>
      </c>
      <c r="R390" s="35">
        <v>33334.699999999997</v>
      </c>
      <c r="S390" s="35">
        <v>33668.04</v>
      </c>
      <c r="T390" s="35">
        <v>25461.69</v>
      </c>
      <c r="U390" s="35">
        <v>25716.31</v>
      </c>
      <c r="V390" s="35">
        <v>25973.47</v>
      </c>
      <c r="W390" s="35">
        <v>25223.4</v>
      </c>
      <c r="X390" s="35">
        <v>0</v>
      </c>
      <c r="Y390" s="35">
        <v>0</v>
      </c>
      <c r="Z390" s="35"/>
      <c r="AA390" s="35"/>
      <c r="AB390" s="35"/>
    </row>
    <row r="391" spans="2:28" x14ac:dyDescent="0.35">
      <c r="B391" s="3" t="s">
        <v>233</v>
      </c>
      <c r="C391" s="108" t="s">
        <v>179</v>
      </c>
      <c r="D391" s="35">
        <v>1455</v>
      </c>
      <c r="E391" s="35">
        <v>5477</v>
      </c>
      <c r="F391" s="35">
        <v>10869</v>
      </c>
      <c r="G391" s="35">
        <v>15128</v>
      </c>
      <c r="H391" s="35">
        <v>18951</v>
      </c>
      <c r="I391" s="35">
        <v>21379</v>
      </c>
      <c r="J391" s="35">
        <v>22735</v>
      </c>
      <c r="K391" s="35">
        <v>24781</v>
      </c>
      <c r="L391" s="35">
        <v>26730</v>
      </c>
      <c r="M391" s="35">
        <v>28539</v>
      </c>
      <c r="N391" s="35">
        <v>30238</v>
      </c>
      <c r="O391" s="35">
        <v>31875</v>
      </c>
      <c r="P391" s="35">
        <v>33375</v>
      </c>
      <c r="Q391" s="35">
        <v>33706</v>
      </c>
      <c r="R391" s="35">
        <v>36445</v>
      </c>
      <c r="S391" s="35">
        <v>38028</v>
      </c>
      <c r="T391" s="35">
        <v>38948</v>
      </c>
      <c r="U391" s="35">
        <v>40664</v>
      </c>
      <c r="V391" s="35">
        <v>42024</v>
      </c>
      <c r="W391" s="35">
        <v>43375</v>
      </c>
      <c r="X391" s="35"/>
      <c r="Y391" s="35"/>
      <c r="Z391" s="35"/>
      <c r="AA391" s="35"/>
      <c r="AB391" s="35"/>
    </row>
    <row r="392" spans="2:28" x14ac:dyDescent="0.35">
      <c r="B392" s="109" t="s">
        <v>234</v>
      </c>
      <c r="C392" s="108" t="s">
        <v>179</v>
      </c>
      <c r="D392" s="192">
        <f>D388+D391+D389</f>
        <v>3585537.6318928851</v>
      </c>
      <c r="E392" s="192">
        <f>E388+E391</f>
        <v>927708.14859875443</v>
      </c>
      <c r="F392" s="192">
        <f>F388+F391</f>
        <v>466010.51086678053</v>
      </c>
      <c r="G392" s="192">
        <f>G388+G391</f>
        <v>316732.45714251301</v>
      </c>
      <c r="H392" s="192">
        <f>H388+H391</f>
        <v>375127.57975973806</v>
      </c>
      <c r="I392" s="192">
        <f>I390+I391</f>
        <v>116780.12</v>
      </c>
      <c r="J392" s="192">
        <f t="shared" ref="J392:AB392" si="468">J390+J391</f>
        <v>110227.37</v>
      </c>
      <c r="K392" s="192">
        <f t="shared" si="468"/>
        <v>75034.55</v>
      </c>
      <c r="L392" s="192">
        <f t="shared" si="468"/>
        <v>74081.989999999991</v>
      </c>
      <c r="M392" s="192">
        <f t="shared" si="468"/>
        <v>70964.61</v>
      </c>
      <c r="N392" s="192">
        <f t="shared" si="468"/>
        <v>69513.209999999992</v>
      </c>
      <c r="O392" s="192">
        <f t="shared" si="468"/>
        <v>68695.91</v>
      </c>
      <c r="P392" s="192">
        <f t="shared" si="468"/>
        <v>66052.87</v>
      </c>
      <c r="Q392" s="192">
        <f t="shared" si="468"/>
        <v>66710.649999999994</v>
      </c>
      <c r="R392" s="192">
        <f t="shared" si="468"/>
        <v>69779.7</v>
      </c>
      <c r="S392" s="192">
        <f t="shared" si="468"/>
        <v>71696.040000000008</v>
      </c>
      <c r="T392" s="192">
        <f t="shared" si="468"/>
        <v>64409.69</v>
      </c>
      <c r="U392" s="192">
        <f t="shared" si="468"/>
        <v>66380.31</v>
      </c>
      <c r="V392" s="192">
        <f t="shared" si="468"/>
        <v>67997.47</v>
      </c>
      <c r="W392" s="192">
        <f t="shared" si="468"/>
        <v>68598.399999999994</v>
      </c>
      <c r="X392" s="192">
        <f t="shared" si="468"/>
        <v>0</v>
      </c>
      <c r="Y392" s="192">
        <f t="shared" si="468"/>
        <v>0</v>
      </c>
      <c r="Z392" s="192">
        <f t="shared" si="468"/>
        <v>0</v>
      </c>
      <c r="AA392" s="192">
        <f t="shared" si="468"/>
        <v>0</v>
      </c>
      <c r="AB392" s="192">
        <f t="shared" si="468"/>
        <v>0</v>
      </c>
    </row>
    <row r="393" spans="2:28" x14ac:dyDescent="0.35">
      <c r="B393" s="17" t="s">
        <v>235</v>
      </c>
    </row>
    <row r="394" spans="2:28" x14ac:dyDescent="0.35">
      <c r="B394" s="17" t="s">
        <v>236</v>
      </c>
    </row>
    <row r="395" spans="2:28" x14ac:dyDescent="0.35">
      <c r="B395" s="382" t="s">
        <v>237</v>
      </c>
      <c r="C395" s="383"/>
      <c r="D395" s="383"/>
      <c r="E395" s="383"/>
      <c r="F395" s="383"/>
      <c r="G395" s="383"/>
      <c r="H395" s="383"/>
      <c r="I395" s="383"/>
      <c r="J395" s="383"/>
      <c r="K395" s="383"/>
      <c r="L395" s="383"/>
      <c r="M395" s="383"/>
      <c r="N395" s="383"/>
      <c r="O395" s="383"/>
      <c r="P395" s="383"/>
      <c r="Q395" s="383"/>
      <c r="R395" s="383"/>
      <c r="S395" s="383"/>
      <c r="T395" s="383"/>
      <c r="U395" s="383"/>
      <c r="V395" s="383"/>
      <c r="W395" s="383"/>
      <c r="X395" s="383"/>
      <c r="Y395" s="383"/>
      <c r="Z395" s="383"/>
      <c r="AA395" s="383"/>
      <c r="AB395" s="384"/>
    </row>
    <row r="396" spans="2:28" x14ac:dyDescent="0.35">
      <c r="B396" s="110" t="s">
        <v>238</v>
      </c>
      <c r="C396" s="106" t="s">
        <v>115</v>
      </c>
      <c r="D396" s="35">
        <v>2271</v>
      </c>
      <c r="E396" s="35">
        <v>7972.3849179999997</v>
      </c>
      <c r="F396" s="35">
        <v>13483.48768</v>
      </c>
      <c r="G396" s="35">
        <v>21764.53299</v>
      </c>
      <c r="H396" s="35">
        <v>29754.41647</v>
      </c>
      <c r="I396" s="35">
        <v>31238.191510000001</v>
      </c>
      <c r="J396" s="35">
        <v>33800.161639999998</v>
      </c>
      <c r="K396" s="35">
        <v>34558.110710000001</v>
      </c>
      <c r="L396" s="35">
        <v>40689.363230000003</v>
      </c>
      <c r="M396" s="35">
        <v>41316.639159999999</v>
      </c>
      <c r="N396" s="35">
        <v>41891.586020000002</v>
      </c>
      <c r="O396" s="35">
        <v>42843.740330000001</v>
      </c>
      <c r="P396" s="35">
        <v>43312.683470000004</v>
      </c>
      <c r="Q396" s="35">
        <v>43781.626609999999</v>
      </c>
      <c r="R396" s="35">
        <v>44250.569739999999</v>
      </c>
      <c r="S396" s="35">
        <v>44719.512880000002</v>
      </c>
      <c r="T396" s="35">
        <v>45074.154399999999</v>
      </c>
      <c r="U396" s="35">
        <v>45428.795919999997</v>
      </c>
      <c r="V396" s="35">
        <v>45783.437440000002</v>
      </c>
      <c r="W396" s="35">
        <v>46127.837420000003</v>
      </c>
      <c r="X396" s="35"/>
      <c r="Y396" s="35"/>
      <c r="Z396" s="35"/>
      <c r="AA396" s="35"/>
      <c r="AB396" s="35"/>
    </row>
    <row r="397" spans="2:28" x14ac:dyDescent="0.35">
      <c r="B397" s="110" t="s">
        <v>239</v>
      </c>
      <c r="C397" s="108" t="s">
        <v>179</v>
      </c>
      <c r="D397" s="150">
        <f t="shared" ref="D397:AB397" si="469">D396*$D$11</f>
        <v>25657.659211499998</v>
      </c>
      <c r="E397" s="150">
        <f t="shared" si="469"/>
        <v>90071.658004820056</v>
      </c>
      <c r="F397" s="150">
        <f t="shared" si="469"/>
        <v>152335.8572769259</v>
      </c>
      <c r="G397" s="150">
        <f t="shared" si="469"/>
        <v>245894.74696383491</v>
      </c>
      <c r="H397" s="150">
        <f t="shared" si="469"/>
        <v>336164.10296094354</v>
      </c>
      <c r="I397" s="150">
        <f t="shared" si="469"/>
        <v>352927.72881864931</v>
      </c>
      <c r="J397" s="150">
        <f t="shared" si="469"/>
        <v>381872.75590168865</v>
      </c>
      <c r="K397" s="150">
        <f t="shared" si="469"/>
        <v>390436.03152376413</v>
      </c>
      <c r="L397" s="150">
        <f t="shared" si="469"/>
        <v>459706.65578523953</v>
      </c>
      <c r="M397" s="150">
        <f t="shared" si="469"/>
        <v>466793.5919558765</v>
      </c>
      <c r="N397" s="150">
        <f t="shared" si="469"/>
        <v>473289.31656996813</v>
      </c>
      <c r="O397" s="150">
        <f t="shared" si="469"/>
        <v>484046.71454563562</v>
      </c>
      <c r="P397" s="150">
        <f t="shared" si="469"/>
        <v>489344.81374232908</v>
      </c>
      <c r="Q397" s="150">
        <f t="shared" si="469"/>
        <v>494642.91293902247</v>
      </c>
      <c r="R397" s="150">
        <f t="shared" si="469"/>
        <v>499941.01202273631</v>
      </c>
      <c r="S397" s="150">
        <f t="shared" si="469"/>
        <v>505239.11121942976</v>
      </c>
      <c r="T397" s="150">
        <f t="shared" si="469"/>
        <v>509245.83568548359</v>
      </c>
      <c r="U397" s="150">
        <f t="shared" si="469"/>
        <v>513252.56015153741</v>
      </c>
      <c r="V397" s="150">
        <f t="shared" si="469"/>
        <v>517259.28461759136</v>
      </c>
      <c r="W397" s="150">
        <f t="shared" si="469"/>
        <v>521150.30061023228</v>
      </c>
      <c r="X397" s="150">
        <f t="shared" si="469"/>
        <v>0</v>
      </c>
      <c r="Y397" s="150">
        <f t="shared" si="469"/>
        <v>0</v>
      </c>
      <c r="Z397" s="150">
        <f t="shared" si="469"/>
        <v>0</v>
      </c>
      <c r="AA397" s="150">
        <f t="shared" si="469"/>
        <v>0</v>
      </c>
      <c r="AB397" s="150">
        <f t="shared" si="469"/>
        <v>0</v>
      </c>
    </row>
    <row r="398" spans="2:28" x14ac:dyDescent="0.35">
      <c r="B398" s="110" t="s">
        <v>250</v>
      </c>
      <c r="C398" s="108" t="s">
        <v>179</v>
      </c>
      <c r="D398" s="150"/>
      <c r="E398" s="150"/>
      <c r="F398" s="150"/>
      <c r="G398" s="150"/>
      <c r="H398" s="150"/>
      <c r="I398" s="150"/>
      <c r="J398" s="150"/>
      <c r="K398" s="150"/>
      <c r="L398" s="150"/>
      <c r="M398" s="150"/>
      <c r="N398" s="150"/>
      <c r="O398" s="150"/>
      <c r="P398" s="150">
        <v>0</v>
      </c>
      <c r="Q398" s="150">
        <v>0</v>
      </c>
      <c r="R398" s="150">
        <v>0</v>
      </c>
      <c r="S398" s="150">
        <v>0</v>
      </c>
      <c r="T398" s="150">
        <v>0</v>
      </c>
      <c r="U398" s="150">
        <v>0</v>
      </c>
      <c r="V398" s="150">
        <v>0</v>
      </c>
      <c r="W398" s="150">
        <v>0</v>
      </c>
      <c r="X398" s="150">
        <v>0</v>
      </c>
      <c r="Y398" s="150"/>
      <c r="Z398" s="150"/>
      <c r="AA398" s="150"/>
      <c r="AB398" s="150"/>
    </row>
    <row r="399" spans="2:28" x14ac:dyDescent="0.35">
      <c r="B399" s="110" t="s">
        <v>251</v>
      </c>
      <c r="C399" s="108" t="s">
        <v>179</v>
      </c>
      <c r="D399" s="150"/>
      <c r="E399" s="150"/>
      <c r="F399" s="150"/>
      <c r="G399" s="150"/>
      <c r="H399" s="150"/>
      <c r="I399" s="150"/>
      <c r="J399" s="150"/>
      <c r="K399" s="150"/>
      <c r="L399" s="150"/>
      <c r="M399" s="150"/>
      <c r="N399" s="150"/>
      <c r="O399" s="150"/>
      <c r="P399" s="150"/>
      <c r="Q399" s="150"/>
      <c r="R399" s="150"/>
      <c r="S399" s="150"/>
      <c r="T399" s="150"/>
      <c r="U399" s="150"/>
      <c r="V399" s="150"/>
      <c r="W399" s="150"/>
      <c r="X399" s="150"/>
      <c r="Y399" s="150"/>
      <c r="Z399" s="150"/>
      <c r="AA399" s="150"/>
      <c r="AB399" s="150"/>
    </row>
    <row r="400" spans="2:28" x14ac:dyDescent="0.35">
      <c r="B400" s="109" t="s">
        <v>240</v>
      </c>
      <c r="C400" s="108" t="s">
        <v>179</v>
      </c>
      <c r="D400" s="192">
        <f>D397+D398+D399</f>
        <v>25657.659211499998</v>
      </c>
      <c r="E400" s="192">
        <f t="shared" ref="E400:AB400" si="470">E397+E398+E399</f>
        <v>90071.658004820056</v>
      </c>
      <c r="F400" s="192">
        <f t="shared" si="470"/>
        <v>152335.8572769259</v>
      </c>
      <c r="G400" s="192">
        <f t="shared" si="470"/>
        <v>245894.74696383491</v>
      </c>
      <c r="H400" s="192">
        <f t="shared" si="470"/>
        <v>336164.10296094354</v>
      </c>
      <c r="I400" s="192">
        <f t="shared" si="470"/>
        <v>352927.72881864931</v>
      </c>
      <c r="J400" s="192">
        <f t="shared" si="470"/>
        <v>381872.75590168865</v>
      </c>
      <c r="K400" s="192">
        <f t="shared" si="470"/>
        <v>390436.03152376413</v>
      </c>
      <c r="L400" s="192">
        <f t="shared" si="470"/>
        <v>459706.65578523953</v>
      </c>
      <c r="M400" s="192">
        <f t="shared" si="470"/>
        <v>466793.5919558765</v>
      </c>
      <c r="N400" s="192">
        <f t="shared" si="470"/>
        <v>473289.31656996813</v>
      </c>
      <c r="O400" s="192">
        <f t="shared" si="470"/>
        <v>484046.71454563562</v>
      </c>
      <c r="P400" s="192">
        <f t="shared" si="470"/>
        <v>489344.81374232908</v>
      </c>
      <c r="Q400" s="192">
        <f t="shared" si="470"/>
        <v>494642.91293902247</v>
      </c>
      <c r="R400" s="192">
        <f t="shared" si="470"/>
        <v>499941.01202273631</v>
      </c>
      <c r="S400" s="192">
        <f t="shared" si="470"/>
        <v>505239.11121942976</v>
      </c>
      <c r="T400" s="192">
        <f t="shared" si="470"/>
        <v>509245.83568548359</v>
      </c>
      <c r="U400" s="192">
        <f t="shared" si="470"/>
        <v>513252.56015153741</v>
      </c>
      <c r="V400" s="192">
        <f t="shared" si="470"/>
        <v>517259.28461759136</v>
      </c>
      <c r="W400" s="192">
        <f t="shared" si="470"/>
        <v>521150.30061023228</v>
      </c>
      <c r="X400" s="192">
        <f t="shared" si="470"/>
        <v>0</v>
      </c>
      <c r="Y400" s="192">
        <f t="shared" si="470"/>
        <v>0</v>
      </c>
      <c r="Z400" s="192">
        <f t="shared" si="470"/>
        <v>0</v>
      </c>
      <c r="AA400" s="192">
        <f t="shared" si="470"/>
        <v>0</v>
      </c>
      <c r="AB400" s="192">
        <f t="shared" si="470"/>
        <v>0</v>
      </c>
    </row>
    <row r="401" spans="2:28" x14ac:dyDescent="0.35">
      <c r="B401" s="111" t="s">
        <v>241</v>
      </c>
    </row>
    <row r="402" spans="2:28" x14ac:dyDescent="0.35">
      <c r="B402" s="3" t="s">
        <v>242</v>
      </c>
      <c r="C402" s="112" t="s">
        <v>179</v>
      </c>
      <c r="D402" s="151">
        <f>D400-D392</f>
        <v>-3559879.972681385</v>
      </c>
      <c r="E402" s="151">
        <f t="shared" ref="E402:AB402" si="471">E400-E392</f>
        <v>-837636.49059393443</v>
      </c>
      <c r="F402" s="151">
        <f t="shared" si="471"/>
        <v>-313674.6535898546</v>
      </c>
      <c r="G402" s="151">
        <f t="shared" si="471"/>
        <v>-70837.710178678099</v>
      </c>
      <c r="H402" s="151">
        <f t="shared" si="471"/>
        <v>-38963.476798794523</v>
      </c>
      <c r="I402" s="151">
        <f t="shared" si="471"/>
        <v>236147.60881864931</v>
      </c>
      <c r="J402" s="151">
        <f t="shared" si="471"/>
        <v>271645.38590168866</v>
      </c>
      <c r="K402" s="151">
        <f t="shared" si="471"/>
        <v>315401.48152376415</v>
      </c>
      <c r="L402" s="151">
        <f t="shared" si="471"/>
        <v>385624.66578523954</v>
      </c>
      <c r="M402" s="151">
        <f t="shared" si="471"/>
        <v>395828.98195587652</v>
      </c>
      <c r="N402" s="151">
        <f t="shared" si="471"/>
        <v>403776.10656996816</v>
      </c>
      <c r="O402" s="151">
        <f t="shared" si="471"/>
        <v>415350.80454563559</v>
      </c>
      <c r="P402" s="151">
        <f t="shared" si="471"/>
        <v>423291.94374232908</v>
      </c>
      <c r="Q402" s="151">
        <f t="shared" si="471"/>
        <v>427932.2629390225</v>
      </c>
      <c r="R402" s="151">
        <f t="shared" si="471"/>
        <v>430161.3120227363</v>
      </c>
      <c r="S402" s="151">
        <f t="shared" si="471"/>
        <v>433543.07121942972</v>
      </c>
      <c r="T402" s="151">
        <f t="shared" si="471"/>
        <v>444836.14568548359</v>
      </c>
      <c r="U402" s="151">
        <f t="shared" si="471"/>
        <v>446872.25015153742</v>
      </c>
      <c r="V402" s="151">
        <f t="shared" si="471"/>
        <v>449261.81461759133</v>
      </c>
      <c r="W402" s="151">
        <f t="shared" si="471"/>
        <v>452551.90061023226</v>
      </c>
      <c r="X402" s="151">
        <f t="shared" si="471"/>
        <v>0</v>
      </c>
      <c r="Y402" s="151">
        <f t="shared" si="471"/>
        <v>0</v>
      </c>
      <c r="Z402" s="151">
        <f t="shared" si="471"/>
        <v>0</v>
      </c>
      <c r="AA402" s="151">
        <f t="shared" si="471"/>
        <v>0</v>
      </c>
      <c r="AB402" s="151">
        <f t="shared" si="471"/>
        <v>0</v>
      </c>
    </row>
    <row r="403" spans="2:28" x14ac:dyDescent="0.35">
      <c r="B403" s="3" t="s">
        <v>243</v>
      </c>
      <c r="C403" s="112" t="s">
        <v>179</v>
      </c>
      <c r="D403" s="151">
        <f>D402*1/(1+$D$10)</f>
        <v>-3284628.1349708294</v>
      </c>
      <c r="E403" s="151">
        <f>E402*1/(1+$E$10)*(1/(1+$D$10))</f>
        <v>-713111.26202725549</v>
      </c>
      <c r="F403" s="151">
        <f>F402*1/(1+$F$10)*(1/(1+$E$10))*(1/(1+$D$10))</f>
        <v>-246395.05469717513</v>
      </c>
      <c r="G403" s="151">
        <f>G402*1/(1+$G$10)*(1/(1+$F$10)*(1/(1+$E$10))*(1/(1+$D$10)))</f>
        <v>-51341.42606545399</v>
      </c>
      <c r="H403" s="151">
        <f>H402*1/(1+$H$10)*(1/(1+$G$10)*(1/(1+$F$10)*(1/(1+$E$10))*(1/(1+$D$10))))</f>
        <v>-26056.253429309516</v>
      </c>
      <c r="I403" s="151">
        <f t="shared" ref="I403:AB403" si="472">I402*(1/((1+$H$10)^(I386-$G$17))*(1/(1+$G$10)*(1/(1+$F$10)*(1/(1+$E$10))*((1/(1+$D$10))))))</f>
        <v>145709.7698770694</v>
      </c>
      <c r="J403" s="151">
        <f t="shared" si="472"/>
        <v>154652.98465318084</v>
      </c>
      <c r="K403" s="151">
        <f t="shared" si="472"/>
        <v>165680.17918580037</v>
      </c>
      <c r="L403" s="151">
        <f t="shared" si="472"/>
        <v>186905.67365345306</v>
      </c>
      <c r="M403" s="151">
        <f t="shared" si="472"/>
        <v>177017.46724909527</v>
      </c>
      <c r="N403" s="151">
        <f t="shared" si="472"/>
        <v>166609.59265438869</v>
      </c>
      <c r="O403" s="151">
        <f t="shared" si="472"/>
        <v>158134.01433597089</v>
      </c>
      <c r="P403" s="151">
        <f t="shared" si="472"/>
        <v>148696.61977555763</v>
      </c>
      <c r="Q403" s="151">
        <f t="shared" si="472"/>
        <v>138703.35844984723</v>
      </c>
      <c r="R403" s="151">
        <f t="shared" si="472"/>
        <v>128645.3663164974</v>
      </c>
      <c r="S403" s="151">
        <f t="shared" si="472"/>
        <v>119631.59774250287</v>
      </c>
      <c r="T403" s="151">
        <f t="shared" si="472"/>
        <v>113256.87533372118</v>
      </c>
      <c r="U403" s="151">
        <f t="shared" si="472"/>
        <v>104978.10926427568</v>
      </c>
      <c r="V403" s="151">
        <f t="shared" si="472"/>
        <v>97379.091862924019</v>
      </c>
      <c r="W403" s="151">
        <f t="shared" si="472"/>
        <v>90507.685617141949</v>
      </c>
      <c r="X403" s="151">
        <f t="shared" si="472"/>
        <v>0</v>
      </c>
      <c r="Y403" s="151">
        <f t="shared" si="472"/>
        <v>0</v>
      </c>
      <c r="Z403" s="151">
        <f t="shared" si="472"/>
        <v>0</v>
      </c>
      <c r="AA403" s="151">
        <f t="shared" si="472"/>
        <v>0</v>
      </c>
      <c r="AB403" s="151">
        <f t="shared" si="472"/>
        <v>0</v>
      </c>
    </row>
    <row r="404" spans="2:28" x14ac:dyDescent="0.35">
      <c r="B404" s="38"/>
      <c r="C404" s="38"/>
      <c r="D404" s="38"/>
      <c r="E404" s="38"/>
      <c r="F404" s="38"/>
      <c r="G404" s="38"/>
      <c r="H404" s="38"/>
      <c r="I404" s="38"/>
      <c r="J404" s="38"/>
      <c r="K404" s="38"/>
      <c r="L404" s="38"/>
      <c r="M404" s="38"/>
      <c r="N404" s="38"/>
      <c r="O404" s="38"/>
      <c r="P404" s="38"/>
      <c r="Q404" s="38"/>
      <c r="R404" s="38"/>
      <c r="S404" s="38"/>
      <c r="T404" s="38"/>
      <c r="U404" s="38"/>
      <c r="V404" s="38"/>
      <c r="W404" s="38"/>
      <c r="X404" s="38"/>
      <c r="Y404" s="38"/>
      <c r="Z404" s="38"/>
      <c r="AA404" s="38"/>
      <c r="AB404" s="38"/>
    </row>
    <row r="405" spans="2:28" x14ac:dyDescent="0.35">
      <c r="B405" s="39" t="s">
        <v>244</v>
      </c>
      <c r="C405" s="113" t="s">
        <v>179</v>
      </c>
      <c r="D405" s="114">
        <f>SUM(D403:AB403)</f>
        <v>-2225023.7452185974</v>
      </c>
      <c r="E405" s="38"/>
      <c r="F405" s="38"/>
      <c r="G405" s="38"/>
      <c r="H405" s="38"/>
    </row>
    <row r="407" spans="2:28" x14ac:dyDescent="0.35">
      <c r="B407" s="39" t="s">
        <v>218</v>
      </c>
      <c r="C407" s="39"/>
      <c r="D407" s="193">
        <f>IFERROR(IRR(D402:AB402),0)</f>
        <v>1.7299703746370021E-2</v>
      </c>
    </row>
    <row r="409" spans="2:28" x14ac:dyDescent="0.35">
      <c r="B409" s="39" t="s">
        <v>245</v>
      </c>
    </row>
    <row r="410" spans="2:28" x14ac:dyDescent="0.35">
      <c r="B410" s="3" t="s">
        <v>228</v>
      </c>
      <c r="C410" s="37"/>
      <c r="D410" s="21">
        <v>1</v>
      </c>
      <c r="E410" s="21">
        <v>2</v>
      </c>
      <c r="F410" s="21">
        <v>3</v>
      </c>
      <c r="G410" s="21">
        <v>4</v>
      </c>
      <c r="H410" s="21">
        <v>5</v>
      </c>
      <c r="I410" s="21">
        <v>6</v>
      </c>
      <c r="J410" s="21">
        <v>7</v>
      </c>
      <c r="K410" s="21">
        <v>8</v>
      </c>
      <c r="L410" s="21">
        <v>9</v>
      </c>
      <c r="M410" s="21">
        <v>10</v>
      </c>
      <c r="N410" s="21">
        <v>11</v>
      </c>
      <c r="O410" s="21">
        <v>12</v>
      </c>
      <c r="P410" s="21">
        <v>13</v>
      </c>
      <c r="Q410" s="21">
        <v>14</v>
      </c>
      <c r="R410" s="21">
        <v>15</v>
      </c>
      <c r="S410" s="21">
        <v>16</v>
      </c>
      <c r="T410" s="21">
        <v>17</v>
      </c>
      <c r="U410" s="21">
        <v>18</v>
      </c>
      <c r="V410" s="21">
        <v>19</v>
      </c>
      <c r="W410" s="21">
        <v>20</v>
      </c>
      <c r="X410" s="21">
        <v>21</v>
      </c>
      <c r="Y410" s="21">
        <v>22</v>
      </c>
      <c r="Z410" s="21">
        <v>23</v>
      </c>
      <c r="AA410" s="21">
        <v>24</v>
      </c>
      <c r="AB410" s="21">
        <v>25</v>
      </c>
    </row>
    <row r="411" spans="2:28" x14ac:dyDescent="0.35">
      <c r="B411" s="3" t="s">
        <v>242</v>
      </c>
      <c r="C411" s="112" t="s">
        <v>179</v>
      </c>
      <c r="D411" s="150">
        <f>D402</f>
        <v>-3559879.972681385</v>
      </c>
      <c r="E411" s="150">
        <f>E402</f>
        <v>-837636.49059393443</v>
      </c>
      <c r="F411" s="150">
        <f t="shared" ref="F411:AB411" si="473">F402</f>
        <v>-313674.6535898546</v>
      </c>
      <c r="G411" s="150">
        <f t="shared" si="473"/>
        <v>-70837.710178678099</v>
      </c>
      <c r="H411" s="150">
        <f t="shared" si="473"/>
        <v>-38963.476798794523</v>
      </c>
      <c r="I411" s="150">
        <f t="shared" si="473"/>
        <v>236147.60881864931</v>
      </c>
      <c r="J411" s="150">
        <f t="shared" si="473"/>
        <v>271645.38590168866</v>
      </c>
      <c r="K411" s="150">
        <f t="shared" si="473"/>
        <v>315401.48152376415</v>
      </c>
      <c r="L411" s="150">
        <f t="shared" si="473"/>
        <v>385624.66578523954</v>
      </c>
      <c r="M411" s="150">
        <f t="shared" si="473"/>
        <v>395828.98195587652</v>
      </c>
      <c r="N411" s="150">
        <f t="shared" si="473"/>
        <v>403776.10656996816</v>
      </c>
      <c r="O411" s="150">
        <f t="shared" si="473"/>
        <v>415350.80454563559</v>
      </c>
      <c r="P411" s="150">
        <f t="shared" si="473"/>
        <v>423291.94374232908</v>
      </c>
      <c r="Q411" s="150">
        <f t="shared" si="473"/>
        <v>427932.2629390225</v>
      </c>
      <c r="R411" s="150">
        <f t="shared" si="473"/>
        <v>430161.3120227363</v>
      </c>
      <c r="S411" s="150">
        <f t="shared" si="473"/>
        <v>433543.07121942972</v>
      </c>
      <c r="T411" s="150">
        <f t="shared" si="473"/>
        <v>444836.14568548359</v>
      </c>
      <c r="U411" s="150">
        <f t="shared" si="473"/>
        <v>446872.25015153742</v>
      </c>
      <c r="V411" s="150">
        <f t="shared" si="473"/>
        <v>449261.81461759133</v>
      </c>
      <c r="W411" s="150">
        <f t="shared" si="473"/>
        <v>452551.90061023226</v>
      </c>
      <c r="X411" s="150">
        <f t="shared" si="473"/>
        <v>0</v>
      </c>
      <c r="Y411" s="150">
        <f t="shared" si="473"/>
        <v>0</v>
      </c>
      <c r="Z411" s="150">
        <f t="shared" si="473"/>
        <v>0</v>
      </c>
      <c r="AA411" s="150">
        <f t="shared" si="473"/>
        <v>0</v>
      </c>
      <c r="AB411" s="150">
        <f t="shared" si="473"/>
        <v>0</v>
      </c>
    </row>
    <row r="412" spans="2:28" x14ac:dyDescent="0.35">
      <c r="B412" s="115" t="s">
        <v>246</v>
      </c>
      <c r="C412" s="116" t="s">
        <v>179</v>
      </c>
      <c r="D412" s="194">
        <f>D388*1/(1+$D$10)</f>
        <v>3306959.431530619</v>
      </c>
      <c r="E412" s="194">
        <f>E388*1/(1+$E$10)*(1/(1+$D$10))</f>
        <v>785129.8572150165</v>
      </c>
      <c r="F412" s="194">
        <f>F388*1/(1+$F$10)*(1/(1+$E$10))*(1/(1+$D$10))</f>
        <v>357518.90113381634</v>
      </c>
      <c r="G412" s="194">
        <f>G388*1/(1+$G$10)*(1/(1+$F$10)*(1/(1+$E$10))*(1/(1+$D$10)))</f>
        <v>218595.4754654759</v>
      </c>
      <c r="H412" s="194">
        <f>H388*1/(1+$H$10)*(1/(1+$G$10)*(1/(1+$F$10)*(1/(1+$E$10))*(1/(1+$D$10))))</f>
        <v>238187.86182067663</v>
      </c>
    </row>
    <row r="413" spans="2:28" x14ac:dyDescent="0.35">
      <c r="B413" s="3" t="s">
        <v>247</v>
      </c>
      <c r="C413" s="112" t="s">
        <v>179</v>
      </c>
      <c r="D413" s="151">
        <f>D411-D412</f>
        <v>-6866839.4042120036</v>
      </c>
      <c r="E413" s="151">
        <f>D413+E411-E412</f>
        <v>-8489605.7520209551</v>
      </c>
      <c r="F413" s="151">
        <f>E413+F411-F412</f>
        <v>-9160799.3067446258</v>
      </c>
      <c r="G413" s="151">
        <f>F413+G411-G412</f>
        <v>-9450232.4923887812</v>
      </c>
      <c r="H413" s="151">
        <f>G413+H411-H412</f>
        <v>-9727383.8310082536</v>
      </c>
      <c r="I413" s="151">
        <f t="shared" ref="I413" si="474">H413+I411</f>
        <v>-9491236.2221896052</v>
      </c>
      <c r="J413" s="151">
        <f t="shared" ref="J413" si="475">I413+J411</f>
        <v>-9219590.8362879157</v>
      </c>
      <c r="K413" s="151">
        <f t="shared" ref="K413" si="476">J413+K411</f>
        <v>-8904189.3547641523</v>
      </c>
      <c r="L413" s="151">
        <f t="shared" ref="L413" si="477">K413+L411</f>
        <v>-8518564.6889789123</v>
      </c>
      <c r="M413" s="151">
        <f t="shared" ref="M413" si="478">L413+M411</f>
        <v>-8122735.7070230357</v>
      </c>
      <c r="N413" s="151">
        <f t="shared" ref="N413" si="479">M413+N411</f>
        <v>-7718959.6004530676</v>
      </c>
      <c r="O413" s="151">
        <f t="shared" ref="O413" si="480">N413+O411</f>
        <v>-7303608.7959074322</v>
      </c>
      <c r="P413" s="151">
        <f t="shared" ref="P413" si="481">O413+P411</f>
        <v>-6880316.852165103</v>
      </c>
      <c r="Q413" s="151">
        <f t="shared" ref="Q413" si="482">P413+Q411</f>
        <v>-6452384.5892260801</v>
      </c>
      <c r="R413" s="151">
        <f t="shared" ref="R413" si="483">Q413+R411</f>
        <v>-6022223.2772033438</v>
      </c>
      <c r="S413" s="151">
        <f t="shared" ref="S413" si="484">R413+S411</f>
        <v>-5588680.2059839144</v>
      </c>
      <c r="T413" s="151">
        <f t="shared" ref="T413" si="485">S413+T411</f>
        <v>-5143844.0602984307</v>
      </c>
      <c r="U413" s="151">
        <f t="shared" ref="U413" si="486">T413+U411</f>
        <v>-4696971.8101468934</v>
      </c>
      <c r="V413" s="151">
        <f t="shared" ref="V413" si="487">U413+V411</f>
        <v>-4247709.9955293024</v>
      </c>
      <c r="W413" s="151">
        <f t="shared" ref="W413" si="488">V413+W411</f>
        <v>-3795158.0949190701</v>
      </c>
      <c r="X413" s="151">
        <f t="shared" ref="X413" si="489">W413+X411</f>
        <v>-3795158.0949190701</v>
      </c>
      <c r="Y413" s="151">
        <f t="shared" ref="Y413" si="490">X413+Y411</f>
        <v>-3795158.0949190701</v>
      </c>
      <c r="Z413" s="151">
        <f t="shared" ref="Z413" si="491">Y413+Z411</f>
        <v>-3795158.0949190701</v>
      </c>
      <c r="AA413" s="151">
        <f t="shared" ref="AA413" si="492">Z413+AA411</f>
        <v>-3795158.0949190701</v>
      </c>
      <c r="AB413" s="151">
        <f>AA413+AB411</f>
        <v>-3795158.0949190701</v>
      </c>
    </row>
    <row r="414" spans="2:28" x14ac:dyDescent="0.35">
      <c r="B414" s="117" t="s">
        <v>248</v>
      </c>
    </row>
    <row r="418" spans="4:8" x14ac:dyDescent="0.35">
      <c r="D418" s="38"/>
      <c r="E418" s="38"/>
      <c r="F418" s="38"/>
      <c r="G418" s="38"/>
      <c r="H418" s="38"/>
    </row>
    <row r="420" spans="4:8" x14ac:dyDescent="0.35">
      <c r="D420" s="38"/>
      <c r="E420" s="38"/>
      <c r="F420" s="38"/>
      <c r="G420" s="38"/>
      <c r="H420" s="38"/>
    </row>
  </sheetData>
  <mergeCells count="39">
    <mergeCell ref="B353:AB353"/>
    <mergeCell ref="B361:AB361"/>
    <mergeCell ref="B382:AB382"/>
    <mergeCell ref="B387:AB387"/>
    <mergeCell ref="B395:AB395"/>
    <mergeCell ref="B295:AB295"/>
    <mergeCell ref="B314:AB314"/>
    <mergeCell ref="B319:AB319"/>
    <mergeCell ref="B327:AB327"/>
    <mergeCell ref="B348:AB348"/>
    <mergeCell ref="B248:AB248"/>
    <mergeCell ref="B253:AB253"/>
    <mergeCell ref="B261:AB261"/>
    <mergeCell ref="B282:AB282"/>
    <mergeCell ref="B287:AB287"/>
    <mergeCell ref="B187:AB187"/>
    <mergeCell ref="B195:AB195"/>
    <mergeCell ref="B214:AB214"/>
    <mergeCell ref="B219:AB219"/>
    <mergeCell ref="B227:AB227"/>
    <mergeCell ref="B127:AB127"/>
    <mergeCell ref="B148:AB148"/>
    <mergeCell ref="B153:AB153"/>
    <mergeCell ref="B161:AB161"/>
    <mergeCell ref="B182:AB182"/>
    <mergeCell ref="B80:AB80"/>
    <mergeCell ref="B85:AB85"/>
    <mergeCell ref="B93:AB93"/>
    <mergeCell ref="B114:AB114"/>
    <mergeCell ref="B119:AB119"/>
    <mergeCell ref="B59:AB59"/>
    <mergeCell ref="B13:AB13"/>
    <mergeCell ref="B18:AB18"/>
    <mergeCell ref="B26:AB26"/>
    <mergeCell ref="C2:H2"/>
    <mergeCell ref="J2:L2"/>
    <mergeCell ref="B5:I5"/>
    <mergeCell ref="B46:AB46"/>
    <mergeCell ref="B51:AB51"/>
  </mergeCells>
  <conditionalFormatting sqref="D34">
    <cfRule type="cellIs" dxfId="25" priority="35" operator="lessThan">
      <formula>0</formula>
    </cfRule>
    <cfRule type="cellIs" dxfId="24" priority="36" operator="greaterThanOrEqual">
      <formula>0</formula>
    </cfRule>
  </conditionalFormatting>
  <conditionalFormatting sqref="D69">
    <cfRule type="cellIs" dxfId="23" priority="33" operator="lessThan">
      <formula>0</formula>
    </cfRule>
    <cfRule type="cellIs" dxfId="22" priority="34" operator="greaterThanOrEqual">
      <formula>0</formula>
    </cfRule>
  </conditionalFormatting>
  <conditionalFormatting sqref="D103">
    <cfRule type="cellIs" dxfId="21" priority="31" operator="lessThan">
      <formula>0</formula>
    </cfRule>
    <cfRule type="cellIs" dxfId="20" priority="32" operator="greaterThanOrEqual">
      <formula>0</formula>
    </cfRule>
  </conditionalFormatting>
  <conditionalFormatting sqref="D137">
    <cfRule type="cellIs" dxfId="19" priority="29" operator="lessThan">
      <formula>0</formula>
    </cfRule>
    <cfRule type="cellIs" dxfId="18" priority="30" operator="greaterThanOrEqual">
      <formula>0</formula>
    </cfRule>
  </conditionalFormatting>
  <conditionalFormatting sqref="D171">
    <cfRule type="cellIs" dxfId="17" priority="27" operator="lessThan">
      <formula>0</formula>
    </cfRule>
    <cfRule type="cellIs" dxfId="16" priority="28" operator="greaterThanOrEqual">
      <formula>0</formula>
    </cfRule>
  </conditionalFormatting>
  <conditionalFormatting sqref="D203">
    <cfRule type="cellIs" dxfId="15" priority="25" operator="lessThan">
      <formula>0</formula>
    </cfRule>
    <cfRule type="cellIs" dxfId="14" priority="26" operator="greaterThanOrEqual">
      <formula>0</formula>
    </cfRule>
  </conditionalFormatting>
  <conditionalFormatting sqref="D237">
    <cfRule type="cellIs" dxfId="13" priority="23" operator="lessThan">
      <formula>0</formula>
    </cfRule>
    <cfRule type="cellIs" dxfId="12" priority="24" operator="greaterThanOrEqual">
      <formula>0</formula>
    </cfRule>
  </conditionalFormatting>
  <conditionalFormatting sqref="D271">
    <cfRule type="cellIs" dxfId="11" priority="21" operator="lessThan">
      <formula>0</formula>
    </cfRule>
    <cfRule type="cellIs" dxfId="10" priority="22" operator="greaterThanOrEqual">
      <formula>0</formula>
    </cfRule>
  </conditionalFormatting>
  <conditionalFormatting sqref="D303">
    <cfRule type="cellIs" dxfId="9" priority="19" operator="lessThan">
      <formula>0</formula>
    </cfRule>
    <cfRule type="cellIs" dxfId="8" priority="20" operator="greaterThanOrEqual">
      <formula>0</formula>
    </cfRule>
  </conditionalFormatting>
  <conditionalFormatting sqref="D337">
    <cfRule type="cellIs" dxfId="7" priority="17" operator="lessThan">
      <formula>0</formula>
    </cfRule>
    <cfRule type="cellIs" dxfId="6" priority="18" operator="greaterThanOrEqual">
      <formula>0</formula>
    </cfRule>
  </conditionalFormatting>
  <conditionalFormatting sqref="D371">
    <cfRule type="cellIs" dxfId="5" priority="15" operator="lessThan">
      <formula>0</formula>
    </cfRule>
    <cfRule type="cellIs" dxfId="4" priority="16" operator="greaterThanOrEqual">
      <formula>0</formula>
    </cfRule>
  </conditionalFormatting>
  <conditionalFormatting sqref="D405">
    <cfRule type="cellIs" dxfId="3" priority="13" operator="lessThan">
      <formula>0</formula>
    </cfRule>
    <cfRule type="cellIs" dxfId="2" priority="14" operator="greaterThanOrEqual">
      <formula>0</formula>
    </cfRule>
  </conditionalFormatting>
  <hyperlinks>
    <hyperlink ref="J2" location="'Αρχική σελίδα'!A1" display="Πίσω στην αρχική σελίδα" xr:uid="{D8DBE387-E36D-497D-9529-32E3BB18F18E}"/>
  </hyperlinks>
  <pageMargins left="0.7" right="0.7" top="0.75" bottom="0.75" header="0.3" footer="0.3"/>
  <pageSetup paperSize="8" scale="59"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B6161-FF02-498F-86A9-B573F362489E}">
  <sheetPr>
    <tabColor theme="9" tint="-0.249977111117893"/>
  </sheetPr>
  <dimension ref="B3:Q11"/>
  <sheetViews>
    <sheetView showGridLines="0" workbookViewId="0">
      <selection activeCell="R34" sqref="R34"/>
    </sheetView>
  </sheetViews>
  <sheetFormatPr defaultColWidth="8.81640625" defaultRowHeight="14.5" x14ac:dyDescent="0.35"/>
  <cols>
    <col min="1" max="1" width="2.81640625" customWidth="1"/>
    <col min="2" max="2" width="28.453125" customWidth="1"/>
  </cols>
  <sheetData>
    <row r="3" spans="2:17" ht="28.5" x14ac:dyDescent="0.65">
      <c r="B3" s="96" t="s">
        <v>262</v>
      </c>
      <c r="C3" s="97"/>
      <c r="D3" s="97"/>
      <c r="E3" s="97"/>
      <c r="F3" s="97"/>
      <c r="G3" s="97"/>
      <c r="H3" s="97"/>
      <c r="I3" s="97"/>
      <c r="J3" s="97"/>
      <c r="K3" s="97"/>
      <c r="L3" s="97"/>
      <c r="M3" s="97"/>
      <c r="N3" s="97"/>
      <c r="O3" s="97"/>
      <c r="P3" s="97"/>
      <c r="Q3" s="97"/>
    </row>
    <row r="6" spans="2:17" ht="21" x14ac:dyDescent="0.5">
      <c r="B6" s="94" t="s">
        <v>5</v>
      </c>
      <c r="C6" s="97"/>
      <c r="D6" s="97"/>
      <c r="E6" s="97"/>
      <c r="F6" s="97"/>
      <c r="G6" s="97"/>
      <c r="H6" s="97"/>
      <c r="I6" s="97"/>
      <c r="J6" s="97"/>
    </row>
    <row r="7" spans="2:17" ht="21" x14ac:dyDescent="0.5">
      <c r="B7" s="95"/>
    </row>
    <row r="8" spans="2:17" x14ac:dyDescent="0.35">
      <c r="B8" s="199" t="s">
        <v>24</v>
      </c>
    </row>
    <row r="9" spans="2:17" x14ac:dyDescent="0.35">
      <c r="B9" s="199" t="s">
        <v>25</v>
      </c>
    </row>
    <row r="10" spans="2:17" x14ac:dyDescent="0.35">
      <c r="B10" s="199" t="s">
        <v>26</v>
      </c>
    </row>
    <row r="11" spans="2:17" x14ac:dyDescent="0.35">
      <c r="B11" s="196" t="s">
        <v>27</v>
      </c>
    </row>
  </sheetData>
  <hyperlinks>
    <hyperlink ref="B9" location="'Πρόγραμμα ανάπτυξης δικτύου'!A1" display="Πρόγραμμα ανάπτυξης δικτύου" xr:uid="{1084293B-0C08-40B8-8A56-DCA4FFD652F6}"/>
    <hyperlink ref="B11" location="'Επίπτωση στη μέση χρέωση'!A1" display="Επίπτωση στη μέση χρέωση" xr:uid="{EE5B4CDB-DE53-46D5-AF24-98CFAD7632B2}"/>
    <hyperlink ref="B10" location="'Συνολικοί δείκτες απόδοσης'!A1" display="Συνολικοί δείκτες απόδοσης" xr:uid="{7944EDAD-A3E0-49F2-B6C5-5D53BBC56CC0}"/>
    <hyperlink ref="B8" location="'Στοιχεία συνολικού δικτύου'!A1" display="Στοιχεία συνολικού δικτύου" xr:uid="{8A996F8E-D31B-4F9F-993E-7442BBD59A04}"/>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BD59CF-4AE6-4FCA-8CA4-DDC5E1F80A12}">
  <sheetPr>
    <tabColor theme="4" tint="-0.249977111117893"/>
  </sheetPr>
  <dimension ref="B3:Q20"/>
  <sheetViews>
    <sheetView showGridLines="0" workbookViewId="0">
      <selection activeCell="B10" sqref="B10"/>
    </sheetView>
  </sheetViews>
  <sheetFormatPr defaultColWidth="8.81640625" defaultRowHeight="14.5" x14ac:dyDescent="0.35"/>
  <cols>
    <col min="1" max="1" width="2.81640625" customWidth="1"/>
    <col min="2" max="2" width="30.453125" customWidth="1"/>
  </cols>
  <sheetData>
    <row r="3" spans="2:17" ht="28.5" x14ac:dyDescent="0.65">
      <c r="B3" s="96" t="s">
        <v>57</v>
      </c>
      <c r="C3" s="97"/>
      <c r="D3" s="97"/>
      <c r="E3" s="97"/>
      <c r="F3" s="97"/>
      <c r="G3" s="97"/>
      <c r="H3" s="97"/>
      <c r="I3" s="97"/>
      <c r="J3" s="97"/>
      <c r="K3" s="97"/>
      <c r="L3" s="97"/>
      <c r="M3" s="97"/>
      <c r="N3" s="97"/>
      <c r="O3" s="97"/>
      <c r="P3" s="97"/>
      <c r="Q3" s="97"/>
    </row>
    <row r="6" spans="2:17" ht="21" x14ac:dyDescent="0.5">
      <c r="B6" s="94" t="s">
        <v>5</v>
      </c>
      <c r="C6" s="97"/>
      <c r="D6" s="97"/>
      <c r="E6" s="97"/>
      <c r="F6" s="97"/>
      <c r="G6" s="97"/>
      <c r="H6" s="97"/>
      <c r="I6" s="97"/>
      <c r="J6" s="97"/>
    </row>
    <row r="7" spans="2:17" ht="21" x14ac:dyDescent="0.5">
      <c r="B7" s="95"/>
    </row>
    <row r="8" spans="2:17" x14ac:dyDescent="0.35">
      <c r="B8" s="196" t="s">
        <v>7</v>
      </c>
    </row>
    <row r="9" spans="2:17" x14ac:dyDescent="0.35">
      <c r="B9" s="197" t="s">
        <v>58</v>
      </c>
    </row>
    <row r="10" spans="2:17" x14ac:dyDescent="0.35">
      <c r="B10" s="197" t="s">
        <v>9</v>
      </c>
    </row>
    <row r="11" spans="2:17" x14ac:dyDescent="0.35">
      <c r="B11" s="197" t="s">
        <v>10</v>
      </c>
    </row>
    <row r="12" spans="2:17" x14ac:dyDescent="0.35">
      <c r="B12" s="197" t="s">
        <v>11</v>
      </c>
    </row>
    <row r="13" spans="2:17" x14ac:dyDescent="0.35">
      <c r="B13" s="197" t="s">
        <v>12</v>
      </c>
    </row>
    <row r="14" spans="2:17" x14ac:dyDescent="0.35">
      <c r="B14" s="197" t="s">
        <v>13</v>
      </c>
    </row>
    <row r="15" spans="2:17" x14ac:dyDescent="0.35">
      <c r="B15" s="197" t="s">
        <v>14</v>
      </c>
    </row>
    <row r="16" spans="2:17" x14ac:dyDescent="0.35">
      <c r="B16" s="198" t="s">
        <v>15</v>
      </c>
    </row>
    <row r="17" spans="2:2" x14ac:dyDescent="0.35">
      <c r="B17" s="197" t="s">
        <v>16</v>
      </c>
    </row>
    <row r="18" spans="2:2" x14ac:dyDescent="0.35">
      <c r="B18" s="197" t="s">
        <v>17</v>
      </c>
    </row>
    <row r="19" spans="2:2" x14ac:dyDescent="0.35">
      <c r="B19" s="197" t="s">
        <v>18</v>
      </c>
    </row>
    <row r="20" spans="2:2" x14ac:dyDescent="0.35">
      <c r="B20" s="197" t="s">
        <v>19</v>
      </c>
    </row>
  </sheetData>
  <hyperlinks>
    <hyperlink ref="B10" location="'Ανάπτυξη δικτύου'!A1" display="Ανάπτυξη δικτύου" xr:uid="{C52AA211-1C1C-4FEB-868F-DDD47581EA90}"/>
    <hyperlink ref="B11" location="'Ενεργές συνδέσεις'!A1" display="Ενεργές συνδέσεις" xr:uid="{F4894F64-036C-4B8E-9699-BF63661A824C}"/>
    <hyperlink ref="B13" location="'Ενεργοί πελάτες'!A1" display="Ενεργοί πελάτες" xr:uid="{D73B4CC8-DCFE-4BDE-B8F4-DB7A71FA301F}"/>
    <hyperlink ref="B9" location="'Ανάλυση για νέους δήμους'!A1" display="Ανάλυση για νέους δήμους" xr:uid="{87F4B694-7F66-4C13-97C6-C6A0FE97AC29}"/>
    <hyperlink ref="B14" location="'Μέση ετήσια κατανάλωση'!A1" display="Μέση ετήσια κατανάλωση" xr:uid="{F30542AF-D7AD-4BBC-B37B-274FE85EA8EC}"/>
    <hyperlink ref="B15" location="'Διανεμόμενες ποσότητες αερίου'!A1" display="Διανεμόμενες ποσότητες αερίου" xr:uid="{06938263-0833-45DF-AC11-4E4C8EF6FFC3}"/>
    <hyperlink ref="B16" location="'Παραδοχές μοναδιαίου κόστους'!A1" display="Παραδοχές μοναδιαίου κόστους" xr:uid="{8524F84B-0DC1-4CC8-8B07-640E4A326D52}"/>
    <hyperlink ref="B17" location="Επενδύσεις!A1" display="Επενδύσεις ανάπτυξης / σύνδεσης" xr:uid="{75FB2041-8936-44CA-A46A-258E527D6400}"/>
    <hyperlink ref="B18" location="'Παραδοχές διείσδυσης - κάλυψης'!A1" display="Παραδοχές διείσδυσης - κάλυψης" xr:uid="{15FE033E-34E4-444F-98E8-653F32281812}"/>
    <hyperlink ref="B19" location="'Δείκτες διείσδυσης - κάλυψης'!A1" display="Δείκτες διείσδυσης - κάλυψης" xr:uid="{DE214FA0-37EA-4B7F-9BE1-ACA631203727}"/>
    <hyperlink ref="B20" location="'Δείκτες απόδοσης'!A1" display="Δείκτες απόδοσης" xr:uid="{B9E64714-4832-4A41-9533-0EDCBAFF5D3F}"/>
    <hyperlink ref="B8" location="'Γενική περιγραφή'!A1" display="Γενική περιγραφή" xr:uid="{1F449B32-64EA-42F2-8974-A5D1EE4E5C06}"/>
    <hyperlink ref="B12" location="'Ενεργοί μετρητές'!A1" display="Ενεργοί μετρητές" xr:uid="{812B950F-F320-47FB-93BD-8509F03FB0BD}"/>
  </hyperlinks>
  <pageMargins left="0.7" right="0.7" top="0.75" bottom="0.75" header="0.3" footer="0.3"/>
  <pageSetup paperSize="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71A55-A606-42F3-ADC7-5A10D1ED5E07}">
  <sheetPr>
    <tabColor theme="9" tint="0.79998168889431442"/>
  </sheetPr>
  <dimension ref="B2:K111"/>
  <sheetViews>
    <sheetView showGridLines="0" topLeftCell="A77" workbookViewId="0">
      <selection activeCell="K90" sqref="K90"/>
    </sheetView>
  </sheetViews>
  <sheetFormatPr defaultColWidth="8.81640625" defaultRowHeight="14.5" outlineLevelRow="1" x14ac:dyDescent="0.35"/>
  <cols>
    <col min="1" max="1" width="2.81640625" customWidth="1"/>
    <col min="2" max="2" width="28.26953125" customWidth="1"/>
    <col min="3" max="3" width="27.26953125" customWidth="1"/>
    <col min="4" max="8" width="12.7265625" customWidth="1"/>
    <col min="9" max="9" width="16" bestFit="1" customWidth="1"/>
  </cols>
  <sheetData>
    <row r="2" spans="2:11" ht="18.5" x14ac:dyDescent="0.45">
      <c r="B2" s="1" t="s">
        <v>0</v>
      </c>
      <c r="C2" s="307" t="str">
        <f>'Αρχική σελίδα'!C3</f>
        <v>Ανατολικής Μακεδονίας και Θράκης</v>
      </c>
      <c r="D2" s="307"/>
      <c r="E2" s="307"/>
      <c r="F2" s="307"/>
      <c r="G2" s="307"/>
      <c r="H2" s="307"/>
      <c r="I2" s="308" t="s">
        <v>59</v>
      </c>
      <c r="J2" s="308"/>
      <c r="K2" s="308"/>
    </row>
    <row r="3" spans="2:11" ht="18.5" x14ac:dyDescent="0.45">
      <c r="B3" s="2" t="s">
        <v>2</v>
      </c>
      <c r="C3" s="45">
        <f>'Αρχική σελίδα'!C4</f>
        <v>2024</v>
      </c>
      <c r="D3" s="45" t="s">
        <v>3</v>
      </c>
      <c r="E3" s="45">
        <f>C3+4</f>
        <v>2028</v>
      </c>
    </row>
    <row r="5" spans="2:11" ht="33" customHeight="1" x14ac:dyDescent="0.35">
      <c r="B5" s="309" t="s">
        <v>263</v>
      </c>
      <c r="C5" s="309"/>
      <c r="D5" s="309"/>
      <c r="E5" s="309"/>
      <c r="F5" s="309"/>
      <c r="G5" s="309"/>
      <c r="H5" s="309"/>
    </row>
    <row r="6" spans="2:11" x14ac:dyDescent="0.35">
      <c r="B6" s="223"/>
      <c r="C6" s="223"/>
      <c r="D6" s="223"/>
      <c r="E6" s="223"/>
      <c r="F6" s="223"/>
      <c r="G6" s="223"/>
      <c r="H6" s="223"/>
    </row>
    <row r="7" spans="2:11" ht="18.5" x14ac:dyDescent="0.45">
      <c r="B7" s="99" t="s">
        <v>264</v>
      </c>
      <c r="C7" s="224"/>
      <c r="D7" s="224"/>
      <c r="E7" s="224"/>
      <c r="F7" s="224"/>
      <c r="G7" s="224"/>
      <c r="H7" s="224"/>
      <c r="I7" s="224"/>
    </row>
    <row r="8" spans="2:11" ht="18.5" x14ac:dyDescent="0.45">
      <c r="C8" s="2"/>
      <c r="D8" s="45"/>
      <c r="E8" s="45"/>
    </row>
    <row r="9" spans="2:11" ht="15.5" x14ac:dyDescent="0.35">
      <c r="B9" s="306" t="s">
        <v>265</v>
      </c>
      <c r="C9" s="306"/>
      <c r="D9" s="306"/>
      <c r="E9" s="306"/>
      <c r="F9" s="306"/>
      <c r="G9" s="306"/>
      <c r="H9" s="306"/>
      <c r="I9" s="306"/>
    </row>
    <row r="10" spans="2:11" ht="5.15" customHeight="1" outlineLevel="1" x14ac:dyDescent="0.35"/>
    <row r="11" spans="2:11" outlineLevel="1" x14ac:dyDescent="0.35">
      <c r="B11" s="392"/>
      <c r="C11" s="393"/>
      <c r="D11" s="9" t="s">
        <v>105</v>
      </c>
      <c r="E11" s="9">
        <f>$C$3-5</f>
        <v>2019</v>
      </c>
      <c r="F11" s="9">
        <f>$C$3-4</f>
        <v>2020</v>
      </c>
      <c r="G11" s="9">
        <f>$C$3-3</f>
        <v>2021</v>
      </c>
      <c r="H11" s="9">
        <f>$C$3-2</f>
        <v>2022</v>
      </c>
      <c r="I11" s="9">
        <f>$C$3-1</f>
        <v>2023</v>
      </c>
      <c r="J11" s="130"/>
    </row>
    <row r="12" spans="2:11" outlineLevel="1" x14ac:dyDescent="0.35">
      <c r="B12" s="394" t="s">
        <v>158</v>
      </c>
      <c r="C12" s="5" t="s">
        <v>159</v>
      </c>
      <c r="D12" s="14" t="s">
        <v>161</v>
      </c>
      <c r="E12" s="137">
        <f>'Ανάπτυξη δικτύου'!D39</f>
        <v>0</v>
      </c>
      <c r="F12" s="137">
        <f>'Ανάπτυξη δικτύου'!F39</f>
        <v>0</v>
      </c>
      <c r="G12" s="137">
        <f>'Ανάπτυξη δικτύου'!I39</f>
        <v>0</v>
      </c>
      <c r="H12" s="137">
        <f>'Ανάπτυξη δικτύου'!L39</f>
        <v>9860</v>
      </c>
      <c r="I12" s="137">
        <f>'Ανάπτυξη δικτύου'!O39</f>
        <v>2075</v>
      </c>
    </row>
    <row r="13" spans="2:11" outlineLevel="1" x14ac:dyDescent="0.35">
      <c r="B13" s="394"/>
      <c r="C13" s="7" t="s">
        <v>160</v>
      </c>
      <c r="D13" s="15" t="s">
        <v>161</v>
      </c>
      <c r="E13" s="138">
        <f>'Ανάπτυξη δικτύου'!E39</f>
        <v>117434</v>
      </c>
      <c r="F13" s="138">
        <f>E13+F12</f>
        <v>117434</v>
      </c>
      <c r="G13" s="138">
        <f>F13+G12</f>
        <v>117434</v>
      </c>
      <c r="H13" s="138">
        <f>G13+H12</f>
        <v>127294</v>
      </c>
      <c r="I13" s="138">
        <f>H13+I12</f>
        <v>129369</v>
      </c>
    </row>
    <row r="14" spans="2:11" outlineLevel="1" x14ac:dyDescent="0.35">
      <c r="B14" s="394" t="s">
        <v>162</v>
      </c>
      <c r="C14" s="5" t="s">
        <v>159</v>
      </c>
      <c r="D14" s="14" t="s">
        <v>161</v>
      </c>
      <c r="E14" s="137">
        <f>'Ανάπτυξη δικτύου'!D72</f>
        <v>0</v>
      </c>
      <c r="F14" s="137">
        <f>'Ανάπτυξη δικτύου'!F72</f>
        <v>14</v>
      </c>
      <c r="G14" s="137">
        <f>'Ανάπτυξη δικτύου'!I72</f>
        <v>17034</v>
      </c>
      <c r="H14" s="137">
        <f>'Ανάπτυξη δικτύου'!L72</f>
        <v>89820</v>
      </c>
      <c r="I14" s="137">
        <f>'Ανάπτυξη δικτύου'!O72</f>
        <v>74721</v>
      </c>
    </row>
    <row r="15" spans="2:11" outlineLevel="1" x14ac:dyDescent="0.35">
      <c r="B15" s="394"/>
      <c r="C15" s="7" t="s">
        <v>160</v>
      </c>
      <c r="D15" s="15" t="s">
        <v>161</v>
      </c>
      <c r="E15" s="138">
        <f>'Ανάπτυξη δικτύου'!E72</f>
        <v>29614</v>
      </c>
      <c r="F15" s="138">
        <f>E15+F14</f>
        <v>29628</v>
      </c>
      <c r="G15" s="138">
        <f>F15+G14</f>
        <v>46662</v>
      </c>
      <c r="H15" s="138">
        <f>G15+H14</f>
        <v>136482</v>
      </c>
      <c r="I15" s="138">
        <f>H15+I14</f>
        <v>211203</v>
      </c>
    </row>
    <row r="16" spans="2:11" outlineLevel="1" x14ac:dyDescent="0.35">
      <c r="B16" s="394" t="s">
        <v>163</v>
      </c>
      <c r="C16" s="5" t="s">
        <v>133</v>
      </c>
      <c r="D16" s="14" t="s">
        <v>106</v>
      </c>
      <c r="E16" s="137">
        <f>'Ανάπτυξη δικτύου'!D104</f>
        <v>0</v>
      </c>
      <c r="F16" s="137">
        <f>'Ανάπτυξη δικτύου'!F104</f>
        <v>-9</v>
      </c>
      <c r="G16" s="137">
        <f>'Ανάπτυξη δικτύου'!I104</f>
        <v>1</v>
      </c>
      <c r="H16" s="137">
        <f>'Ανάπτυξη δικτύου'!L104</f>
        <v>784</v>
      </c>
      <c r="I16" s="137">
        <f>'Ανάπτυξη δικτύου'!O104</f>
        <v>465</v>
      </c>
    </row>
    <row r="17" spans="2:10" outlineLevel="1" x14ac:dyDescent="0.35">
      <c r="B17" s="394"/>
      <c r="C17" s="7" t="s">
        <v>134</v>
      </c>
      <c r="D17" s="15" t="s">
        <v>106</v>
      </c>
      <c r="E17" s="138">
        <f>'Ανάπτυξη δικτύου'!E104</f>
        <v>50</v>
      </c>
      <c r="F17" s="138">
        <f>E17+F16</f>
        <v>41</v>
      </c>
      <c r="G17" s="138">
        <f>F17+G16</f>
        <v>42</v>
      </c>
      <c r="H17" s="138">
        <f>G17+H16</f>
        <v>826</v>
      </c>
      <c r="I17" s="138">
        <f>H17+I16</f>
        <v>1291</v>
      </c>
    </row>
    <row r="18" spans="2:10" outlineLevel="1" x14ac:dyDescent="0.35">
      <c r="B18" s="394" t="s">
        <v>166</v>
      </c>
      <c r="C18" s="5" t="s">
        <v>133</v>
      </c>
      <c r="D18" s="14" t="s">
        <v>106</v>
      </c>
      <c r="E18" s="137">
        <f>'Ανάπτυξη δικτύου'!D136</f>
        <v>0</v>
      </c>
      <c r="F18" s="137">
        <f>'Ανάπτυξη δικτύου'!F136</f>
        <v>-9</v>
      </c>
      <c r="G18" s="137">
        <f>'Ανάπτυξη δικτύου'!I136</f>
        <v>1</v>
      </c>
      <c r="H18" s="137">
        <f>'Ανάπτυξη δικτύου'!L136</f>
        <v>855</v>
      </c>
      <c r="I18" s="137">
        <f>'Ανάπτυξη δικτύου'!O136</f>
        <v>791</v>
      </c>
    </row>
    <row r="19" spans="2:10" outlineLevel="1" x14ac:dyDescent="0.35">
      <c r="B19" s="394"/>
      <c r="C19" s="7" t="s">
        <v>134</v>
      </c>
      <c r="D19" s="15" t="s">
        <v>106</v>
      </c>
      <c r="E19" s="138">
        <f>'Ανάπτυξη δικτύου'!E136</f>
        <v>50</v>
      </c>
      <c r="F19" s="138">
        <f>E19+F18</f>
        <v>41</v>
      </c>
      <c r="G19" s="138">
        <f>F19+G18</f>
        <v>42</v>
      </c>
      <c r="H19" s="138">
        <f>G19+H18</f>
        <v>897</v>
      </c>
      <c r="I19" s="138">
        <f>H19+I18</f>
        <v>1688</v>
      </c>
    </row>
    <row r="20" spans="2:10" outlineLevel="1" x14ac:dyDescent="0.35">
      <c r="B20" s="395" t="s">
        <v>167</v>
      </c>
      <c r="C20" s="5" t="s">
        <v>133</v>
      </c>
      <c r="D20" s="14" t="s">
        <v>106</v>
      </c>
      <c r="E20" s="137">
        <f>'Ανάπτυξη δικτύου'!D168</f>
        <v>0</v>
      </c>
      <c r="F20" s="137">
        <f>'Ανάπτυξη δικτύου'!F168</f>
        <v>0</v>
      </c>
      <c r="G20" s="137">
        <f>'Ανάπτυξη δικτύου'!I168</f>
        <v>0</v>
      </c>
      <c r="H20" s="137">
        <f>'Ανάπτυξη δικτύου'!L168</f>
        <v>0</v>
      </c>
      <c r="I20" s="137">
        <f>'Ανάπτυξη δικτύου'!O168</f>
        <v>0</v>
      </c>
    </row>
    <row r="21" spans="2:10" outlineLevel="1" x14ac:dyDescent="0.35">
      <c r="B21" s="395"/>
      <c r="C21" s="7" t="s">
        <v>134</v>
      </c>
      <c r="D21" s="15" t="s">
        <v>106</v>
      </c>
      <c r="E21" s="138">
        <f>'Ανάπτυξη δικτύου'!E168</f>
        <v>10</v>
      </c>
      <c r="F21" s="138">
        <f>E21+F20</f>
        <v>10</v>
      </c>
      <c r="G21" s="138">
        <f t="shared" ref="G21" si="0">F21+G20</f>
        <v>10</v>
      </c>
      <c r="H21" s="138">
        <f t="shared" ref="H21" si="1">G21+H20</f>
        <v>10</v>
      </c>
      <c r="I21" s="138">
        <f>H21+I20</f>
        <v>10</v>
      </c>
    </row>
    <row r="22" spans="2:10" outlineLevel="1" x14ac:dyDescent="0.35">
      <c r="B22" s="394" t="s">
        <v>168</v>
      </c>
      <c r="C22" s="5" t="s">
        <v>133</v>
      </c>
      <c r="D22" s="14" t="s">
        <v>106</v>
      </c>
      <c r="E22" s="137">
        <f>'Ανάπτυξη δικτύου'!D200</f>
        <v>0</v>
      </c>
      <c r="F22" s="137">
        <f>'Ανάπτυξη δικτύου'!F200</f>
        <v>0</v>
      </c>
      <c r="G22" s="137">
        <f>'Ανάπτυξη δικτύου'!I200</f>
        <v>0</v>
      </c>
      <c r="H22" s="137">
        <f>'Ανάπτυξη δικτύου'!L200</f>
        <v>1</v>
      </c>
      <c r="I22" s="137">
        <f>'Ανάπτυξη δικτύου'!O200</f>
        <v>0</v>
      </c>
    </row>
    <row r="23" spans="2:10" outlineLevel="1" x14ac:dyDescent="0.35">
      <c r="B23" s="394"/>
      <c r="C23" s="7" t="s">
        <v>134</v>
      </c>
      <c r="D23" s="15" t="s">
        <v>106</v>
      </c>
      <c r="E23" s="138">
        <f>'Ανάπτυξη δικτύου'!E200</f>
        <v>0</v>
      </c>
      <c r="F23" s="138">
        <f>E23+F22</f>
        <v>0</v>
      </c>
      <c r="G23" s="138">
        <f t="shared" ref="G23" si="2">F23+G22</f>
        <v>0</v>
      </c>
      <c r="H23" s="138">
        <f t="shared" ref="H23:I23" si="3">G23+H22</f>
        <v>1</v>
      </c>
      <c r="I23" s="138">
        <f t="shared" si="3"/>
        <v>1</v>
      </c>
    </row>
    <row r="24" spans="2:10" outlineLevel="1" x14ac:dyDescent="0.35">
      <c r="B24" s="394" t="s">
        <v>169</v>
      </c>
      <c r="C24" s="5" t="s">
        <v>133</v>
      </c>
      <c r="D24" s="14" t="s">
        <v>106</v>
      </c>
      <c r="E24" s="137">
        <f>'Ανάπτυξη δικτύου'!D232</f>
        <v>0</v>
      </c>
      <c r="F24" s="137">
        <f>'Ανάπτυξη δικτύου'!F232</f>
        <v>0</v>
      </c>
      <c r="G24" s="137">
        <f>'Ανάπτυξη δικτύου'!I232</f>
        <v>0</v>
      </c>
      <c r="H24" s="137">
        <f>'Ανάπτυξη δικτύου'!L232</f>
        <v>0</v>
      </c>
      <c r="I24" s="137">
        <f>'Ανάπτυξη δικτύου'!O232</f>
        <v>0</v>
      </c>
    </row>
    <row r="25" spans="2:10" outlineLevel="1" x14ac:dyDescent="0.35">
      <c r="B25" s="394"/>
      <c r="C25" s="7" t="s">
        <v>134</v>
      </c>
      <c r="D25" s="15" t="s">
        <v>106</v>
      </c>
      <c r="E25" s="138">
        <f>'Ανάπτυξη δικτύου'!E232</f>
        <v>0</v>
      </c>
      <c r="F25" s="138">
        <f>E25+F24</f>
        <v>0</v>
      </c>
      <c r="G25" s="138">
        <f t="shared" ref="G25" si="4">F25+G24</f>
        <v>0</v>
      </c>
      <c r="H25" s="138">
        <f t="shared" ref="H25:I25" si="5">G25+H24</f>
        <v>0</v>
      </c>
      <c r="I25" s="138">
        <f t="shared" si="5"/>
        <v>0</v>
      </c>
    </row>
    <row r="26" spans="2:10" outlineLevel="1" x14ac:dyDescent="0.35">
      <c r="B26" s="394" t="s">
        <v>266</v>
      </c>
      <c r="C26" s="5" t="s">
        <v>164</v>
      </c>
      <c r="D26" s="14" t="s">
        <v>106</v>
      </c>
      <c r="E26" s="137">
        <f>'Ανάπτυξη δικτύου'!D264</f>
        <v>0</v>
      </c>
      <c r="F26" s="137">
        <f>'Ανάπτυξη δικτύου'!F264</f>
        <v>0</v>
      </c>
      <c r="G26" s="137">
        <f>'Ανάπτυξη δικτύου'!I264</f>
        <v>0</v>
      </c>
      <c r="H26" s="137">
        <f>'Ανάπτυξη δικτύου'!L264</f>
        <v>0</v>
      </c>
      <c r="I26" s="137">
        <f>'Ανάπτυξη δικτύου'!O264</f>
        <v>0</v>
      </c>
    </row>
    <row r="27" spans="2:10" outlineLevel="1" x14ac:dyDescent="0.35">
      <c r="B27" s="394"/>
      <c r="C27" s="7" t="s">
        <v>165</v>
      </c>
      <c r="D27" s="15" t="s">
        <v>106</v>
      </c>
      <c r="E27" s="138">
        <f>'Ανάπτυξη δικτύου'!E264</f>
        <v>0</v>
      </c>
      <c r="F27" s="138">
        <f>E27+F26</f>
        <v>0</v>
      </c>
      <c r="G27" s="138">
        <f>F27+G26</f>
        <v>0</v>
      </c>
      <c r="H27" s="138">
        <f>G27+H26</f>
        <v>0</v>
      </c>
      <c r="I27" s="138">
        <f>H27+I26</f>
        <v>0</v>
      </c>
    </row>
    <row r="29" spans="2:10" ht="15.5" x14ac:dyDescent="0.35">
      <c r="B29" s="306" t="s">
        <v>267</v>
      </c>
      <c r="C29" s="306"/>
      <c r="D29" s="306"/>
      <c r="E29" s="306"/>
      <c r="F29" s="306"/>
      <c r="G29" s="306"/>
      <c r="H29" s="306"/>
      <c r="I29" s="306"/>
    </row>
    <row r="30" spans="2:10" ht="5.15" customHeight="1" outlineLevel="1" x14ac:dyDescent="0.35"/>
    <row r="31" spans="2:10" outlineLevel="1" x14ac:dyDescent="0.35">
      <c r="B31" s="392"/>
      <c r="C31" s="393"/>
      <c r="D31" s="9" t="s">
        <v>105</v>
      </c>
      <c r="E31" s="9">
        <f>$C$3-5</f>
        <v>2019</v>
      </c>
      <c r="F31" s="9">
        <f>$C$3-4</f>
        <v>2020</v>
      </c>
      <c r="G31" s="9">
        <f>$C$3-3</f>
        <v>2021</v>
      </c>
      <c r="H31" s="9">
        <f>$C$3-2</f>
        <v>2022</v>
      </c>
      <c r="I31" s="9">
        <f>$C$3-1</f>
        <v>2023</v>
      </c>
    </row>
    <row r="32" spans="2:10" outlineLevel="1" x14ac:dyDescent="0.35">
      <c r="B32" s="390" t="s">
        <v>130</v>
      </c>
      <c r="C32" s="5" t="s">
        <v>164</v>
      </c>
      <c r="D32" s="14" t="s">
        <v>106</v>
      </c>
      <c r="E32" s="137">
        <f>E34+E36+E38+E40+E42+E44</f>
        <v>0</v>
      </c>
      <c r="F32" s="137">
        <f t="shared" ref="F32:H32" si="6">F34+F36+F38+F40+F42+F44</f>
        <v>-9</v>
      </c>
      <c r="G32" s="137">
        <f t="shared" si="6"/>
        <v>1</v>
      </c>
      <c r="H32" s="137">
        <f t="shared" si="6"/>
        <v>889</v>
      </c>
      <c r="I32" s="137">
        <f t="shared" ref="I32" si="7">I34+I36+I38+I40+I42+I44</f>
        <v>465</v>
      </c>
      <c r="J32" s="130"/>
    </row>
    <row r="33" spans="2:9" outlineLevel="1" x14ac:dyDescent="0.35">
      <c r="B33" s="391"/>
      <c r="C33" s="7" t="s">
        <v>165</v>
      </c>
      <c r="D33" s="15" t="s">
        <v>106</v>
      </c>
      <c r="E33" s="138">
        <f>E35+E37+E39+E41+E43+E45</f>
        <v>50</v>
      </c>
      <c r="F33" s="138">
        <f t="shared" ref="F33:G33" si="8">F35+F37+F39+F41+F43+F45</f>
        <v>41</v>
      </c>
      <c r="G33" s="138">
        <f t="shared" si="8"/>
        <v>42</v>
      </c>
      <c r="H33" s="138">
        <f>H35+H37+H39+H41+H43+H45</f>
        <v>931</v>
      </c>
      <c r="I33" s="138">
        <f t="shared" ref="I33" si="9">I35+I37+I39+I41+I43+I45</f>
        <v>1396</v>
      </c>
    </row>
    <row r="34" spans="2:9" ht="15" customHeight="1" outlineLevel="1" x14ac:dyDescent="0.35">
      <c r="B34" s="390" t="s">
        <v>104</v>
      </c>
      <c r="C34" s="5" t="s">
        <v>164</v>
      </c>
      <c r="D34" s="14" t="s">
        <v>106</v>
      </c>
      <c r="E34" s="137">
        <f>Συνδέσεις!D72</f>
        <v>0</v>
      </c>
      <c r="F34" s="137">
        <f>Συνδέσεις!F72</f>
        <v>0</v>
      </c>
      <c r="G34" s="137">
        <f>Συνδέσεις!I72</f>
        <v>0</v>
      </c>
      <c r="H34" s="137">
        <f>Συνδέσεις!L72</f>
        <v>91</v>
      </c>
      <c r="I34" s="137">
        <f>Συνδέσεις!O72</f>
        <v>0</v>
      </c>
    </row>
    <row r="35" spans="2:9" outlineLevel="1" x14ac:dyDescent="0.35">
      <c r="B35" s="391"/>
      <c r="C35" s="7" t="s">
        <v>165</v>
      </c>
      <c r="D35" s="15" t="s">
        <v>106</v>
      </c>
      <c r="E35" s="138">
        <f>Συνδέσεις!E72</f>
        <v>0</v>
      </c>
      <c r="F35" s="138">
        <f>Συνδέσεις!G72</f>
        <v>0</v>
      </c>
      <c r="G35" s="138">
        <f>Συνδέσεις!J72</f>
        <v>0</v>
      </c>
      <c r="H35" s="138">
        <f>Συνδέσεις!M72</f>
        <v>91</v>
      </c>
      <c r="I35" s="138">
        <f>Συνδέσεις!P72</f>
        <v>91</v>
      </c>
    </row>
    <row r="36" spans="2:9" outlineLevel="1" x14ac:dyDescent="0.35">
      <c r="B36" s="390" t="s">
        <v>108</v>
      </c>
      <c r="C36" s="5" t="s">
        <v>164</v>
      </c>
      <c r="D36" s="14" t="s">
        <v>106</v>
      </c>
      <c r="E36" s="137">
        <f>Συνδέσεις!D104</f>
        <v>0</v>
      </c>
      <c r="F36" s="137">
        <f>Συνδέσεις!F104</f>
        <v>0</v>
      </c>
      <c r="G36" s="137">
        <f>Συνδέσεις!I104</f>
        <v>1</v>
      </c>
      <c r="H36" s="137">
        <f>Συνδέσεις!L104</f>
        <v>738</v>
      </c>
      <c r="I36" s="137">
        <f>Συνδέσεις!O104</f>
        <v>459</v>
      </c>
    </row>
    <row r="37" spans="2:9" outlineLevel="1" x14ac:dyDescent="0.35">
      <c r="B37" s="391"/>
      <c r="C37" s="7" t="s">
        <v>165</v>
      </c>
      <c r="D37" s="15" t="s">
        <v>106</v>
      </c>
      <c r="E37" s="138">
        <f>Συνδέσεις!E104</f>
        <v>0</v>
      </c>
      <c r="F37" s="138">
        <f>Συνδέσεις!G104</f>
        <v>0</v>
      </c>
      <c r="G37" s="138">
        <f>Συνδέσεις!J104</f>
        <v>1</v>
      </c>
      <c r="H37" s="138">
        <f>Συνδέσεις!M104</f>
        <v>739</v>
      </c>
      <c r="I37" s="138">
        <f>Συνδέσεις!P104</f>
        <v>1198</v>
      </c>
    </row>
    <row r="38" spans="2:9" outlineLevel="1" x14ac:dyDescent="0.35">
      <c r="B38" s="390" t="s">
        <v>109</v>
      </c>
      <c r="C38" s="5" t="s">
        <v>164</v>
      </c>
      <c r="D38" s="14" t="s">
        <v>106</v>
      </c>
      <c r="E38" s="137">
        <f>Συνδέσεις!D136</f>
        <v>0</v>
      </c>
      <c r="F38" s="137">
        <f>Συνδέσεις!F136</f>
        <v>0</v>
      </c>
      <c r="G38" s="137">
        <f>Συνδέσεις!I136</f>
        <v>0</v>
      </c>
      <c r="H38" s="137">
        <f>Συνδέσεις!L136</f>
        <v>57</v>
      </c>
      <c r="I38" s="137">
        <f>Συνδέσεις!O136</f>
        <v>5</v>
      </c>
    </row>
    <row r="39" spans="2:9" outlineLevel="1" x14ac:dyDescent="0.35">
      <c r="B39" s="391"/>
      <c r="C39" s="7" t="s">
        <v>165</v>
      </c>
      <c r="D39" s="15" t="s">
        <v>106</v>
      </c>
      <c r="E39" s="138">
        <f>Συνδέσεις!E136</f>
        <v>0</v>
      </c>
      <c r="F39" s="138">
        <f>Συνδέσεις!G136</f>
        <v>0</v>
      </c>
      <c r="G39" s="138">
        <f>Συνδέσεις!J136</f>
        <v>0</v>
      </c>
      <c r="H39" s="138">
        <f>Συνδέσεις!M136</f>
        <v>57</v>
      </c>
      <c r="I39" s="138">
        <f>Συνδέσεις!P136</f>
        <v>62</v>
      </c>
    </row>
    <row r="40" spans="2:9" outlineLevel="1" x14ac:dyDescent="0.35">
      <c r="B40" s="390" t="s">
        <v>110</v>
      </c>
      <c r="C40" s="5" t="s">
        <v>164</v>
      </c>
      <c r="D40" s="14" t="s">
        <v>106</v>
      </c>
      <c r="E40" s="137">
        <f>Συνδέσεις!D168</f>
        <v>0</v>
      </c>
      <c r="F40" s="137">
        <f>Συνδέσεις!F168</f>
        <v>0</v>
      </c>
      <c r="G40" s="137">
        <f>Συνδέσεις!I168</f>
        <v>0</v>
      </c>
      <c r="H40" s="137">
        <f>Συνδέσεις!L168</f>
        <v>0</v>
      </c>
      <c r="I40" s="137">
        <f>Συνδέσεις!O168</f>
        <v>1</v>
      </c>
    </row>
    <row r="41" spans="2:9" outlineLevel="1" x14ac:dyDescent="0.35">
      <c r="B41" s="391"/>
      <c r="C41" s="7" t="s">
        <v>165</v>
      </c>
      <c r="D41" s="15" t="s">
        <v>106</v>
      </c>
      <c r="E41" s="138">
        <f>Συνδέσεις!E168</f>
        <v>10</v>
      </c>
      <c r="F41" s="138">
        <f>Συνδέσεις!G168</f>
        <v>10</v>
      </c>
      <c r="G41" s="138">
        <f>Συνδέσεις!J168</f>
        <v>10</v>
      </c>
      <c r="H41" s="138">
        <f>Συνδέσεις!M168</f>
        <v>10</v>
      </c>
      <c r="I41" s="138">
        <f>Συνδέσεις!P168</f>
        <v>11</v>
      </c>
    </row>
    <row r="42" spans="2:9" outlineLevel="1" x14ac:dyDescent="0.35">
      <c r="B42" s="390" t="s">
        <v>111</v>
      </c>
      <c r="C42" s="5" t="s">
        <v>164</v>
      </c>
      <c r="D42" s="14" t="s">
        <v>106</v>
      </c>
      <c r="E42" s="137">
        <f>Συνδέσεις!D200</f>
        <v>0</v>
      </c>
      <c r="F42" s="137">
        <f>Συνδέσεις!F200</f>
        <v>-9</v>
      </c>
      <c r="G42" s="137">
        <f>Συνδέσεις!I200</f>
        <v>0</v>
      </c>
      <c r="H42" s="137">
        <f>Συνδέσεις!L200</f>
        <v>3</v>
      </c>
      <c r="I42" s="137">
        <f>Συνδέσεις!O200</f>
        <v>0</v>
      </c>
    </row>
    <row r="43" spans="2:9" outlineLevel="1" x14ac:dyDescent="0.35">
      <c r="B43" s="391"/>
      <c r="C43" s="7" t="s">
        <v>165</v>
      </c>
      <c r="D43" s="15" t="s">
        <v>106</v>
      </c>
      <c r="E43" s="138">
        <f>Συνδέσεις!E200</f>
        <v>40</v>
      </c>
      <c r="F43" s="138">
        <f>Συνδέσεις!G200</f>
        <v>31</v>
      </c>
      <c r="G43" s="138">
        <f>Συνδέσεις!J200</f>
        <v>31</v>
      </c>
      <c r="H43" s="138">
        <f>Συνδέσεις!M200</f>
        <v>34</v>
      </c>
      <c r="I43" s="138">
        <f>Συνδέσεις!P200</f>
        <v>34</v>
      </c>
    </row>
    <row r="44" spans="2:9" outlineLevel="1" x14ac:dyDescent="0.35">
      <c r="B44" s="390" t="s">
        <v>112</v>
      </c>
      <c r="C44" s="5" t="s">
        <v>164</v>
      </c>
      <c r="D44" s="14" t="s">
        <v>106</v>
      </c>
      <c r="E44" s="137">
        <f>Συνδέσεις!D232</f>
        <v>0</v>
      </c>
      <c r="F44" s="137">
        <f>Συνδέσεις!F232</f>
        <v>0</v>
      </c>
      <c r="G44" s="137">
        <f>Συνδέσεις!I232</f>
        <v>0</v>
      </c>
      <c r="H44" s="137">
        <f>Συνδέσεις!L232</f>
        <v>0</v>
      </c>
      <c r="I44" s="137">
        <f>Συνδέσεις!O232</f>
        <v>0</v>
      </c>
    </row>
    <row r="45" spans="2:9" outlineLevel="1" x14ac:dyDescent="0.35">
      <c r="B45" s="391"/>
      <c r="C45" s="7" t="s">
        <v>165</v>
      </c>
      <c r="D45" s="15" t="s">
        <v>106</v>
      </c>
      <c r="E45" s="138">
        <f>Συνδέσεις!E232</f>
        <v>0</v>
      </c>
      <c r="F45" s="138">
        <f>Συνδέσεις!G232</f>
        <v>0</v>
      </c>
      <c r="G45" s="138">
        <f>Συνδέσεις!J232</f>
        <v>0</v>
      </c>
      <c r="H45" s="138">
        <f>Συνδέσεις!M232</f>
        <v>0</v>
      </c>
      <c r="I45" s="138">
        <f>Συνδέσεις!P232</f>
        <v>0</v>
      </c>
    </row>
    <row r="47" spans="2:9" ht="15.5" x14ac:dyDescent="0.35">
      <c r="B47" s="306" t="s">
        <v>268</v>
      </c>
      <c r="C47" s="306"/>
      <c r="D47" s="306"/>
      <c r="E47" s="306"/>
      <c r="F47" s="306"/>
      <c r="G47" s="306"/>
      <c r="H47" s="306"/>
      <c r="I47" s="306"/>
    </row>
    <row r="48" spans="2:9" ht="5.15" customHeight="1" outlineLevel="1" x14ac:dyDescent="0.35"/>
    <row r="49" spans="2:10" outlineLevel="1" x14ac:dyDescent="0.35">
      <c r="B49" s="392"/>
      <c r="C49" s="393"/>
      <c r="D49" s="9" t="s">
        <v>105</v>
      </c>
      <c r="E49" s="9">
        <f>$C$3-5</f>
        <v>2019</v>
      </c>
      <c r="F49" s="9">
        <f>$C$3-4</f>
        <v>2020</v>
      </c>
      <c r="G49" s="9">
        <f>$C$3-3</f>
        <v>2021</v>
      </c>
      <c r="H49" s="9">
        <f>$C$3-2</f>
        <v>2022</v>
      </c>
      <c r="I49" s="9">
        <f>$C$3-1</f>
        <v>2023</v>
      </c>
    </row>
    <row r="50" spans="2:10" outlineLevel="1" x14ac:dyDescent="0.35">
      <c r="B50" s="390" t="s">
        <v>130</v>
      </c>
      <c r="C50" s="5" t="s">
        <v>164</v>
      </c>
      <c r="D50" s="14" t="s">
        <v>106</v>
      </c>
      <c r="E50" s="137">
        <f>E52+E54+E56+E58+E60+E62</f>
        <v>0</v>
      </c>
      <c r="F50" s="137">
        <f t="shared" ref="F50:I51" si="10">F52+F54+F56+F58+F60+F62</f>
        <v>-9</v>
      </c>
      <c r="G50" s="137">
        <f t="shared" si="10"/>
        <v>1</v>
      </c>
      <c r="H50" s="137">
        <f t="shared" si="10"/>
        <v>889</v>
      </c>
      <c r="I50" s="137">
        <f t="shared" si="10"/>
        <v>791</v>
      </c>
      <c r="J50" s="130"/>
    </row>
    <row r="51" spans="2:10" outlineLevel="1" x14ac:dyDescent="0.35">
      <c r="B51" s="391"/>
      <c r="C51" s="7" t="s">
        <v>165</v>
      </c>
      <c r="D51" s="15" t="s">
        <v>106</v>
      </c>
      <c r="E51" s="138">
        <f>E53+E55+E57+E59+E61+E63</f>
        <v>50</v>
      </c>
      <c r="F51" s="138">
        <f t="shared" ref="F51:G51" si="11">F53+F55+F57+F59+F61+F63</f>
        <v>41</v>
      </c>
      <c r="G51" s="138">
        <f t="shared" si="11"/>
        <v>42</v>
      </c>
      <c r="H51" s="138">
        <f>H53+H55+H57+H59+H61+H63</f>
        <v>931</v>
      </c>
      <c r="I51" s="138">
        <f t="shared" si="10"/>
        <v>1722</v>
      </c>
    </row>
    <row r="52" spans="2:10" ht="15" customHeight="1" outlineLevel="1" x14ac:dyDescent="0.35">
      <c r="B52" s="390" t="s">
        <v>104</v>
      </c>
      <c r="C52" s="5" t="s">
        <v>164</v>
      </c>
      <c r="D52" s="14" t="s">
        <v>106</v>
      </c>
      <c r="E52" s="137">
        <f>Μετρητές!D72</f>
        <v>0</v>
      </c>
      <c r="F52" s="137">
        <f>Μετρητές!F72</f>
        <v>0</v>
      </c>
      <c r="G52" s="137">
        <f>Μετρητές!I72</f>
        <v>0</v>
      </c>
      <c r="H52" s="137">
        <f>Μετρητές!L72</f>
        <v>91</v>
      </c>
      <c r="I52" s="137">
        <f>Μετρητές!O72</f>
        <v>0</v>
      </c>
    </row>
    <row r="53" spans="2:10" outlineLevel="1" x14ac:dyDescent="0.35">
      <c r="B53" s="391"/>
      <c r="C53" s="7" t="s">
        <v>165</v>
      </c>
      <c r="D53" s="15" t="s">
        <v>106</v>
      </c>
      <c r="E53" s="138">
        <f>Μετρητές!E72</f>
        <v>0</v>
      </c>
      <c r="F53" s="138">
        <f>E53+F52</f>
        <v>0</v>
      </c>
      <c r="G53" s="138">
        <f t="shared" ref="G53:H53" si="12">F53+G52</f>
        <v>0</v>
      </c>
      <c r="H53" s="138">
        <f t="shared" si="12"/>
        <v>91</v>
      </c>
      <c r="I53" s="138">
        <f>H53+I52</f>
        <v>91</v>
      </c>
    </row>
    <row r="54" spans="2:10" ht="15" customHeight="1" outlineLevel="1" x14ac:dyDescent="0.35">
      <c r="B54" s="390" t="s">
        <v>108</v>
      </c>
      <c r="C54" s="5" t="s">
        <v>164</v>
      </c>
      <c r="D54" s="14" t="s">
        <v>106</v>
      </c>
      <c r="E54" s="137">
        <f>Μετρητές!D104</f>
        <v>0</v>
      </c>
      <c r="F54" s="137">
        <f>Μετρητές!F104</f>
        <v>0</v>
      </c>
      <c r="G54" s="137">
        <f>Μετρητές!I104</f>
        <v>1</v>
      </c>
      <c r="H54" s="137">
        <f>Μετρητές!L104</f>
        <v>738</v>
      </c>
      <c r="I54" s="137">
        <f>Μετρητές!O104</f>
        <v>784</v>
      </c>
    </row>
    <row r="55" spans="2:10" outlineLevel="1" x14ac:dyDescent="0.35">
      <c r="B55" s="391"/>
      <c r="C55" s="7" t="s">
        <v>165</v>
      </c>
      <c r="D55" s="15" t="s">
        <v>106</v>
      </c>
      <c r="E55" s="138">
        <f>Μετρητές!E104</f>
        <v>0</v>
      </c>
      <c r="F55" s="138">
        <f>E55+F54</f>
        <v>0</v>
      </c>
      <c r="G55" s="138">
        <f>F55+G54</f>
        <v>1</v>
      </c>
      <c r="H55" s="138">
        <f>G55+H54</f>
        <v>739</v>
      </c>
      <c r="I55" s="138">
        <f>H55+I54</f>
        <v>1523</v>
      </c>
    </row>
    <row r="56" spans="2:10" outlineLevel="1" x14ac:dyDescent="0.35">
      <c r="B56" s="390" t="s">
        <v>109</v>
      </c>
      <c r="C56" s="5" t="s">
        <v>164</v>
      </c>
      <c r="D56" s="14" t="s">
        <v>106</v>
      </c>
      <c r="E56" s="137">
        <f>Μετρητές!D136</f>
        <v>0</v>
      </c>
      <c r="F56" s="137">
        <f>Μετρητές!F136</f>
        <v>0</v>
      </c>
      <c r="G56" s="137">
        <f>Μετρητές!I136</f>
        <v>0</v>
      </c>
      <c r="H56" s="137">
        <f>Μετρητές!L136</f>
        <v>57</v>
      </c>
      <c r="I56" s="137">
        <f>Μετρητές!O136</f>
        <v>5</v>
      </c>
    </row>
    <row r="57" spans="2:10" outlineLevel="1" x14ac:dyDescent="0.35">
      <c r="B57" s="391"/>
      <c r="C57" s="7" t="s">
        <v>165</v>
      </c>
      <c r="D57" s="15" t="s">
        <v>106</v>
      </c>
      <c r="E57" s="138">
        <f>Μετρητές!E136</f>
        <v>0</v>
      </c>
      <c r="F57" s="138">
        <f>E57+F56</f>
        <v>0</v>
      </c>
      <c r="G57" s="138">
        <f>F57+G56</f>
        <v>0</v>
      </c>
      <c r="H57" s="138">
        <f>G57+H56</f>
        <v>57</v>
      </c>
      <c r="I57" s="138">
        <f>H57+I56</f>
        <v>62</v>
      </c>
    </row>
    <row r="58" spans="2:10" ht="15" customHeight="1" outlineLevel="1" x14ac:dyDescent="0.35">
      <c r="B58" s="390" t="s">
        <v>110</v>
      </c>
      <c r="C58" s="5" t="s">
        <v>164</v>
      </c>
      <c r="D58" s="14" t="s">
        <v>106</v>
      </c>
      <c r="E58" s="137">
        <f>Μετρητές!D168</f>
        <v>0</v>
      </c>
      <c r="F58" s="137">
        <f>Μετρητές!F168</f>
        <v>0</v>
      </c>
      <c r="G58" s="137">
        <f>Μετρητές!I168</f>
        <v>0</v>
      </c>
      <c r="H58" s="137">
        <f>Μετρητές!L168</f>
        <v>0</v>
      </c>
      <c r="I58" s="137">
        <f>Μετρητές!O168</f>
        <v>1</v>
      </c>
    </row>
    <row r="59" spans="2:10" outlineLevel="1" x14ac:dyDescent="0.35">
      <c r="B59" s="391"/>
      <c r="C59" s="7" t="s">
        <v>165</v>
      </c>
      <c r="D59" s="15" t="s">
        <v>106</v>
      </c>
      <c r="E59" s="138">
        <f>Μετρητές!E168</f>
        <v>10</v>
      </c>
      <c r="F59" s="138">
        <f>E59+F58</f>
        <v>10</v>
      </c>
      <c r="G59" s="138">
        <f t="shared" ref="G59" si="13">F59+G58</f>
        <v>10</v>
      </c>
      <c r="H59" s="138">
        <f t="shared" ref="H59" si="14">G59+H58</f>
        <v>10</v>
      </c>
      <c r="I59" s="138">
        <f>H59+I58</f>
        <v>11</v>
      </c>
    </row>
    <row r="60" spans="2:10" outlineLevel="1" x14ac:dyDescent="0.35">
      <c r="B60" s="390" t="s">
        <v>111</v>
      </c>
      <c r="C60" s="5" t="s">
        <v>164</v>
      </c>
      <c r="D60" s="14" t="s">
        <v>106</v>
      </c>
      <c r="E60" s="137">
        <f>Μετρητές!D200</f>
        <v>0</v>
      </c>
      <c r="F60" s="137">
        <f>Μετρητές!F200</f>
        <v>-9</v>
      </c>
      <c r="G60" s="137">
        <f>Μετρητές!I200</f>
        <v>0</v>
      </c>
      <c r="H60" s="137">
        <f>Μετρητές!L200</f>
        <v>3</v>
      </c>
      <c r="I60" s="137">
        <f>Μετρητές!O200</f>
        <v>1</v>
      </c>
    </row>
    <row r="61" spans="2:10" outlineLevel="1" x14ac:dyDescent="0.35">
      <c r="B61" s="391"/>
      <c r="C61" s="7" t="s">
        <v>165</v>
      </c>
      <c r="D61" s="15" t="s">
        <v>106</v>
      </c>
      <c r="E61" s="138">
        <f>Μετρητές!E200</f>
        <v>40</v>
      </c>
      <c r="F61" s="138">
        <f>E61+F60</f>
        <v>31</v>
      </c>
      <c r="G61" s="138">
        <f>F61+G60</f>
        <v>31</v>
      </c>
      <c r="H61" s="138">
        <f>G61+H60</f>
        <v>34</v>
      </c>
      <c r="I61" s="138">
        <f>H61+I60</f>
        <v>35</v>
      </c>
    </row>
    <row r="62" spans="2:10" ht="15" customHeight="1" outlineLevel="1" x14ac:dyDescent="0.35">
      <c r="B62" s="390" t="s">
        <v>112</v>
      </c>
      <c r="C62" s="5" t="s">
        <v>164</v>
      </c>
      <c r="D62" s="14" t="s">
        <v>106</v>
      </c>
      <c r="E62" s="137">
        <f>Μετρητές!D232</f>
        <v>0</v>
      </c>
      <c r="F62" s="137">
        <f>Μετρητές!F232</f>
        <v>0</v>
      </c>
      <c r="G62" s="137">
        <f>Μετρητές!I232</f>
        <v>0</v>
      </c>
      <c r="H62" s="137">
        <f>Μετρητές!L232</f>
        <v>0</v>
      </c>
      <c r="I62" s="137">
        <f>Μετρητές!O232</f>
        <v>0</v>
      </c>
    </row>
    <row r="63" spans="2:10" outlineLevel="1" x14ac:dyDescent="0.35">
      <c r="B63" s="391"/>
      <c r="C63" s="7" t="s">
        <v>165</v>
      </c>
      <c r="D63" s="15" t="s">
        <v>106</v>
      </c>
      <c r="E63" s="138">
        <f>Μετρητές!E232</f>
        <v>0</v>
      </c>
      <c r="F63" s="138">
        <f>E63+F62</f>
        <v>0</v>
      </c>
      <c r="G63" s="138">
        <f>F63+G62</f>
        <v>0</v>
      </c>
      <c r="H63" s="138">
        <f>G63+H62</f>
        <v>0</v>
      </c>
      <c r="I63" s="138">
        <f>H63+I62</f>
        <v>0</v>
      </c>
    </row>
    <row r="65" spans="2:10" ht="15.5" x14ac:dyDescent="0.35">
      <c r="B65" s="306" t="s">
        <v>269</v>
      </c>
      <c r="C65" s="306"/>
      <c r="D65" s="306"/>
      <c r="E65" s="306"/>
      <c r="F65" s="306"/>
      <c r="G65" s="306"/>
      <c r="H65" s="306"/>
      <c r="I65" s="306"/>
    </row>
    <row r="66" spans="2:10" ht="5.15" customHeight="1" outlineLevel="1" x14ac:dyDescent="0.35"/>
    <row r="67" spans="2:10" outlineLevel="1" x14ac:dyDescent="0.35">
      <c r="B67" s="392"/>
      <c r="C67" s="393"/>
      <c r="D67" s="9" t="s">
        <v>105</v>
      </c>
      <c r="E67" s="9">
        <f>$C$3-5</f>
        <v>2019</v>
      </c>
      <c r="F67" s="9">
        <f>$C$3-4</f>
        <v>2020</v>
      </c>
      <c r="G67" s="9">
        <f>$C$3-3</f>
        <v>2021</v>
      </c>
      <c r="H67" s="9">
        <f>$C$3-2</f>
        <v>2022</v>
      </c>
      <c r="I67" s="9">
        <f>$C$3-1</f>
        <v>2023</v>
      </c>
    </row>
    <row r="68" spans="2:10" outlineLevel="1" x14ac:dyDescent="0.35">
      <c r="B68" s="390" t="s">
        <v>270</v>
      </c>
      <c r="C68" s="5" t="s">
        <v>133</v>
      </c>
      <c r="D68" s="14" t="s">
        <v>106</v>
      </c>
      <c r="E68" s="137">
        <f>E70+E72+E74+E76+E78+E80</f>
        <v>0</v>
      </c>
      <c r="F68" s="137">
        <f t="shared" ref="F68:H68" si="15">F70+F72+F74+F76+F78+F80</f>
        <v>-9</v>
      </c>
      <c r="G68" s="137">
        <f t="shared" si="15"/>
        <v>1</v>
      </c>
      <c r="H68" s="137">
        <f t="shared" si="15"/>
        <v>889</v>
      </c>
      <c r="I68" s="137">
        <f t="shared" ref="I68" si="16">I70+I72+I74+I76+I78+I80</f>
        <v>791</v>
      </c>
      <c r="J68" s="130"/>
    </row>
    <row r="69" spans="2:10" outlineLevel="1" x14ac:dyDescent="0.35">
      <c r="B69" s="391"/>
      <c r="C69" s="7" t="s">
        <v>134</v>
      </c>
      <c r="D69" s="15" t="s">
        <v>106</v>
      </c>
      <c r="E69" s="138">
        <f t="shared" ref="E69:G69" si="17">E71+E73+E75+E77+E79+E81</f>
        <v>50</v>
      </c>
      <c r="F69" s="138">
        <f t="shared" si="17"/>
        <v>41</v>
      </c>
      <c r="G69" s="138">
        <f t="shared" si="17"/>
        <v>42</v>
      </c>
      <c r="H69" s="138">
        <f>H71+H73+H75+H77+H79+H81</f>
        <v>931</v>
      </c>
      <c r="I69" s="138">
        <f t="shared" ref="I69" si="18">I71+I73+I75+I77+I79+I81</f>
        <v>1722</v>
      </c>
    </row>
    <row r="70" spans="2:10" ht="15" customHeight="1" outlineLevel="1" x14ac:dyDescent="0.35">
      <c r="B70" s="390" t="s">
        <v>104</v>
      </c>
      <c r="C70" s="5" t="s">
        <v>133</v>
      </c>
      <c r="D70" s="14" t="s">
        <v>106</v>
      </c>
      <c r="E70" s="137">
        <f>Πελάτες!D72</f>
        <v>0</v>
      </c>
      <c r="F70" s="137">
        <f>Πελάτες!F72</f>
        <v>0</v>
      </c>
      <c r="G70" s="137">
        <f>Πελάτες!I72</f>
        <v>0</v>
      </c>
      <c r="H70" s="137">
        <f>Πελάτες!L72</f>
        <v>91</v>
      </c>
      <c r="I70" s="137">
        <f>Πελάτες!O72</f>
        <v>0</v>
      </c>
    </row>
    <row r="71" spans="2:10" outlineLevel="1" x14ac:dyDescent="0.35">
      <c r="B71" s="391"/>
      <c r="C71" s="7" t="s">
        <v>134</v>
      </c>
      <c r="D71" s="15" t="s">
        <v>106</v>
      </c>
      <c r="E71" s="138">
        <f>Πελάτες!E72</f>
        <v>0</v>
      </c>
      <c r="F71" s="138">
        <f>E71+F70</f>
        <v>0</v>
      </c>
      <c r="G71" s="138">
        <f>F71+G70</f>
        <v>0</v>
      </c>
      <c r="H71" s="138">
        <f>G71+H70</f>
        <v>91</v>
      </c>
      <c r="I71" s="138">
        <f>H71+I70</f>
        <v>91</v>
      </c>
    </row>
    <row r="72" spans="2:10" ht="15" customHeight="1" outlineLevel="1" x14ac:dyDescent="0.35">
      <c r="B72" s="390" t="s">
        <v>108</v>
      </c>
      <c r="C72" s="5" t="s">
        <v>133</v>
      </c>
      <c r="D72" s="14" t="s">
        <v>106</v>
      </c>
      <c r="E72" s="137">
        <f>Πελάτες!D105</f>
        <v>0</v>
      </c>
      <c r="F72" s="137">
        <f>Πελάτες!F105</f>
        <v>0</v>
      </c>
      <c r="G72" s="137">
        <f>Πελάτες!I105</f>
        <v>1</v>
      </c>
      <c r="H72" s="137">
        <f>Πελάτες!L105</f>
        <v>738</v>
      </c>
      <c r="I72" s="137">
        <f>Πελάτες!O105</f>
        <v>784</v>
      </c>
    </row>
    <row r="73" spans="2:10" outlineLevel="1" x14ac:dyDescent="0.35">
      <c r="B73" s="391"/>
      <c r="C73" s="7" t="s">
        <v>134</v>
      </c>
      <c r="D73" s="15" t="s">
        <v>106</v>
      </c>
      <c r="E73" s="138">
        <f>Πελάτες!E105</f>
        <v>0</v>
      </c>
      <c r="F73" s="138">
        <f>E73+F72</f>
        <v>0</v>
      </c>
      <c r="G73" s="138">
        <f>F73+G72</f>
        <v>1</v>
      </c>
      <c r="H73" s="138">
        <f>G73+H72</f>
        <v>739</v>
      </c>
      <c r="I73" s="138">
        <f>H73+I72</f>
        <v>1523</v>
      </c>
    </row>
    <row r="74" spans="2:10" outlineLevel="1" x14ac:dyDescent="0.35">
      <c r="B74" s="390" t="s">
        <v>109</v>
      </c>
      <c r="C74" s="5" t="s">
        <v>133</v>
      </c>
      <c r="D74" s="14" t="s">
        <v>106</v>
      </c>
      <c r="E74" s="137">
        <f>Πελάτες!D138</f>
        <v>0</v>
      </c>
      <c r="F74" s="137">
        <f>Πελάτες!F138</f>
        <v>0</v>
      </c>
      <c r="G74" s="137">
        <f>Πελάτες!I138</f>
        <v>0</v>
      </c>
      <c r="H74" s="137">
        <f>Πελάτες!L138</f>
        <v>57</v>
      </c>
      <c r="I74" s="137">
        <f>Πελάτες!O138</f>
        <v>5</v>
      </c>
    </row>
    <row r="75" spans="2:10" outlineLevel="1" x14ac:dyDescent="0.35">
      <c r="B75" s="391"/>
      <c r="C75" s="7" t="s">
        <v>134</v>
      </c>
      <c r="D75" s="15" t="s">
        <v>106</v>
      </c>
      <c r="E75" s="138">
        <f>Πελάτες!E138</f>
        <v>0</v>
      </c>
      <c r="F75" s="138">
        <f>E75+F74</f>
        <v>0</v>
      </c>
      <c r="G75" s="138">
        <f>F75+G74</f>
        <v>0</v>
      </c>
      <c r="H75" s="138">
        <f>G75+H74</f>
        <v>57</v>
      </c>
      <c r="I75" s="138">
        <f>H75+I74</f>
        <v>62</v>
      </c>
    </row>
    <row r="76" spans="2:10" ht="15" customHeight="1" outlineLevel="1" x14ac:dyDescent="0.35">
      <c r="B76" s="390" t="s">
        <v>110</v>
      </c>
      <c r="C76" s="5" t="s">
        <v>133</v>
      </c>
      <c r="D76" s="14" t="s">
        <v>106</v>
      </c>
      <c r="E76" s="137">
        <f>Πελάτες!D170</f>
        <v>0</v>
      </c>
      <c r="F76" s="137">
        <f>Πελάτες!F170</f>
        <v>0</v>
      </c>
      <c r="G76" s="137">
        <f>Πελάτες!I170</f>
        <v>0</v>
      </c>
      <c r="H76" s="137">
        <f>Πελάτες!L170</f>
        <v>0</v>
      </c>
      <c r="I76" s="137">
        <f>Πελάτες!O170</f>
        <v>1</v>
      </c>
    </row>
    <row r="77" spans="2:10" outlineLevel="1" x14ac:dyDescent="0.35">
      <c r="B77" s="391"/>
      <c r="C77" s="7" t="s">
        <v>134</v>
      </c>
      <c r="D77" s="15" t="s">
        <v>106</v>
      </c>
      <c r="E77" s="138">
        <f>Πελάτες!E170</f>
        <v>10</v>
      </c>
      <c r="F77" s="138">
        <f>E77+F76</f>
        <v>10</v>
      </c>
      <c r="G77" s="138">
        <f>F77+G76</f>
        <v>10</v>
      </c>
      <c r="H77" s="138">
        <f>G77+H76</f>
        <v>10</v>
      </c>
      <c r="I77" s="138">
        <f>H77+I76</f>
        <v>11</v>
      </c>
    </row>
    <row r="78" spans="2:10" outlineLevel="1" x14ac:dyDescent="0.35">
      <c r="B78" s="390" t="s">
        <v>111</v>
      </c>
      <c r="C78" s="5" t="s">
        <v>133</v>
      </c>
      <c r="D78" s="14" t="s">
        <v>106</v>
      </c>
      <c r="E78" s="137">
        <f>Πελάτες!D202</f>
        <v>0</v>
      </c>
      <c r="F78" s="137">
        <f>Πελάτες!F202</f>
        <v>-9</v>
      </c>
      <c r="G78" s="137">
        <f>Πελάτες!I202</f>
        <v>0</v>
      </c>
      <c r="H78" s="137">
        <f>Πελάτες!L202</f>
        <v>3</v>
      </c>
      <c r="I78" s="137">
        <f>Πελάτες!O202</f>
        <v>1</v>
      </c>
      <c r="J78" s="130"/>
    </row>
    <row r="79" spans="2:10" outlineLevel="1" x14ac:dyDescent="0.35">
      <c r="B79" s="391"/>
      <c r="C79" s="7" t="s">
        <v>134</v>
      </c>
      <c r="D79" s="15" t="s">
        <v>106</v>
      </c>
      <c r="E79" s="138">
        <f>Πελάτες!E202</f>
        <v>40</v>
      </c>
      <c r="F79" s="138">
        <f>E79+F78</f>
        <v>31</v>
      </c>
      <c r="G79" s="138">
        <f>F79+G78</f>
        <v>31</v>
      </c>
      <c r="H79" s="138">
        <f>G79+H78</f>
        <v>34</v>
      </c>
      <c r="I79" s="138">
        <f>H79+I78</f>
        <v>35</v>
      </c>
      <c r="J79" s="130"/>
    </row>
    <row r="80" spans="2:10" ht="15" customHeight="1" outlineLevel="1" x14ac:dyDescent="0.35">
      <c r="B80" s="390" t="s">
        <v>112</v>
      </c>
      <c r="C80" s="5" t="s">
        <v>133</v>
      </c>
      <c r="D80" s="14" t="s">
        <v>106</v>
      </c>
      <c r="E80" s="137">
        <f>Πελάτες!D234</f>
        <v>0</v>
      </c>
      <c r="F80" s="137">
        <f>Πελάτες!F234</f>
        <v>0</v>
      </c>
      <c r="G80" s="137">
        <f>Πελάτες!I234</f>
        <v>0</v>
      </c>
      <c r="H80" s="137">
        <f>Πελάτες!L234</f>
        <v>0</v>
      </c>
      <c r="I80" s="137">
        <f>Πελάτες!O234</f>
        <v>0</v>
      </c>
    </row>
    <row r="81" spans="2:10" outlineLevel="1" x14ac:dyDescent="0.35">
      <c r="B81" s="391"/>
      <c r="C81" s="7" t="s">
        <v>134</v>
      </c>
      <c r="D81" s="15" t="s">
        <v>106</v>
      </c>
      <c r="E81" s="138">
        <f>Πελάτες!E234</f>
        <v>0</v>
      </c>
      <c r="F81" s="138">
        <f>E81+F80</f>
        <v>0</v>
      </c>
      <c r="G81" s="138">
        <f>F81+G80</f>
        <v>0</v>
      </c>
      <c r="H81" s="138">
        <f>G81+H80</f>
        <v>0</v>
      </c>
      <c r="I81" s="138">
        <f>H81+I80</f>
        <v>0</v>
      </c>
    </row>
    <row r="82" spans="2:10" outlineLevel="1" x14ac:dyDescent="0.35">
      <c r="B82" s="17" t="s">
        <v>145</v>
      </c>
    </row>
    <row r="84" spans="2:10" ht="15.5" x14ac:dyDescent="0.35">
      <c r="B84" s="306" t="s">
        <v>271</v>
      </c>
      <c r="C84" s="306"/>
      <c r="D84" s="306"/>
      <c r="E84" s="306"/>
      <c r="F84" s="306"/>
      <c r="G84" s="306"/>
      <c r="H84" s="306"/>
      <c r="I84" s="306"/>
    </row>
    <row r="85" spans="2:10" ht="5.15" customHeight="1" outlineLevel="1" x14ac:dyDescent="0.35"/>
    <row r="86" spans="2:10" outlineLevel="1" x14ac:dyDescent="0.35">
      <c r="B86" s="392"/>
      <c r="C86" s="393"/>
      <c r="D86" s="9" t="s">
        <v>105</v>
      </c>
      <c r="E86" s="9">
        <f>$C$3-5</f>
        <v>2019</v>
      </c>
      <c r="F86" s="9">
        <f>$C$3-4</f>
        <v>2020</v>
      </c>
      <c r="G86" s="9">
        <f>$C$3-3</f>
        <v>2021</v>
      </c>
      <c r="H86" s="9">
        <f>$C$3-2</f>
        <v>2022</v>
      </c>
      <c r="I86" s="9">
        <f>$C$3-1</f>
        <v>2023</v>
      </c>
    </row>
    <row r="87" spans="2:10" outlineLevel="1" x14ac:dyDescent="0.35">
      <c r="B87" s="388" t="s">
        <v>143</v>
      </c>
      <c r="C87" s="389"/>
      <c r="D87" s="15" t="s">
        <v>115</v>
      </c>
      <c r="E87" s="138">
        <f t="shared" ref="E87:I87" si="19">SUM(E88:E93)</f>
        <v>456190.85900000005</v>
      </c>
      <c r="F87" s="138">
        <f t="shared" si="19"/>
        <v>458051.13900000002</v>
      </c>
      <c r="G87" s="138">
        <f t="shared" si="19"/>
        <v>482149.78100000002</v>
      </c>
      <c r="H87" s="138">
        <f t="shared" si="19"/>
        <v>412921.8224</v>
      </c>
      <c r="I87" s="138">
        <f t="shared" si="19"/>
        <v>690660</v>
      </c>
    </row>
    <row r="88" spans="2:10" outlineLevel="1" x14ac:dyDescent="0.35">
      <c r="B88" s="388" t="s">
        <v>104</v>
      </c>
      <c r="C88" s="389"/>
      <c r="D88" s="15" t="s">
        <v>115</v>
      </c>
      <c r="E88" s="138">
        <f>'Διανεμόμενες ποσότητες αερίου'!D74</f>
        <v>0</v>
      </c>
      <c r="F88" s="138">
        <f>'Διανεμόμενες ποσότητες αερίου'!E74</f>
        <v>0</v>
      </c>
      <c r="G88" s="138">
        <f>'Διανεμόμενες ποσότητες αερίου'!G74</f>
        <v>0</v>
      </c>
      <c r="H88" s="138">
        <f>'Διανεμόμενες ποσότητες αερίου'!I74</f>
        <v>0</v>
      </c>
      <c r="I88" s="138">
        <f>'Διανεμόμενες ποσότητες αερίου'!K74</f>
        <v>49</v>
      </c>
      <c r="J88" s="130"/>
    </row>
    <row r="89" spans="2:10" outlineLevel="1" x14ac:dyDescent="0.35">
      <c r="B89" s="388" t="s">
        <v>108</v>
      </c>
      <c r="C89" s="389"/>
      <c r="D89" s="15" t="s">
        <v>115</v>
      </c>
      <c r="E89" s="138">
        <f>'Διανεμόμενες ποσότητες αερίου'!D107</f>
        <v>0</v>
      </c>
      <c r="F89" s="138">
        <f>'Διανεμόμενες ποσότητες αερίου'!E107</f>
        <v>0</v>
      </c>
      <c r="G89" s="138">
        <f>'Διανεμόμενες ποσότητες αερίου'!G107</f>
        <v>1.65</v>
      </c>
      <c r="H89" s="138">
        <f>'Διανεμόμενες ποσότητες αερίου'!I107</f>
        <v>142.82240000000002</v>
      </c>
      <c r="I89" s="138">
        <f>'Διανεμόμενες ποσότητες αερίου'!K107</f>
        <v>2885</v>
      </c>
      <c r="J89" s="130"/>
    </row>
    <row r="90" spans="2:10" outlineLevel="1" x14ac:dyDescent="0.35">
      <c r="B90" s="388" t="s">
        <v>109</v>
      </c>
      <c r="C90" s="389"/>
      <c r="D90" s="30" t="s">
        <v>115</v>
      </c>
      <c r="E90" s="139">
        <f>'Διανεμόμενες ποσότητες αερίου'!D140</f>
        <v>0</v>
      </c>
      <c r="F90" s="139">
        <f>'Διανεμόμενες ποσότητες αερίου'!E140</f>
        <v>0</v>
      </c>
      <c r="G90" s="139">
        <f>'Διανεμόμενες ποσότητες αερίου'!G140</f>
        <v>0</v>
      </c>
      <c r="H90" s="139">
        <f>'Διανεμόμενες ποσότητες αερίου'!I140</f>
        <v>0</v>
      </c>
      <c r="I90" s="139">
        <f>'Διανεμόμενες ποσότητες αερίου'!K140</f>
        <v>14</v>
      </c>
    </row>
    <row r="91" spans="2:10" outlineLevel="1" x14ac:dyDescent="0.35">
      <c r="B91" s="388" t="s">
        <v>110</v>
      </c>
      <c r="C91" s="389"/>
      <c r="D91" s="15" t="s">
        <v>115</v>
      </c>
      <c r="E91" s="138">
        <f>'Διανεμόμενες ποσότητες αερίου'!D173</f>
        <v>44431.542000000001</v>
      </c>
      <c r="F91" s="138">
        <f>'Διανεμόμενες ποσότητες αερίου'!E173</f>
        <v>44704.319000000003</v>
      </c>
      <c r="G91" s="138">
        <f>'Διανεμόμενες ποσότητες αερίου'!G173</f>
        <v>45321.622000000003</v>
      </c>
      <c r="H91" s="138">
        <f>'Διανεμόμενες ποσότητες αερίου'!I173</f>
        <v>43054</v>
      </c>
      <c r="I91" s="138">
        <f>'Διανεμόμενες ποσότητες αερίου'!K173</f>
        <v>43524</v>
      </c>
    </row>
    <row r="92" spans="2:10" ht="27" customHeight="1" outlineLevel="1" x14ac:dyDescent="0.35">
      <c r="B92" s="388" t="s">
        <v>111</v>
      </c>
      <c r="C92" s="389"/>
      <c r="D92" s="15" t="s">
        <v>115</v>
      </c>
      <c r="E92" s="138">
        <f>'Διανεμόμενες ποσότητες αερίου'!D206</f>
        <v>411759.31700000004</v>
      </c>
      <c r="F92" s="138">
        <f>'Διανεμόμενες ποσότητες αερίου'!E206</f>
        <v>413346.82</v>
      </c>
      <c r="G92" s="138">
        <f>'Διανεμόμενες ποσότητες αερίου'!G206</f>
        <v>436826.50900000002</v>
      </c>
      <c r="H92" s="138">
        <f>'Διανεμόμενες ποσότητες αερίου'!I206</f>
        <v>369725</v>
      </c>
      <c r="I92" s="138">
        <f>'Διανεμόμενες ποσότητες αερίου'!K206</f>
        <v>644188</v>
      </c>
    </row>
    <row r="93" spans="2:10" outlineLevel="1" x14ac:dyDescent="0.35">
      <c r="B93" s="388" t="s">
        <v>112</v>
      </c>
      <c r="C93" s="389"/>
      <c r="D93" s="15" t="s">
        <v>115</v>
      </c>
      <c r="E93" s="138">
        <f>'Διανεμόμενες ποσότητες αερίου'!D239</f>
        <v>0</v>
      </c>
      <c r="F93" s="138">
        <f>'Διανεμόμενες ποσότητες αερίου'!E239</f>
        <v>0</v>
      </c>
      <c r="G93" s="138">
        <f>'Διανεμόμενες ποσότητες αερίου'!G239</f>
        <v>0</v>
      </c>
      <c r="H93" s="138">
        <f>'Διανεμόμενες ποσότητες αερίου'!I239</f>
        <v>0</v>
      </c>
      <c r="I93" s="138">
        <f>'Διανεμόμενες ποσότητες αερίου'!K239</f>
        <v>0</v>
      </c>
    </row>
    <row r="95" spans="2:10" ht="15.5" x14ac:dyDescent="0.35">
      <c r="B95" s="306" t="s">
        <v>272</v>
      </c>
      <c r="C95" s="306"/>
      <c r="D95" s="306"/>
      <c r="E95" s="306"/>
      <c r="F95" s="306"/>
      <c r="G95" s="306"/>
      <c r="H95" s="306"/>
      <c r="I95" s="306"/>
    </row>
    <row r="96" spans="2:10" ht="5.15" customHeight="1" outlineLevel="1" x14ac:dyDescent="0.35"/>
    <row r="97" spans="2:9" outlineLevel="1" x14ac:dyDescent="0.35">
      <c r="B97" s="392"/>
      <c r="C97" s="393"/>
      <c r="D97" s="9" t="s">
        <v>105</v>
      </c>
      <c r="E97" s="9">
        <f>$C$3-5</f>
        <v>2019</v>
      </c>
      <c r="F97" s="9">
        <f>$C$3-4</f>
        <v>2020</v>
      </c>
      <c r="G97" s="9">
        <f>$C$3-3</f>
        <v>2021</v>
      </c>
      <c r="H97" s="9">
        <f>$C$3-2</f>
        <v>2022</v>
      </c>
      <c r="I97" s="9">
        <f>$C$3-1</f>
        <v>2023</v>
      </c>
    </row>
    <row r="98" spans="2:9" outlineLevel="1" x14ac:dyDescent="0.35">
      <c r="B98" s="396" t="s">
        <v>182</v>
      </c>
      <c r="C98" s="5" t="s">
        <v>183</v>
      </c>
      <c r="D98" s="14" t="s">
        <v>106</v>
      </c>
      <c r="E98" s="137">
        <f>SUM(E99:E101)</f>
        <v>6314</v>
      </c>
      <c r="F98" s="137">
        <f>SUM(F99:F101)</f>
        <v>6314</v>
      </c>
      <c r="G98" s="137">
        <f t="shared" ref="G98:I98" si="20">SUM(G99:G101)</f>
        <v>6314</v>
      </c>
      <c r="H98" s="137">
        <f t="shared" si="20"/>
        <v>26827</v>
      </c>
      <c r="I98" s="137">
        <f t="shared" si="20"/>
        <v>38538</v>
      </c>
    </row>
    <row r="99" spans="2:9" outlineLevel="1" x14ac:dyDescent="0.35">
      <c r="B99" s="397"/>
      <c r="C99" s="13" t="s">
        <v>184</v>
      </c>
      <c r="D99" s="16" t="s">
        <v>106</v>
      </c>
      <c r="E99" s="140">
        <f>'Παραδοχές διείσδυσης - κάλυψης'!E39</f>
        <v>6314</v>
      </c>
      <c r="F99" s="140">
        <f>'Παραδοχές διείσδυσης - κάλυψης'!I39</f>
        <v>6314</v>
      </c>
      <c r="G99" s="140">
        <f>'Παραδοχές διείσδυσης - κάλυψης'!M39</f>
        <v>6314</v>
      </c>
      <c r="H99" s="140">
        <f>'Παραδοχές διείσδυσης - κάλυψης'!Q39</f>
        <v>26827</v>
      </c>
      <c r="I99" s="140">
        <f>'Παραδοχές διείσδυσης - κάλυψης'!U39</f>
        <v>38538</v>
      </c>
    </row>
    <row r="100" spans="2:9" outlineLevel="1" x14ac:dyDescent="0.35">
      <c r="B100" s="397"/>
      <c r="C100" s="126" t="s">
        <v>185</v>
      </c>
      <c r="D100" s="16" t="s">
        <v>106</v>
      </c>
      <c r="E100" s="141">
        <f>'Παραδοχές διείσδυσης - κάλυψης'!F39</f>
        <v>0</v>
      </c>
      <c r="F100" s="141">
        <f>'Παραδοχές διείσδυσης - κάλυψης'!J39</f>
        <v>0</v>
      </c>
      <c r="G100" s="141">
        <f>'Παραδοχές διείσδυσης - κάλυψης'!N39</f>
        <v>0</v>
      </c>
      <c r="H100" s="141">
        <f>'Παραδοχές διείσδυσης - κάλυψης'!R39</f>
        <v>0</v>
      </c>
      <c r="I100" s="141">
        <f>'Παραδοχές διείσδυσης - κάλυψης'!V39</f>
        <v>0</v>
      </c>
    </row>
    <row r="101" spans="2:9" outlineLevel="1" x14ac:dyDescent="0.35">
      <c r="B101" s="398"/>
      <c r="C101" s="7" t="s">
        <v>111</v>
      </c>
      <c r="D101" s="15" t="s">
        <v>106</v>
      </c>
      <c r="E101" s="138">
        <f>'Παραδοχές διείσδυσης - κάλυψης'!G39</f>
        <v>0</v>
      </c>
      <c r="F101" s="138">
        <f>'Παραδοχές διείσδυσης - κάλυψης'!K39</f>
        <v>0</v>
      </c>
      <c r="G101" s="138">
        <f>'Παραδοχές διείσδυσης - κάλυψης'!O39</f>
        <v>0</v>
      </c>
      <c r="H101" s="138">
        <f>'Παραδοχές διείσδυσης - κάλυψης'!S39</f>
        <v>0</v>
      </c>
      <c r="I101" s="138">
        <f>'Παραδοχές διείσδυσης - κάλυψης'!W39</f>
        <v>0</v>
      </c>
    </row>
    <row r="102" spans="2:9" outlineLevel="1" x14ac:dyDescent="0.35">
      <c r="B102" s="395" t="s">
        <v>273</v>
      </c>
      <c r="C102" s="395"/>
      <c r="D102" s="12" t="s">
        <v>106</v>
      </c>
      <c r="E102" s="142">
        <f>'Παραδοχές διείσδυσης - κάλυψης'!D72</f>
        <v>6314</v>
      </c>
      <c r="F102" s="142">
        <f>'Παραδοχές διείσδυσης - κάλυψης'!E72</f>
        <v>6314</v>
      </c>
      <c r="G102" s="142">
        <f>'Παραδοχές διείσδυσης - κάλυψης'!F72</f>
        <v>6314</v>
      </c>
      <c r="H102" s="142">
        <f>'Παραδοχές διείσδυσης - κάλυψης'!G72</f>
        <v>26827</v>
      </c>
      <c r="I102" s="142">
        <f>'Παραδοχές διείσδυσης - κάλυψης'!I72</f>
        <v>26229</v>
      </c>
    </row>
    <row r="103" spans="2:9" outlineLevel="1" x14ac:dyDescent="0.35">
      <c r="B103" s="17" t="s">
        <v>274</v>
      </c>
    </row>
    <row r="104" spans="2:9" outlineLevel="1" x14ac:dyDescent="0.35">
      <c r="B104" s="17" t="s">
        <v>187</v>
      </c>
    </row>
    <row r="106" spans="2:9" ht="15.5" x14ac:dyDescent="0.35">
      <c r="B106" s="306" t="s">
        <v>275</v>
      </c>
      <c r="C106" s="306"/>
      <c r="D106" s="306"/>
      <c r="E106" s="306"/>
      <c r="F106" s="306"/>
      <c r="G106" s="306"/>
      <c r="H106" s="306"/>
      <c r="I106" s="306"/>
    </row>
    <row r="107" spans="2:9" ht="5.15" customHeight="1" outlineLevel="1" x14ac:dyDescent="0.35"/>
    <row r="108" spans="2:9" outlineLevel="1" x14ac:dyDescent="0.35">
      <c r="B108" s="392"/>
      <c r="C108" s="393"/>
      <c r="D108" s="9" t="s">
        <v>105</v>
      </c>
      <c r="E108" s="9">
        <f>$C$3-5</f>
        <v>2019</v>
      </c>
      <c r="F108" s="9">
        <f>$C$3-4</f>
        <v>2020</v>
      </c>
      <c r="G108" s="9">
        <f>$C$3-3</f>
        <v>2021</v>
      </c>
      <c r="H108" s="9">
        <f>$C$3-2</f>
        <v>2022</v>
      </c>
      <c r="I108" s="9" t="str">
        <f>$C$3-1&amp;""&amp;" ("&amp;"Πρόβλεψη"&amp;")"</f>
        <v>2023 (Πρόβλεψη)</v>
      </c>
    </row>
    <row r="109" spans="2:9" outlineLevel="1" x14ac:dyDescent="0.35">
      <c r="B109" s="399" t="s">
        <v>189</v>
      </c>
      <c r="C109" s="400"/>
      <c r="D109" s="15" t="s">
        <v>161</v>
      </c>
      <c r="E109" s="138">
        <f>'Παραδοχές διείσδυσης - κάλυψης'!D103</f>
        <v>672300</v>
      </c>
      <c r="F109" s="138">
        <f>'Παραδοχές διείσδυσης - κάλυψης'!E103</f>
        <v>672300</v>
      </c>
      <c r="G109" s="138">
        <f>'Παραδοχές διείσδυσης - κάλυψης'!F103</f>
        <v>672300</v>
      </c>
      <c r="H109" s="138">
        <f>'Παραδοχές διείσδυσης - κάλυψης'!G103</f>
        <v>672300</v>
      </c>
      <c r="I109" s="138">
        <f>'Παραδοχές διείσδυσης - κάλυψης'!I103</f>
        <v>672300</v>
      </c>
    </row>
    <row r="110" spans="2:9" outlineLevel="1" x14ac:dyDescent="0.35">
      <c r="B110" s="395" t="s">
        <v>190</v>
      </c>
      <c r="C110" s="395"/>
      <c r="D110" s="12" t="s">
        <v>161</v>
      </c>
      <c r="E110" s="142">
        <f>'Παραδοχές διείσδυσης - κάλυψης'!D134</f>
        <v>940000</v>
      </c>
      <c r="F110" s="142">
        <f>'Παραδοχές διείσδυσης - κάλυψης'!E134</f>
        <v>940000</v>
      </c>
      <c r="G110" s="142">
        <f>'Παραδοχές διείσδυσης - κάλυψης'!F134</f>
        <v>940000</v>
      </c>
      <c r="H110" s="142">
        <f>'Παραδοχές διείσδυσης - κάλυψης'!G134</f>
        <v>940000</v>
      </c>
      <c r="I110" s="142">
        <f>'Παραδοχές διείσδυσης - κάλυψης'!I134</f>
        <v>940000</v>
      </c>
    </row>
    <row r="111" spans="2:9" outlineLevel="1" x14ac:dyDescent="0.35">
      <c r="B111" s="375" t="s">
        <v>191</v>
      </c>
      <c r="C111" s="375"/>
      <c r="D111" s="375"/>
      <c r="E111" s="375"/>
      <c r="F111" s="375"/>
      <c r="G111" s="375"/>
      <c r="H111" s="375"/>
    </row>
  </sheetData>
  <mergeCells count="58">
    <mergeCell ref="B22:B23"/>
    <mergeCell ref="B29:I29"/>
    <mergeCell ref="B26:B27"/>
    <mergeCell ref="B24:B25"/>
    <mergeCell ref="B38:B39"/>
    <mergeCell ref="B40:B41"/>
    <mergeCell ref="B72:B73"/>
    <mergeCell ref="B42:B43"/>
    <mergeCell ref="B47:I47"/>
    <mergeCell ref="B49:C49"/>
    <mergeCell ref="B50:B51"/>
    <mergeCell ref="B52:B53"/>
    <mergeCell ref="B54:B55"/>
    <mergeCell ref="B56:B57"/>
    <mergeCell ref="B58:B59"/>
    <mergeCell ref="B60:B61"/>
    <mergeCell ref="B62:B63"/>
    <mergeCell ref="B44:B45"/>
    <mergeCell ref="B67:C67"/>
    <mergeCell ref="B68:B69"/>
    <mergeCell ref="B70:B71"/>
    <mergeCell ref="B111:H111"/>
    <mergeCell ref="B98:B101"/>
    <mergeCell ref="B102:C102"/>
    <mergeCell ref="B108:C108"/>
    <mergeCell ref="B91:C91"/>
    <mergeCell ref="B92:C92"/>
    <mergeCell ref="B93:C93"/>
    <mergeCell ref="B110:C110"/>
    <mergeCell ref="B109:C109"/>
    <mergeCell ref="B97:C97"/>
    <mergeCell ref="B95:I95"/>
    <mergeCell ref="B106:I106"/>
    <mergeCell ref="B90:C90"/>
    <mergeCell ref="B74:B75"/>
    <mergeCell ref="B76:B77"/>
    <mergeCell ref="B78:B79"/>
    <mergeCell ref="B80:B81"/>
    <mergeCell ref="B86:C86"/>
    <mergeCell ref="B84:I84"/>
    <mergeCell ref="B89:C89"/>
    <mergeCell ref="B88:C88"/>
    <mergeCell ref="B65:I65"/>
    <mergeCell ref="B5:H5"/>
    <mergeCell ref="I2:K2"/>
    <mergeCell ref="C2:H2"/>
    <mergeCell ref="B87:C87"/>
    <mergeCell ref="B36:B37"/>
    <mergeCell ref="B9:I9"/>
    <mergeCell ref="B32:B33"/>
    <mergeCell ref="B34:B35"/>
    <mergeCell ref="B11:C11"/>
    <mergeCell ref="B31:C31"/>
    <mergeCell ref="B16:B17"/>
    <mergeCell ref="B18:B19"/>
    <mergeCell ref="B20:B21"/>
    <mergeCell ref="B12:B13"/>
    <mergeCell ref="B14:B15"/>
  </mergeCells>
  <hyperlinks>
    <hyperlink ref="I2" location="'Αρχική σελίδα'!A1" display="Πίσω στην αρχική σελίδα" xr:uid="{E57A80E0-8D20-40DF-8019-5F0CF057F26A}"/>
  </hyperlinks>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8EDCCE-4F4C-4797-A47A-946225F39BD8}">
  <sheetPr>
    <tabColor theme="9" tint="0.79998168889431442"/>
  </sheetPr>
  <dimension ref="B2:P195"/>
  <sheetViews>
    <sheetView showGridLines="0" tabSelected="1" topLeftCell="A150" zoomScale="90" zoomScaleNormal="90" workbookViewId="0">
      <selection activeCell="L179" sqref="L179"/>
    </sheetView>
  </sheetViews>
  <sheetFormatPr defaultColWidth="8.81640625" defaultRowHeight="14.5" outlineLevelRow="1" x14ac:dyDescent="0.35"/>
  <cols>
    <col min="1" max="1" width="2.81640625" customWidth="1"/>
    <col min="2" max="2" width="28.26953125" customWidth="1"/>
    <col min="3" max="3" width="40.81640625" customWidth="1"/>
    <col min="4" max="7" width="12.7265625" customWidth="1"/>
    <col min="8" max="8" width="17.453125" customWidth="1"/>
    <col min="9" max="9" width="18.7265625" customWidth="1"/>
    <col min="10" max="11" width="12.7265625" customWidth="1"/>
    <col min="12" max="12" width="27.453125" customWidth="1"/>
    <col min="13" max="13" width="9.1796875" customWidth="1"/>
    <col min="14" max="14" width="20.81640625" customWidth="1"/>
    <col min="15" max="17" width="9.1796875" customWidth="1"/>
    <col min="18" max="18" width="12.7265625" customWidth="1"/>
    <col min="19" max="19" width="9.1796875" customWidth="1"/>
  </cols>
  <sheetData>
    <row r="2" spans="2:12" ht="18.5" x14ac:dyDescent="0.45">
      <c r="B2" s="1" t="s">
        <v>0</v>
      </c>
      <c r="C2" s="307" t="str">
        <f>'Αρχική σελίδα'!C3</f>
        <v>Ανατολικής Μακεδονίας και Θράκης</v>
      </c>
      <c r="D2" s="307"/>
      <c r="E2" s="307"/>
      <c r="F2" s="307"/>
      <c r="G2" s="307"/>
      <c r="H2" s="307"/>
      <c r="J2" s="308" t="s">
        <v>59</v>
      </c>
      <c r="K2" s="308"/>
      <c r="L2" s="308"/>
    </row>
    <row r="3" spans="2:12" ht="18.5" x14ac:dyDescent="0.45">
      <c r="B3" s="2" t="s">
        <v>2</v>
      </c>
      <c r="C3" s="45">
        <f>'Αρχική σελίδα'!C4</f>
        <v>2024</v>
      </c>
      <c r="D3" s="45" t="s">
        <v>3</v>
      </c>
      <c r="E3" s="45">
        <f>C3+4</f>
        <v>2028</v>
      </c>
    </row>
    <row r="5" spans="2:12" ht="33" customHeight="1" x14ac:dyDescent="0.35">
      <c r="B5" s="309" t="s">
        <v>276</v>
      </c>
      <c r="C5" s="309"/>
      <c r="D5" s="309"/>
      <c r="E5" s="309"/>
      <c r="F5" s="309"/>
      <c r="G5" s="309"/>
      <c r="H5" s="309"/>
      <c r="I5" s="309"/>
    </row>
    <row r="6" spans="2:12" x14ac:dyDescent="0.35">
      <c r="B6" s="223"/>
      <c r="C6" s="223"/>
      <c r="D6" s="223"/>
      <c r="E6" s="223"/>
      <c r="F6" s="223"/>
      <c r="G6" s="223"/>
      <c r="H6" s="223"/>
    </row>
    <row r="7" spans="2:12" ht="18.5" x14ac:dyDescent="0.45">
      <c r="B7" s="99" t="s">
        <v>277</v>
      </c>
      <c r="C7" s="224"/>
      <c r="D7" s="224"/>
      <c r="E7" s="224"/>
      <c r="F7" s="224"/>
      <c r="G7" s="224"/>
      <c r="H7" s="224"/>
      <c r="I7" s="224"/>
      <c r="J7" s="224"/>
      <c r="K7" s="99"/>
    </row>
    <row r="8" spans="2:12" x14ac:dyDescent="0.35">
      <c r="B8" s="223"/>
      <c r="C8" s="223"/>
      <c r="D8" s="223"/>
      <c r="E8" s="223"/>
      <c r="F8" s="223"/>
      <c r="G8" s="223"/>
      <c r="H8" s="223"/>
    </row>
    <row r="9" spans="2:12" ht="15.5" x14ac:dyDescent="0.35">
      <c r="B9" s="401" t="s">
        <v>265</v>
      </c>
      <c r="C9" s="401"/>
      <c r="D9" s="401"/>
      <c r="E9" s="401"/>
      <c r="F9" s="401"/>
      <c r="G9" s="401"/>
      <c r="H9" s="401"/>
      <c r="I9" s="401"/>
      <c r="J9" s="401"/>
      <c r="K9" s="401"/>
    </row>
    <row r="10" spans="2:12" ht="5.15" customHeight="1" outlineLevel="1" x14ac:dyDescent="0.35"/>
    <row r="11" spans="2:12" outlineLevel="1" x14ac:dyDescent="0.35">
      <c r="B11" s="392"/>
      <c r="C11" s="393"/>
      <c r="D11" s="9" t="s">
        <v>105</v>
      </c>
      <c r="E11" s="9">
        <f>$C$3-1</f>
        <v>2023</v>
      </c>
      <c r="F11" s="9">
        <f>$C$3</f>
        <v>2024</v>
      </c>
      <c r="G11" s="9">
        <f>$C$3+1</f>
        <v>2025</v>
      </c>
      <c r="H11" s="9">
        <f>$C$3+2</f>
        <v>2026</v>
      </c>
      <c r="I11" s="9">
        <f>$C$3+3</f>
        <v>2027</v>
      </c>
      <c r="J11" s="9">
        <f>$C$3+4</f>
        <v>2028</v>
      </c>
      <c r="K11" s="9" t="str">
        <f>F11&amp;" - "&amp;J11</f>
        <v>2024 - 2028</v>
      </c>
    </row>
    <row r="12" spans="2:12" outlineLevel="1" x14ac:dyDescent="0.35">
      <c r="B12" s="394" t="s">
        <v>158</v>
      </c>
      <c r="C12" s="5" t="s">
        <v>159</v>
      </c>
      <c r="D12" s="14" t="s">
        <v>161</v>
      </c>
      <c r="E12" s="284">
        <f>'Στοιχεία υφιστάμενου δικτύου'!I12</f>
        <v>2075</v>
      </c>
      <c r="F12" s="137">
        <f>'Ανάπτυξη δικτύου'!U39</f>
        <v>1345</v>
      </c>
      <c r="G12" s="137">
        <f>'Ανάπτυξη δικτύου'!X39</f>
        <v>2020</v>
      </c>
      <c r="H12" s="137">
        <f>'Ανάπτυξη δικτύου'!AA39</f>
        <v>0</v>
      </c>
      <c r="I12" s="137">
        <f>'Ανάπτυξη δικτύου'!AD39</f>
        <v>0</v>
      </c>
      <c r="J12" s="137">
        <f>'Ανάπτυξη δικτύου'!AG39</f>
        <v>3500</v>
      </c>
      <c r="K12" s="137">
        <f>SUM(F12:J12)</f>
        <v>6865</v>
      </c>
    </row>
    <row r="13" spans="2:12" outlineLevel="1" x14ac:dyDescent="0.35">
      <c r="B13" s="394"/>
      <c r="C13" s="7" t="s">
        <v>160</v>
      </c>
      <c r="D13" s="15" t="s">
        <v>161</v>
      </c>
      <c r="E13" s="285">
        <f>'Στοιχεία υφιστάμενου δικτύου'!I13</f>
        <v>129369</v>
      </c>
      <c r="F13" s="138">
        <f>E13+F12</f>
        <v>130714</v>
      </c>
      <c r="G13" s="138">
        <f>F13+G12</f>
        <v>132734</v>
      </c>
      <c r="H13" s="138">
        <f>G13+H12</f>
        <v>132734</v>
      </c>
      <c r="I13" s="138">
        <f>H13+I12</f>
        <v>132734</v>
      </c>
      <c r="J13" s="138">
        <f>I13+J12</f>
        <v>136234</v>
      </c>
      <c r="K13" s="32"/>
    </row>
    <row r="14" spans="2:12" outlineLevel="1" x14ac:dyDescent="0.35">
      <c r="B14" s="394" t="s">
        <v>162</v>
      </c>
      <c r="C14" s="5" t="s">
        <v>159</v>
      </c>
      <c r="D14" s="14" t="s">
        <v>161</v>
      </c>
      <c r="E14" s="284">
        <f>'Στοιχεία υφιστάμενου δικτύου'!I14</f>
        <v>74721</v>
      </c>
      <c r="F14" s="137">
        <f>'Ανάπτυξη δικτύου'!U72</f>
        <v>217525.5</v>
      </c>
      <c r="G14" s="137">
        <f>'Ανάπτυξη δικτύου'!X72</f>
        <v>80420</v>
      </c>
      <c r="H14" s="137">
        <f>'Ανάπτυξη δικτύου'!AA72</f>
        <v>17300</v>
      </c>
      <c r="I14" s="137">
        <f>'Ανάπτυξη δικτύου'!AD72</f>
        <v>5000</v>
      </c>
      <c r="J14" s="137">
        <f>'Ανάπτυξη δικτύου'!AG72</f>
        <v>5000</v>
      </c>
      <c r="K14" s="137">
        <f>SUM(F14:J14)</f>
        <v>325245.5</v>
      </c>
    </row>
    <row r="15" spans="2:12" outlineLevel="1" x14ac:dyDescent="0.35">
      <c r="B15" s="394"/>
      <c r="C15" s="7" t="s">
        <v>160</v>
      </c>
      <c r="D15" s="15" t="s">
        <v>161</v>
      </c>
      <c r="E15" s="285">
        <f>'Στοιχεία υφιστάμενου δικτύου'!I15</f>
        <v>211203</v>
      </c>
      <c r="F15" s="138">
        <f>E15+F14</f>
        <v>428728.5</v>
      </c>
      <c r="G15" s="138">
        <f>F15+G14</f>
        <v>509148.5</v>
      </c>
      <c r="H15" s="138">
        <f>G15+H14</f>
        <v>526448.5</v>
      </c>
      <c r="I15" s="138">
        <f>H15+I14</f>
        <v>531448.5</v>
      </c>
      <c r="J15" s="138">
        <f>I15+J14</f>
        <v>536448.5</v>
      </c>
      <c r="K15" s="32"/>
    </row>
    <row r="16" spans="2:12" outlineLevel="1" x14ac:dyDescent="0.35">
      <c r="B16" s="394" t="s">
        <v>163</v>
      </c>
      <c r="C16" s="5" t="s">
        <v>133</v>
      </c>
      <c r="D16" s="14" t="s">
        <v>106</v>
      </c>
      <c r="E16" s="284">
        <f>'Στοιχεία υφιστάμενου δικτύου'!I16</f>
        <v>465</v>
      </c>
      <c r="F16" s="137">
        <f>'Ανάπτυξη δικτύου'!U104</f>
        <v>2267</v>
      </c>
      <c r="G16" s="137">
        <f>'Ανάπτυξη δικτύου'!X104</f>
        <v>2849</v>
      </c>
      <c r="H16" s="137">
        <f>'Ανάπτυξη δικτύου'!AA104</f>
        <v>3187</v>
      </c>
      <c r="I16" s="137">
        <f>'Ανάπτυξη δικτύου'!AD104</f>
        <v>2856</v>
      </c>
      <c r="J16" s="137">
        <f>'Ανάπτυξη δικτύου'!AG104</f>
        <v>3691</v>
      </c>
      <c r="K16" s="137">
        <f>SUM(F16:J16)</f>
        <v>14850</v>
      </c>
    </row>
    <row r="17" spans="2:11" outlineLevel="1" x14ac:dyDescent="0.35">
      <c r="B17" s="394"/>
      <c r="C17" s="7" t="s">
        <v>134</v>
      </c>
      <c r="D17" s="15" t="s">
        <v>106</v>
      </c>
      <c r="E17" s="285">
        <f>'Στοιχεία υφιστάμενου δικτύου'!I17</f>
        <v>1291</v>
      </c>
      <c r="F17" s="138">
        <f>E17+F16</f>
        <v>3558</v>
      </c>
      <c r="G17" s="138">
        <f>F17+G16</f>
        <v>6407</v>
      </c>
      <c r="H17" s="138">
        <f>G17+H16</f>
        <v>9594</v>
      </c>
      <c r="I17" s="138">
        <f>H17+I16</f>
        <v>12450</v>
      </c>
      <c r="J17" s="138">
        <f>I17+J16</f>
        <v>16141</v>
      </c>
      <c r="K17" s="32"/>
    </row>
    <row r="18" spans="2:11" outlineLevel="1" x14ac:dyDescent="0.35">
      <c r="B18" s="394" t="s">
        <v>166</v>
      </c>
      <c r="C18" s="5" t="s">
        <v>133</v>
      </c>
      <c r="D18" s="14" t="s">
        <v>106</v>
      </c>
      <c r="E18" s="284">
        <f>'Στοιχεία υφιστάμενου δικτύου'!I18</f>
        <v>791</v>
      </c>
      <c r="F18" s="137">
        <f>'Ανάπτυξη δικτύου'!U136</f>
        <v>5302</v>
      </c>
      <c r="G18" s="137">
        <f>'Ανάπτυξη δικτύου'!X136</f>
        <v>5065</v>
      </c>
      <c r="H18" s="137">
        <f>'Ανάπτυξη δικτύου'!AA136</f>
        <v>4740</v>
      </c>
      <c r="I18" s="137">
        <f>'Ανάπτυξη δικτύου'!AD136</f>
        <v>4157</v>
      </c>
      <c r="J18" s="137">
        <f>'Ανάπτυξη δικτύου'!AG136</f>
        <v>4053</v>
      </c>
      <c r="K18" s="137">
        <f>SUM(F18:J18)</f>
        <v>23317</v>
      </c>
    </row>
    <row r="19" spans="2:11" outlineLevel="1" x14ac:dyDescent="0.35">
      <c r="B19" s="394"/>
      <c r="C19" s="7" t="s">
        <v>134</v>
      </c>
      <c r="D19" s="15" t="s">
        <v>106</v>
      </c>
      <c r="E19" s="285">
        <f>'Στοιχεία υφιστάμενου δικτύου'!I19</f>
        <v>1688</v>
      </c>
      <c r="F19" s="138">
        <f>E19+F18</f>
        <v>6990</v>
      </c>
      <c r="G19" s="138">
        <f>F19+G18</f>
        <v>12055</v>
      </c>
      <c r="H19" s="138">
        <f>G19+H18</f>
        <v>16795</v>
      </c>
      <c r="I19" s="138">
        <f>H19+I18</f>
        <v>20952</v>
      </c>
      <c r="J19" s="138">
        <f>I19+J18</f>
        <v>25005</v>
      </c>
      <c r="K19" s="32"/>
    </row>
    <row r="20" spans="2:11" outlineLevel="1" x14ac:dyDescent="0.35">
      <c r="B20" s="395" t="s">
        <v>167</v>
      </c>
      <c r="C20" s="5" t="s">
        <v>133</v>
      </c>
      <c r="D20" s="14" t="s">
        <v>106</v>
      </c>
      <c r="E20" s="284">
        <f>'Στοιχεία υφιστάμενου δικτύου'!I20</f>
        <v>0</v>
      </c>
      <c r="F20" s="137">
        <f>'Ανάπτυξη δικτύου'!U168</f>
        <v>6</v>
      </c>
      <c r="G20" s="137">
        <f>'Ανάπτυξη δικτύου'!X168</f>
        <v>3</v>
      </c>
      <c r="H20" s="137">
        <f>'Ανάπτυξη δικτύου'!AA168</f>
        <v>0</v>
      </c>
      <c r="I20" s="137">
        <f>'Ανάπτυξη δικτύου'!AD168</f>
        <v>0</v>
      </c>
      <c r="J20" s="137">
        <f>'Ανάπτυξη δικτύου'!AG168</f>
        <v>0</v>
      </c>
      <c r="K20" s="137">
        <f>SUM(F20:J20)</f>
        <v>9</v>
      </c>
    </row>
    <row r="21" spans="2:11" outlineLevel="1" x14ac:dyDescent="0.35">
      <c r="B21" s="395"/>
      <c r="C21" s="7" t="s">
        <v>134</v>
      </c>
      <c r="D21" s="15" t="s">
        <v>106</v>
      </c>
      <c r="E21" s="285">
        <f>'Στοιχεία υφιστάμενου δικτύου'!I21</f>
        <v>10</v>
      </c>
      <c r="F21" s="138">
        <f>E21+F20</f>
        <v>16</v>
      </c>
      <c r="G21" s="138">
        <f>F21+G20</f>
        <v>19</v>
      </c>
      <c r="H21" s="138">
        <f>G21+H20</f>
        <v>19</v>
      </c>
      <c r="I21" s="138">
        <f>H21+I20</f>
        <v>19</v>
      </c>
      <c r="J21" s="138">
        <f>I21+J20</f>
        <v>19</v>
      </c>
      <c r="K21" s="32"/>
    </row>
    <row r="22" spans="2:11" outlineLevel="1" x14ac:dyDescent="0.35">
      <c r="B22" s="394" t="s">
        <v>168</v>
      </c>
      <c r="C22" s="5" t="s">
        <v>133</v>
      </c>
      <c r="D22" s="14" t="s">
        <v>106</v>
      </c>
      <c r="E22" s="284">
        <f>'Στοιχεία υφιστάμενου δικτύου'!I22</f>
        <v>0</v>
      </c>
      <c r="F22" s="137">
        <f>'Ανάπτυξη δικτύου'!U200</f>
        <v>1</v>
      </c>
      <c r="G22" s="137">
        <f>'Ανάπτυξη δικτύου'!X200</f>
        <v>0</v>
      </c>
      <c r="H22" s="137">
        <f>'Ανάπτυξη δικτύου'!AA200</f>
        <v>0</v>
      </c>
      <c r="I22" s="137">
        <f>'Ανάπτυξη δικτύου'!AD200</f>
        <v>0</v>
      </c>
      <c r="J22" s="137">
        <f>'Ανάπτυξη δικτύου'!AG200</f>
        <v>0</v>
      </c>
      <c r="K22" s="137">
        <f>SUM(F22:J22)</f>
        <v>1</v>
      </c>
    </row>
    <row r="23" spans="2:11" outlineLevel="1" x14ac:dyDescent="0.35">
      <c r="B23" s="394"/>
      <c r="C23" s="7" t="s">
        <v>134</v>
      </c>
      <c r="D23" s="15" t="s">
        <v>106</v>
      </c>
      <c r="E23" s="285">
        <f>'Στοιχεία υφιστάμενου δικτύου'!I23</f>
        <v>1</v>
      </c>
      <c r="F23" s="138">
        <f>E23+F22</f>
        <v>2</v>
      </c>
      <c r="G23" s="138">
        <f>F23+G22</f>
        <v>2</v>
      </c>
      <c r="H23" s="138">
        <f>G23+H22</f>
        <v>2</v>
      </c>
      <c r="I23" s="138">
        <f>H23+I22</f>
        <v>2</v>
      </c>
      <c r="J23" s="138">
        <f>I23+J22</f>
        <v>2</v>
      </c>
      <c r="K23" s="32"/>
    </row>
    <row r="24" spans="2:11" outlineLevel="1" x14ac:dyDescent="0.35">
      <c r="B24" s="394" t="s">
        <v>169</v>
      </c>
      <c r="C24" s="5" t="s">
        <v>133</v>
      </c>
      <c r="D24" s="14" t="s">
        <v>106</v>
      </c>
      <c r="E24" s="284">
        <f>'Στοιχεία υφιστάμενου δικτύου'!I24</f>
        <v>0</v>
      </c>
      <c r="F24" s="137">
        <f>'Ανάπτυξη δικτύου'!U232</f>
        <v>0</v>
      </c>
      <c r="G24" s="137">
        <f>'Ανάπτυξη δικτύου'!X232</f>
        <v>0</v>
      </c>
      <c r="H24" s="137">
        <f>'Ανάπτυξη δικτύου'!AA232</f>
        <v>0</v>
      </c>
      <c r="I24" s="137">
        <f>'Ανάπτυξη δικτύου'!AD232</f>
        <v>0</v>
      </c>
      <c r="J24" s="137">
        <f>'Ανάπτυξη δικτύου'!AG232</f>
        <v>0</v>
      </c>
      <c r="K24" s="137">
        <f>SUM(F24:J24)</f>
        <v>0</v>
      </c>
    </row>
    <row r="25" spans="2:11" outlineLevel="1" x14ac:dyDescent="0.35">
      <c r="B25" s="394"/>
      <c r="C25" s="7" t="s">
        <v>134</v>
      </c>
      <c r="D25" s="15" t="s">
        <v>106</v>
      </c>
      <c r="E25" s="144">
        <f>'Στοιχεία υφιστάμενου δικτύου'!I25</f>
        <v>0</v>
      </c>
      <c r="F25" s="138">
        <f>E25+F24</f>
        <v>0</v>
      </c>
      <c r="G25" s="138">
        <f>F25+G24</f>
        <v>0</v>
      </c>
      <c r="H25" s="138">
        <f>G25+H24</f>
        <v>0</v>
      </c>
      <c r="I25" s="138">
        <f>H25+I24</f>
        <v>0</v>
      </c>
      <c r="J25" s="138">
        <f>I25+J24</f>
        <v>0</v>
      </c>
      <c r="K25" s="32"/>
    </row>
    <row r="26" spans="2:11" outlineLevel="1" x14ac:dyDescent="0.35">
      <c r="B26" s="394" t="s">
        <v>266</v>
      </c>
      <c r="C26" s="5" t="s">
        <v>164</v>
      </c>
      <c r="D26" s="14" t="s">
        <v>106</v>
      </c>
      <c r="E26" s="143">
        <f>'Στοιχεία υφιστάμενου δικτύου'!I26</f>
        <v>0</v>
      </c>
      <c r="F26" s="137">
        <f>'Ανάπτυξη δικτύου'!U264</f>
        <v>0</v>
      </c>
      <c r="G26" s="137">
        <f>'Ανάπτυξη δικτύου'!X264</f>
        <v>0</v>
      </c>
      <c r="H26" s="137">
        <f>'Ανάπτυξη δικτύου'!AA264</f>
        <v>0</v>
      </c>
      <c r="I26" s="137">
        <f>'Ανάπτυξη δικτύου'!AD264</f>
        <v>0</v>
      </c>
      <c r="J26" s="137">
        <f>'Ανάπτυξη δικτύου'!AG264</f>
        <v>0</v>
      </c>
      <c r="K26" s="137">
        <f>SUM(F26:J26)</f>
        <v>0</v>
      </c>
    </row>
    <row r="27" spans="2:11" outlineLevel="1" x14ac:dyDescent="0.35">
      <c r="B27" s="394"/>
      <c r="C27" s="7" t="s">
        <v>165</v>
      </c>
      <c r="D27" s="15" t="s">
        <v>106</v>
      </c>
      <c r="E27" s="144">
        <f>'Στοιχεία υφιστάμενου δικτύου'!I27</f>
        <v>0</v>
      </c>
      <c r="F27" s="138">
        <f>E27+F26</f>
        <v>0</v>
      </c>
      <c r="G27" s="138">
        <f>F27+G26</f>
        <v>0</v>
      </c>
      <c r="H27" s="138">
        <f>G27+H26</f>
        <v>0</v>
      </c>
      <c r="I27" s="138">
        <f>H27+I26</f>
        <v>0</v>
      </c>
      <c r="J27" s="138">
        <f>I27+J26</f>
        <v>0</v>
      </c>
      <c r="K27" s="32"/>
    </row>
    <row r="28" spans="2:11" outlineLevel="1" x14ac:dyDescent="0.35">
      <c r="B28" s="31" t="s">
        <v>278</v>
      </c>
      <c r="C28" s="23"/>
      <c r="D28" s="24"/>
      <c r="F28" s="26"/>
      <c r="G28" s="26"/>
      <c r="H28" s="26"/>
      <c r="I28" s="26"/>
    </row>
    <row r="29" spans="2:11" x14ac:dyDescent="0.35">
      <c r="B29" s="22"/>
      <c r="C29" s="23"/>
      <c r="D29" s="24"/>
      <c r="E29" s="25"/>
      <c r="F29" s="26"/>
      <c r="G29" s="26"/>
      <c r="H29" s="26"/>
      <c r="I29" s="26"/>
    </row>
    <row r="30" spans="2:11" ht="15.5" x14ac:dyDescent="0.35">
      <c r="B30" s="401" t="s">
        <v>279</v>
      </c>
      <c r="C30" s="401"/>
      <c r="D30" s="401"/>
      <c r="E30" s="401"/>
      <c r="F30" s="401"/>
      <c r="G30" s="401"/>
      <c r="H30" s="401"/>
      <c r="I30" s="401"/>
      <c r="J30" s="401"/>
      <c r="K30" s="401"/>
    </row>
    <row r="31" spans="2:11" ht="5.15" customHeight="1" outlineLevel="1" x14ac:dyDescent="0.35"/>
    <row r="32" spans="2:11" outlineLevel="1" x14ac:dyDescent="0.35">
      <c r="B32" s="392"/>
      <c r="C32" s="393"/>
      <c r="D32" s="9" t="s">
        <v>105</v>
      </c>
      <c r="E32" s="9">
        <f>$C$3-1</f>
        <v>2023</v>
      </c>
      <c r="F32" s="9">
        <f>$C$3</f>
        <v>2024</v>
      </c>
      <c r="G32" s="9">
        <f>$C$3+1</f>
        <v>2025</v>
      </c>
      <c r="H32" s="9">
        <f>$C$3+2</f>
        <v>2026</v>
      </c>
      <c r="I32" s="9">
        <f>$C$3+3</f>
        <v>2027</v>
      </c>
      <c r="J32" s="9">
        <f>$C$3+4</f>
        <v>2028</v>
      </c>
      <c r="K32" s="9" t="str">
        <f>F32&amp;" - "&amp;J32</f>
        <v>2024 - 2028</v>
      </c>
    </row>
    <row r="33" spans="2:11" outlineLevel="1" x14ac:dyDescent="0.35">
      <c r="B33" s="390" t="s">
        <v>130</v>
      </c>
      <c r="C33" s="5" t="s">
        <v>164</v>
      </c>
      <c r="D33" s="14" t="s">
        <v>106</v>
      </c>
      <c r="E33" s="284">
        <f>'Στοιχεία υφιστάμενου δικτύου'!I32</f>
        <v>465</v>
      </c>
      <c r="F33" s="137">
        <f>F35+F37+F39+F41+F43+F45</f>
        <v>2267</v>
      </c>
      <c r="G33" s="137">
        <f t="shared" ref="G33:J33" si="0">G35+G37+G39+G41+G43+G45</f>
        <v>2849</v>
      </c>
      <c r="H33" s="137">
        <f t="shared" si="0"/>
        <v>3187</v>
      </c>
      <c r="I33" s="137">
        <f t="shared" si="0"/>
        <v>2856</v>
      </c>
      <c r="J33" s="137">
        <f t="shared" si="0"/>
        <v>3691</v>
      </c>
      <c r="K33" s="137">
        <f>SUM(F33:J33)</f>
        <v>14850</v>
      </c>
    </row>
    <row r="34" spans="2:11" outlineLevel="1" x14ac:dyDescent="0.35">
      <c r="B34" s="391"/>
      <c r="C34" s="7" t="s">
        <v>165</v>
      </c>
      <c r="D34" s="15" t="s">
        <v>106</v>
      </c>
      <c r="E34" s="285">
        <f>'Στοιχεία υφιστάμενου δικτύου'!I33</f>
        <v>1396</v>
      </c>
      <c r="F34" s="138">
        <f>F36+F38+F40+F42+F44+F46</f>
        <v>3663</v>
      </c>
      <c r="G34" s="138">
        <f t="shared" ref="G34:H34" si="1">G36+G38+G40+G42+G44+G46</f>
        <v>6512</v>
      </c>
      <c r="H34" s="138">
        <f t="shared" si="1"/>
        <v>9699</v>
      </c>
      <c r="I34" s="138">
        <f>I36+I38+I40+I42+I44+I46</f>
        <v>12555</v>
      </c>
      <c r="J34" s="138">
        <f t="shared" ref="J34" si="2">J36+J38+J40+J42+J44+J46</f>
        <v>16246</v>
      </c>
      <c r="K34" s="32"/>
    </row>
    <row r="35" spans="2:11" ht="15" customHeight="1" outlineLevel="1" x14ac:dyDescent="0.35">
      <c r="B35" s="390" t="s">
        <v>104</v>
      </c>
      <c r="C35" s="5" t="s">
        <v>164</v>
      </c>
      <c r="D35" s="14" t="s">
        <v>106</v>
      </c>
      <c r="E35" s="284">
        <f>'Στοιχεία υφιστάμενου δικτύου'!I34</f>
        <v>0</v>
      </c>
      <c r="F35" s="137">
        <f>Συνδέσεις!U72</f>
        <v>91</v>
      </c>
      <c r="G35" s="137">
        <f>Συνδέσεις!Z72</f>
        <v>86</v>
      </c>
      <c r="H35" s="137">
        <f>Συνδέσεις!AE72</f>
        <v>82</v>
      </c>
      <c r="I35" s="137">
        <f>Συνδέσεις!AJ72</f>
        <v>71</v>
      </c>
      <c r="J35" s="137">
        <f>Συνδέσεις!AO72</f>
        <v>69</v>
      </c>
      <c r="K35" s="137">
        <f>SUM(F35:J35)</f>
        <v>399</v>
      </c>
    </row>
    <row r="36" spans="2:11" outlineLevel="1" x14ac:dyDescent="0.35">
      <c r="B36" s="391"/>
      <c r="C36" s="7" t="s">
        <v>165</v>
      </c>
      <c r="D36" s="15" t="s">
        <v>106</v>
      </c>
      <c r="E36" s="285">
        <f>'Στοιχεία υφιστάμενου δικτύου'!I35</f>
        <v>91</v>
      </c>
      <c r="F36" s="138">
        <f>E36+F35</f>
        <v>182</v>
      </c>
      <c r="G36" s="138">
        <f>F36+G35</f>
        <v>268</v>
      </c>
      <c r="H36" s="138">
        <f t="shared" ref="H36" si="3">G36+H35</f>
        <v>350</v>
      </c>
      <c r="I36" s="138">
        <f t="shared" ref="I36" si="4">H36+I35</f>
        <v>421</v>
      </c>
      <c r="J36" s="138">
        <f>I36+J35</f>
        <v>490</v>
      </c>
      <c r="K36" s="32"/>
    </row>
    <row r="37" spans="2:11" ht="15" customHeight="1" outlineLevel="1" x14ac:dyDescent="0.35">
      <c r="B37" s="390" t="s">
        <v>108</v>
      </c>
      <c r="C37" s="5" t="s">
        <v>164</v>
      </c>
      <c r="D37" s="14" t="s">
        <v>106</v>
      </c>
      <c r="E37" s="284">
        <f>'Στοιχεία υφιστάμενου δικτύου'!I36</f>
        <v>459</v>
      </c>
      <c r="F37" s="137">
        <f>Συνδέσεις!U104</f>
        <v>2020</v>
      </c>
      <c r="G37" s="137">
        <f>Συνδέσεις!Z104</f>
        <v>2617</v>
      </c>
      <c r="H37" s="137">
        <f>Συνδέσεις!AE104</f>
        <v>2970</v>
      </c>
      <c r="I37" s="137">
        <f>Συνδέσεις!AJ104</f>
        <v>2666</v>
      </c>
      <c r="J37" s="137">
        <f>Συνδέσεις!AO104</f>
        <v>3507</v>
      </c>
      <c r="K37" s="137">
        <f>SUM(F37:J37)</f>
        <v>13780</v>
      </c>
    </row>
    <row r="38" spans="2:11" outlineLevel="1" x14ac:dyDescent="0.35">
      <c r="B38" s="391"/>
      <c r="C38" s="7" t="s">
        <v>165</v>
      </c>
      <c r="D38" s="15" t="s">
        <v>106</v>
      </c>
      <c r="E38" s="285">
        <f>'Στοιχεία υφιστάμενου δικτύου'!I37</f>
        <v>1198</v>
      </c>
      <c r="F38" s="138">
        <f>E38+F37</f>
        <v>3218</v>
      </c>
      <c r="G38" s="138">
        <f>F38+G37</f>
        <v>5835</v>
      </c>
      <c r="H38" s="138">
        <f>G38+H37</f>
        <v>8805</v>
      </c>
      <c r="I38" s="138">
        <f>H38+I37</f>
        <v>11471</v>
      </c>
      <c r="J38" s="138">
        <f>I38+J37</f>
        <v>14978</v>
      </c>
      <c r="K38" s="32"/>
    </row>
    <row r="39" spans="2:11" outlineLevel="1" x14ac:dyDescent="0.35">
      <c r="B39" s="390" t="s">
        <v>109</v>
      </c>
      <c r="C39" s="5" t="s">
        <v>164</v>
      </c>
      <c r="D39" s="14" t="s">
        <v>106</v>
      </c>
      <c r="E39" s="284">
        <f>'Στοιχεία υφιστάμενου δικτύου'!I38</f>
        <v>5</v>
      </c>
      <c r="F39" s="137">
        <f>Συνδέσεις!U136</f>
        <v>87</v>
      </c>
      <c r="G39" s="137">
        <f>Συνδέσεις!Z136</f>
        <v>81</v>
      </c>
      <c r="H39" s="137">
        <f>Συνδέσεις!AE136</f>
        <v>84</v>
      </c>
      <c r="I39" s="137">
        <f>Συνδέσεις!AJ136</f>
        <v>71</v>
      </c>
      <c r="J39" s="137">
        <f>Συνδέσεις!AO136</f>
        <v>66</v>
      </c>
      <c r="K39" s="137">
        <f>SUM(F39:J39)</f>
        <v>389</v>
      </c>
    </row>
    <row r="40" spans="2:11" outlineLevel="1" x14ac:dyDescent="0.35">
      <c r="B40" s="391"/>
      <c r="C40" s="7" t="s">
        <v>165</v>
      </c>
      <c r="D40" s="15" t="s">
        <v>106</v>
      </c>
      <c r="E40" s="285">
        <f>'Στοιχεία υφιστάμενου δικτύου'!I39</f>
        <v>62</v>
      </c>
      <c r="F40" s="138">
        <f>E40+F39</f>
        <v>149</v>
      </c>
      <c r="G40" s="138">
        <f>F40+G39</f>
        <v>230</v>
      </c>
      <c r="H40" s="138">
        <f>G40+H39</f>
        <v>314</v>
      </c>
      <c r="I40" s="138">
        <f>H40+I39</f>
        <v>385</v>
      </c>
      <c r="J40" s="138">
        <f>I40+J39</f>
        <v>451</v>
      </c>
      <c r="K40" s="32"/>
    </row>
    <row r="41" spans="2:11" ht="15" customHeight="1" outlineLevel="1" x14ac:dyDescent="0.35">
      <c r="B41" s="390" t="s">
        <v>110</v>
      </c>
      <c r="C41" s="5" t="s">
        <v>164</v>
      </c>
      <c r="D41" s="14" t="s">
        <v>106</v>
      </c>
      <c r="E41" s="284">
        <f>'Στοιχεία υφιστάμενου δικτύου'!I40</f>
        <v>1</v>
      </c>
      <c r="F41" s="137">
        <f>Συνδέσεις!U168</f>
        <v>47</v>
      </c>
      <c r="G41" s="137">
        <f>Συνδέσεις!Z168</f>
        <v>47</v>
      </c>
      <c r="H41" s="137">
        <f>Συνδέσεις!AE168</f>
        <v>43</v>
      </c>
      <c r="I41" s="137">
        <f>Συνδέσεις!AJ168</f>
        <v>38</v>
      </c>
      <c r="J41" s="137">
        <f>Συνδέσεις!AO168</f>
        <v>37</v>
      </c>
      <c r="K41" s="137">
        <f>SUM(F41:J41)</f>
        <v>212</v>
      </c>
    </row>
    <row r="42" spans="2:11" outlineLevel="1" x14ac:dyDescent="0.35">
      <c r="B42" s="391"/>
      <c r="C42" s="7" t="s">
        <v>165</v>
      </c>
      <c r="D42" s="15" t="s">
        <v>106</v>
      </c>
      <c r="E42" s="285">
        <f>'Στοιχεία υφιστάμενου δικτύου'!I41</f>
        <v>11</v>
      </c>
      <c r="F42" s="138">
        <f>E42+F41</f>
        <v>58</v>
      </c>
      <c r="G42" s="138">
        <f>F42+G41</f>
        <v>105</v>
      </c>
      <c r="H42" s="138">
        <f>G42+H41</f>
        <v>148</v>
      </c>
      <c r="I42" s="138">
        <f>H42+I41</f>
        <v>186</v>
      </c>
      <c r="J42" s="138">
        <f>I42+J41</f>
        <v>223</v>
      </c>
      <c r="K42" s="32"/>
    </row>
    <row r="43" spans="2:11" outlineLevel="1" x14ac:dyDescent="0.35">
      <c r="B43" s="390" t="s">
        <v>111</v>
      </c>
      <c r="C43" s="5" t="s">
        <v>164</v>
      </c>
      <c r="D43" s="14" t="s">
        <v>106</v>
      </c>
      <c r="E43" s="284">
        <f>'Στοιχεία υφιστάμενου δικτύου'!I42</f>
        <v>0</v>
      </c>
      <c r="F43" s="137">
        <f>Συνδέσεις!U200</f>
        <v>21</v>
      </c>
      <c r="G43" s="137">
        <f>Συνδέσεις!Z200</f>
        <v>18</v>
      </c>
      <c r="H43" s="137">
        <f>Συνδέσεις!AE200</f>
        <v>8</v>
      </c>
      <c r="I43" s="137">
        <f>Συνδέσεις!AJ200</f>
        <v>10</v>
      </c>
      <c r="J43" s="137">
        <f>Συνδέσεις!AO200</f>
        <v>12</v>
      </c>
      <c r="K43" s="137">
        <f>SUM(F43:J43)</f>
        <v>69</v>
      </c>
    </row>
    <row r="44" spans="2:11" outlineLevel="1" x14ac:dyDescent="0.35">
      <c r="B44" s="391"/>
      <c r="C44" s="7" t="s">
        <v>165</v>
      </c>
      <c r="D44" s="15" t="s">
        <v>106</v>
      </c>
      <c r="E44" s="285">
        <f>'Στοιχεία υφιστάμενου δικτύου'!I43</f>
        <v>34</v>
      </c>
      <c r="F44" s="138">
        <f>E44+F43</f>
        <v>55</v>
      </c>
      <c r="G44" s="138">
        <f>F44+G43</f>
        <v>73</v>
      </c>
      <c r="H44" s="138">
        <f>G44+H43</f>
        <v>81</v>
      </c>
      <c r="I44" s="138">
        <f>H44+I43</f>
        <v>91</v>
      </c>
      <c r="J44" s="138">
        <f>I44+J43</f>
        <v>103</v>
      </c>
      <c r="K44" s="32"/>
    </row>
    <row r="45" spans="2:11" ht="15" customHeight="1" outlineLevel="1" x14ac:dyDescent="0.35">
      <c r="B45" s="390" t="s">
        <v>112</v>
      </c>
      <c r="C45" s="5" t="s">
        <v>164</v>
      </c>
      <c r="D45" s="14" t="s">
        <v>106</v>
      </c>
      <c r="E45" s="143">
        <f>'Στοιχεία υφιστάμενου δικτύου'!I44</f>
        <v>0</v>
      </c>
      <c r="F45" s="137">
        <f>Συνδέσεις!U232</f>
        <v>1</v>
      </c>
      <c r="G45" s="137">
        <f>Συνδέσεις!Z232</f>
        <v>0</v>
      </c>
      <c r="H45" s="137">
        <f>Συνδέσεις!AE232</f>
        <v>0</v>
      </c>
      <c r="I45" s="137">
        <f>Συνδέσεις!AJ232</f>
        <v>0</v>
      </c>
      <c r="J45" s="137">
        <f>Συνδέσεις!AO232</f>
        <v>0</v>
      </c>
      <c r="K45" s="137">
        <f>SUM(F45:J45)</f>
        <v>1</v>
      </c>
    </row>
    <row r="46" spans="2:11" outlineLevel="1" x14ac:dyDescent="0.35">
      <c r="B46" s="391"/>
      <c r="C46" s="7" t="s">
        <v>165</v>
      </c>
      <c r="D46" s="15" t="s">
        <v>106</v>
      </c>
      <c r="E46" s="144">
        <f>'Στοιχεία υφιστάμενου δικτύου'!I45</f>
        <v>0</v>
      </c>
      <c r="F46" s="138">
        <f>E46+F45</f>
        <v>1</v>
      </c>
      <c r="G46" s="138">
        <f>F46+G45</f>
        <v>1</v>
      </c>
      <c r="H46" s="138">
        <f>G46+H45</f>
        <v>1</v>
      </c>
      <c r="I46" s="138">
        <f>H46+I45</f>
        <v>1</v>
      </c>
      <c r="J46" s="138">
        <f>I46+J45</f>
        <v>1</v>
      </c>
      <c r="K46" s="32"/>
    </row>
    <row r="48" spans="2:11" ht="15.5" x14ac:dyDescent="0.35">
      <c r="B48" s="401" t="s">
        <v>280</v>
      </c>
      <c r="C48" s="401"/>
      <c r="D48" s="401"/>
      <c r="E48" s="401"/>
      <c r="F48" s="401"/>
      <c r="G48" s="401"/>
      <c r="H48" s="401"/>
      <c r="I48" s="401"/>
      <c r="J48" s="401"/>
      <c r="K48" s="401"/>
    </row>
    <row r="49" spans="2:11" ht="5.15" customHeight="1" outlineLevel="1" x14ac:dyDescent="0.35"/>
    <row r="50" spans="2:11" outlineLevel="1" x14ac:dyDescent="0.35">
      <c r="B50" s="392"/>
      <c r="C50" s="393"/>
      <c r="D50" s="9" t="s">
        <v>105</v>
      </c>
      <c r="E50" s="9">
        <f>$C$3-1</f>
        <v>2023</v>
      </c>
      <c r="F50" s="9">
        <f>$C$3</f>
        <v>2024</v>
      </c>
      <c r="G50" s="9">
        <f>$C$3+1</f>
        <v>2025</v>
      </c>
      <c r="H50" s="9">
        <f>$C$3+2</f>
        <v>2026</v>
      </c>
      <c r="I50" s="9">
        <f>$C$3+3</f>
        <v>2027</v>
      </c>
      <c r="J50" s="9">
        <f>$C$3+4</f>
        <v>2028</v>
      </c>
      <c r="K50" s="9" t="str">
        <f>F50&amp;" - "&amp;J50</f>
        <v>2024 - 2028</v>
      </c>
    </row>
    <row r="51" spans="2:11" outlineLevel="1" x14ac:dyDescent="0.35">
      <c r="B51" s="390" t="s">
        <v>130</v>
      </c>
      <c r="C51" s="5" t="s">
        <v>164</v>
      </c>
      <c r="D51" s="14" t="s">
        <v>106</v>
      </c>
      <c r="E51" s="284">
        <f>'Στοιχεία υφιστάμενου δικτύου'!I50</f>
        <v>791</v>
      </c>
      <c r="F51" s="137">
        <f>F53+F55+F57+F59+F61+F63</f>
        <v>5302</v>
      </c>
      <c r="G51" s="137">
        <f t="shared" ref="G51:J52" si="5">G53+G55+G57+G59+G61+G63</f>
        <v>5065</v>
      </c>
      <c r="H51" s="137">
        <f t="shared" si="5"/>
        <v>4740</v>
      </c>
      <c r="I51" s="137">
        <f t="shared" si="5"/>
        <v>4157</v>
      </c>
      <c r="J51" s="137">
        <f t="shared" si="5"/>
        <v>4053</v>
      </c>
      <c r="K51" s="137">
        <f>SUM(F51:J51)</f>
        <v>23317</v>
      </c>
    </row>
    <row r="52" spans="2:11" outlineLevel="1" x14ac:dyDescent="0.35">
      <c r="B52" s="391"/>
      <c r="C52" s="7" t="s">
        <v>165</v>
      </c>
      <c r="D52" s="15" t="s">
        <v>106</v>
      </c>
      <c r="E52" s="285">
        <f>'Στοιχεία υφιστάμενου δικτύου'!I51</f>
        <v>1722</v>
      </c>
      <c r="F52" s="138">
        <f t="shared" ref="F52:H52" si="6">F54+F56+F58+F60+F62+F64</f>
        <v>7024</v>
      </c>
      <c r="G52" s="138">
        <f t="shared" si="6"/>
        <v>12089</v>
      </c>
      <c r="H52" s="138">
        <f t="shared" si="6"/>
        <v>16829</v>
      </c>
      <c r="I52" s="138">
        <f>I54+I56+I58+I60+I62+I64</f>
        <v>20986</v>
      </c>
      <c r="J52" s="138">
        <f t="shared" si="5"/>
        <v>25039</v>
      </c>
      <c r="K52" s="32"/>
    </row>
    <row r="53" spans="2:11" ht="15" customHeight="1" outlineLevel="1" x14ac:dyDescent="0.35">
      <c r="B53" s="390" t="s">
        <v>104</v>
      </c>
      <c r="C53" s="5" t="s">
        <v>164</v>
      </c>
      <c r="D53" s="14" t="s">
        <v>106</v>
      </c>
      <c r="E53" s="284">
        <f>'Στοιχεία υφιστάμενου δικτύου'!I52</f>
        <v>0</v>
      </c>
      <c r="F53" s="137">
        <f>Μετρητές!U72</f>
        <v>91</v>
      </c>
      <c r="G53" s="137">
        <f>Μετρητές!Z72</f>
        <v>86</v>
      </c>
      <c r="H53" s="137">
        <f>Μετρητές!AE72</f>
        <v>82</v>
      </c>
      <c r="I53" s="137">
        <f>Μετρητές!AJ72</f>
        <v>71</v>
      </c>
      <c r="J53" s="137">
        <f>Μετρητές!AO72</f>
        <v>69</v>
      </c>
      <c r="K53" s="137">
        <f>SUM(F53:J53)</f>
        <v>399</v>
      </c>
    </row>
    <row r="54" spans="2:11" outlineLevel="1" x14ac:dyDescent="0.35">
      <c r="B54" s="391"/>
      <c r="C54" s="7" t="s">
        <v>165</v>
      </c>
      <c r="D54" s="15" t="s">
        <v>106</v>
      </c>
      <c r="E54" s="285">
        <f>'Στοιχεία υφιστάμενου δικτύου'!I53</f>
        <v>91</v>
      </c>
      <c r="F54" s="138">
        <f>E54+F53</f>
        <v>182</v>
      </c>
      <c r="G54" s="138">
        <f>F54+G53</f>
        <v>268</v>
      </c>
      <c r="H54" s="138">
        <f t="shared" ref="H54:J54" si="7">G54+H53</f>
        <v>350</v>
      </c>
      <c r="I54" s="138">
        <f t="shared" si="7"/>
        <v>421</v>
      </c>
      <c r="J54" s="138">
        <f t="shared" si="7"/>
        <v>490</v>
      </c>
      <c r="K54" s="32"/>
    </row>
    <row r="55" spans="2:11" ht="15" customHeight="1" outlineLevel="1" x14ac:dyDescent="0.35">
      <c r="B55" s="390" t="s">
        <v>108</v>
      </c>
      <c r="C55" s="5" t="s">
        <v>164</v>
      </c>
      <c r="D55" s="14" t="s">
        <v>106</v>
      </c>
      <c r="E55" s="284">
        <f>'Στοιχεία υφιστάμενου δικτύου'!I54</f>
        <v>784</v>
      </c>
      <c r="F55" s="137">
        <f>Μετρητές!U104</f>
        <v>5055</v>
      </c>
      <c r="G55" s="137">
        <f>Μετρητές!Z104</f>
        <v>4833</v>
      </c>
      <c r="H55" s="137">
        <f>Μετρητές!AE104</f>
        <v>4523</v>
      </c>
      <c r="I55" s="137">
        <f>Μετρητές!AJ104</f>
        <v>3967</v>
      </c>
      <c r="J55" s="137">
        <f>Μετρητές!AO104</f>
        <v>3869</v>
      </c>
      <c r="K55" s="137">
        <f>SUM(F55:J55)</f>
        <v>22247</v>
      </c>
    </row>
    <row r="56" spans="2:11" outlineLevel="1" x14ac:dyDescent="0.35">
      <c r="B56" s="391"/>
      <c r="C56" s="7" t="s">
        <v>165</v>
      </c>
      <c r="D56" s="15" t="s">
        <v>106</v>
      </c>
      <c r="E56" s="285">
        <f>'Στοιχεία υφιστάμενου δικτύου'!I55</f>
        <v>1523</v>
      </c>
      <c r="F56" s="138">
        <f>E56+F55</f>
        <v>6578</v>
      </c>
      <c r="G56" s="138">
        <f>F56+G55</f>
        <v>11411</v>
      </c>
      <c r="H56" s="138">
        <f t="shared" ref="H56:J56" si="8">G56+H55</f>
        <v>15934</v>
      </c>
      <c r="I56" s="138">
        <f t="shared" si="8"/>
        <v>19901</v>
      </c>
      <c r="J56" s="138">
        <f t="shared" si="8"/>
        <v>23770</v>
      </c>
      <c r="K56" s="32"/>
    </row>
    <row r="57" spans="2:11" outlineLevel="1" x14ac:dyDescent="0.35">
      <c r="B57" s="390" t="s">
        <v>109</v>
      </c>
      <c r="C57" s="5" t="s">
        <v>164</v>
      </c>
      <c r="D57" s="14" t="s">
        <v>106</v>
      </c>
      <c r="E57" s="284">
        <f>'Στοιχεία υφιστάμενου δικτύου'!I56</f>
        <v>5</v>
      </c>
      <c r="F57" s="137">
        <f>Μετρητές!U136</f>
        <v>87</v>
      </c>
      <c r="G57" s="137">
        <f>Μετρητές!Z136</f>
        <v>81</v>
      </c>
      <c r="H57" s="137">
        <f>Μετρητές!AE136</f>
        <v>84</v>
      </c>
      <c r="I57" s="137">
        <f>Μετρητές!AJ136</f>
        <v>71</v>
      </c>
      <c r="J57" s="137">
        <f>Μετρητές!AO136</f>
        <v>66</v>
      </c>
      <c r="K57" s="137">
        <f>SUM(F57:J57)</f>
        <v>389</v>
      </c>
    </row>
    <row r="58" spans="2:11" outlineLevel="1" x14ac:dyDescent="0.35">
      <c r="B58" s="391"/>
      <c r="C58" s="7" t="s">
        <v>165</v>
      </c>
      <c r="D58" s="15" t="s">
        <v>106</v>
      </c>
      <c r="E58" s="285">
        <f>'Στοιχεία υφιστάμενου δικτύου'!I57</f>
        <v>62</v>
      </c>
      <c r="F58" s="138">
        <f>E58+F57</f>
        <v>149</v>
      </c>
      <c r="G58" s="138">
        <f>F58+G57</f>
        <v>230</v>
      </c>
      <c r="H58" s="138">
        <f t="shared" ref="H58:J58" si="9">G58+H57</f>
        <v>314</v>
      </c>
      <c r="I58" s="138">
        <f t="shared" si="9"/>
        <v>385</v>
      </c>
      <c r="J58" s="138">
        <f t="shared" si="9"/>
        <v>451</v>
      </c>
      <c r="K58" s="32"/>
    </row>
    <row r="59" spans="2:11" ht="15" customHeight="1" outlineLevel="1" x14ac:dyDescent="0.35">
      <c r="B59" s="390" t="s">
        <v>110</v>
      </c>
      <c r="C59" s="5" t="s">
        <v>164</v>
      </c>
      <c r="D59" s="14" t="s">
        <v>106</v>
      </c>
      <c r="E59" s="284">
        <f>'Στοιχεία υφιστάμενου δικτύου'!I58</f>
        <v>1</v>
      </c>
      <c r="F59" s="137">
        <f>Μετρητές!U168</f>
        <v>47</v>
      </c>
      <c r="G59" s="137">
        <f>Μετρητές!Z168</f>
        <v>47</v>
      </c>
      <c r="H59" s="137">
        <f>Μετρητές!AE168</f>
        <v>43</v>
      </c>
      <c r="I59" s="137">
        <f>Μετρητές!AJ168</f>
        <v>38</v>
      </c>
      <c r="J59" s="137">
        <f>Μετρητές!AO168</f>
        <v>37</v>
      </c>
      <c r="K59" s="137">
        <f>SUM(F59:J59)</f>
        <v>212</v>
      </c>
    </row>
    <row r="60" spans="2:11" ht="27.75" customHeight="1" outlineLevel="1" x14ac:dyDescent="0.35">
      <c r="B60" s="391"/>
      <c r="C60" s="7" t="s">
        <v>165</v>
      </c>
      <c r="D60" s="15" t="s">
        <v>106</v>
      </c>
      <c r="E60" s="285">
        <f>'Στοιχεία υφιστάμενου δικτύου'!I59</f>
        <v>11</v>
      </c>
      <c r="F60" s="138">
        <f>E60+F59</f>
        <v>58</v>
      </c>
      <c r="G60" s="138">
        <f>F60+G59</f>
        <v>105</v>
      </c>
      <c r="H60" s="138">
        <f t="shared" ref="H60:J60" si="10">G60+H59</f>
        <v>148</v>
      </c>
      <c r="I60" s="138">
        <f t="shared" si="10"/>
        <v>186</v>
      </c>
      <c r="J60" s="138">
        <f t="shared" si="10"/>
        <v>223</v>
      </c>
      <c r="K60" s="32"/>
    </row>
    <row r="61" spans="2:11" outlineLevel="1" x14ac:dyDescent="0.35">
      <c r="B61" s="390" t="s">
        <v>111</v>
      </c>
      <c r="C61" s="5" t="s">
        <v>164</v>
      </c>
      <c r="D61" s="14" t="s">
        <v>106</v>
      </c>
      <c r="E61" s="284">
        <f>'Στοιχεία υφιστάμενου δικτύου'!I60</f>
        <v>1</v>
      </c>
      <c r="F61" s="137">
        <f>Μετρητές!U200</f>
        <v>21</v>
      </c>
      <c r="G61" s="137">
        <f>Μετρητές!Z200</f>
        <v>18</v>
      </c>
      <c r="H61" s="137">
        <f>Μετρητές!AE200</f>
        <v>8</v>
      </c>
      <c r="I61" s="137">
        <f>Μετρητές!AJ200</f>
        <v>10</v>
      </c>
      <c r="J61" s="137">
        <f>Μετρητές!AO200</f>
        <v>12</v>
      </c>
      <c r="K61" s="137">
        <f>SUM(F61:J61)</f>
        <v>69</v>
      </c>
    </row>
    <row r="62" spans="2:11" outlineLevel="1" x14ac:dyDescent="0.35">
      <c r="B62" s="391"/>
      <c r="C62" s="7" t="s">
        <v>165</v>
      </c>
      <c r="D62" s="15" t="s">
        <v>106</v>
      </c>
      <c r="E62" s="285">
        <f>'Στοιχεία υφιστάμενου δικτύου'!I61</f>
        <v>35</v>
      </c>
      <c r="F62" s="138">
        <f>E62+F61</f>
        <v>56</v>
      </c>
      <c r="G62" s="138">
        <f>F62+G61</f>
        <v>74</v>
      </c>
      <c r="H62" s="138">
        <f t="shared" ref="H62:J62" si="11">G62+H61</f>
        <v>82</v>
      </c>
      <c r="I62" s="138">
        <f t="shared" si="11"/>
        <v>92</v>
      </c>
      <c r="J62" s="138">
        <f t="shared" si="11"/>
        <v>104</v>
      </c>
      <c r="K62" s="32"/>
    </row>
    <row r="63" spans="2:11" ht="15" customHeight="1" outlineLevel="1" x14ac:dyDescent="0.35">
      <c r="B63" s="390" t="s">
        <v>112</v>
      </c>
      <c r="C63" s="5" t="s">
        <v>164</v>
      </c>
      <c r="D63" s="14" t="s">
        <v>106</v>
      </c>
      <c r="E63" s="143">
        <f>'Στοιχεία υφιστάμενου δικτύου'!I62</f>
        <v>0</v>
      </c>
      <c r="F63" s="137">
        <f>Μετρητές!U232</f>
        <v>1</v>
      </c>
      <c r="G63" s="137">
        <f>Μετρητές!Z232</f>
        <v>0</v>
      </c>
      <c r="H63" s="137">
        <f>Μετρητές!AE232</f>
        <v>0</v>
      </c>
      <c r="I63" s="137">
        <f>Μετρητές!AJ232</f>
        <v>0</v>
      </c>
      <c r="J63" s="137">
        <f>Μετρητές!AO232</f>
        <v>0</v>
      </c>
      <c r="K63" s="137">
        <f>SUM(F63:J63)</f>
        <v>1</v>
      </c>
    </row>
    <row r="64" spans="2:11" outlineLevel="1" x14ac:dyDescent="0.35">
      <c r="B64" s="391"/>
      <c r="C64" s="7" t="s">
        <v>165</v>
      </c>
      <c r="D64" s="15" t="s">
        <v>106</v>
      </c>
      <c r="E64" s="144">
        <f>'Στοιχεία υφιστάμενου δικτύου'!I63</f>
        <v>0</v>
      </c>
      <c r="F64" s="138">
        <f>E64+F63</f>
        <v>1</v>
      </c>
      <c r="G64" s="138">
        <f>F64+G63</f>
        <v>1</v>
      </c>
      <c r="H64" s="138">
        <f>G64+H63</f>
        <v>1</v>
      </c>
      <c r="I64" s="138">
        <f>H64+I63</f>
        <v>1</v>
      </c>
      <c r="J64" s="138">
        <f>I64+J63</f>
        <v>1</v>
      </c>
      <c r="K64" s="32"/>
    </row>
    <row r="66" spans="2:11" ht="15.5" x14ac:dyDescent="0.35">
      <c r="B66" s="401" t="s">
        <v>281</v>
      </c>
      <c r="C66" s="401"/>
      <c r="D66" s="401"/>
      <c r="E66" s="401"/>
      <c r="F66" s="401"/>
      <c r="G66" s="401"/>
      <c r="H66" s="401"/>
      <c r="I66" s="401"/>
      <c r="J66" s="401"/>
      <c r="K66" s="401"/>
    </row>
    <row r="67" spans="2:11" ht="5.15" customHeight="1" outlineLevel="1" x14ac:dyDescent="0.35"/>
    <row r="68" spans="2:11" outlineLevel="1" x14ac:dyDescent="0.35">
      <c r="B68" s="392"/>
      <c r="C68" s="393"/>
      <c r="D68" s="9" t="s">
        <v>105</v>
      </c>
      <c r="E68" s="9">
        <f>$C$3-1</f>
        <v>2023</v>
      </c>
      <c r="F68" s="9">
        <f>$C$3</f>
        <v>2024</v>
      </c>
      <c r="G68" s="9">
        <f>$C$3+1</f>
        <v>2025</v>
      </c>
      <c r="H68" s="9">
        <f>$C$3+2</f>
        <v>2026</v>
      </c>
      <c r="I68" s="9">
        <f>$C$3+3</f>
        <v>2027</v>
      </c>
      <c r="J68" s="9">
        <f>$C$3+4</f>
        <v>2028</v>
      </c>
      <c r="K68" s="9" t="str">
        <f>F68&amp;" - "&amp;J68</f>
        <v>2024 - 2028</v>
      </c>
    </row>
    <row r="69" spans="2:11" outlineLevel="1" x14ac:dyDescent="0.35">
      <c r="B69" s="390" t="s">
        <v>270</v>
      </c>
      <c r="C69" s="5" t="s">
        <v>133</v>
      </c>
      <c r="D69" s="14" t="s">
        <v>106</v>
      </c>
      <c r="E69" s="143">
        <f>'Στοιχεία υφιστάμενου δικτύου'!I68</f>
        <v>791</v>
      </c>
      <c r="F69" s="137">
        <f>F71+F73+F75+F77+F79+F81</f>
        <v>5302</v>
      </c>
      <c r="G69" s="137">
        <f t="shared" ref="G69:J70" si="12">G71+G73+G75+G77+G79+G81</f>
        <v>5065</v>
      </c>
      <c r="H69" s="137">
        <f t="shared" si="12"/>
        <v>4740</v>
      </c>
      <c r="I69" s="137">
        <f t="shared" si="12"/>
        <v>4157</v>
      </c>
      <c r="J69" s="137">
        <f t="shared" si="12"/>
        <v>4053</v>
      </c>
      <c r="K69" s="137">
        <f>SUM(F69:J69)</f>
        <v>23317</v>
      </c>
    </row>
    <row r="70" spans="2:11" outlineLevel="1" x14ac:dyDescent="0.35">
      <c r="B70" s="391"/>
      <c r="C70" s="7" t="s">
        <v>134</v>
      </c>
      <c r="D70" s="15" t="s">
        <v>106</v>
      </c>
      <c r="E70" s="144">
        <f>'Στοιχεία υφιστάμενου δικτύου'!I69</f>
        <v>1722</v>
      </c>
      <c r="F70" s="138">
        <f t="shared" ref="F70:H70" si="13">F72+F74+F76+F78+F80+F82</f>
        <v>7024</v>
      </c>
      <c r="G70" s="138">
        <f t="shared" si="13"/>
        <v>12089</v>
      </c>
      <c r="H70" s="138">
        <f t="shared" si="13"/>
        <v>16829</v>
      </c>
      <c r="I70" s="138">
        <f>I72+I74+I76+I78+I80+I82</f>
        <v>20986</v>
      </c>
      <c r="J70" s="138">
        <f t="shared" si="12"/>
        <v>25039</v>
      </c>
      <c r="K70" s="32"/>
    </row>
    <row r="71" spans="2:11" ht="15" customHeight="1" outlineLevel="1" x14ac:dyDescent="0.35">
      <c r="B71" s="390" t="s">
        <v>104</v>
      </c>
      <c r="C71" s="5" t="s">
        <v>133</v>
      </c>
      <c r="D71" s="14" t="s">
        <v>106</v>
      </c>
      <c r="E71" s="143">
        <f>'Στοιχεία υφιστάμενου δικτύου'!I70</f>
        <v>0</v>
      </c>
      <c r="F71" s="137">
        <f>Πελάτες!U72</f>
        <v>91</v>
      </c>
      <c r="G71" s="137">
        <f>Πελάτες!X72</f>
        <v>86</v>
      </c>
      <c r="H71" s="137">
        <f>Πελάτες!AA72</f>
        <v>82</v>
      </c>
      <c r="I71" s="137">
        <f>Πελάτες!AD72</f>
        <v>71</v>
      </c>
      <c r="J71" s="137">
        <f>Πελάτες!AG72</f>
        <v>69</v>
      </c>
      <c r="K71" s="137">
        <f>SUM(F71:J71)</f>
        <v>399</v>
      </c>
    </row>
    <row r="72" spans="2:11" outlineLevel="1" x14ac:dyDescent="0.35">
      <c r="B72" s="391"/>
      <c r="C72" s="7" t="s">
        <v>134</v>
      </c>
      <c r="D72" s="15" t="s">
        <v>106</v>
      </c>
      <c r="E72" s="144">
        <f>'Στοιχεία υφιστάμενου δικτύου'!I71</f>
        <v>91</v>
      </c>
      <c r="F72" s="138">
        <f>E72+F71</f>
        <v>182</v>
      </c>
      <c r="G72" s="138">
        <f>F72+G71</f>
        <v>268</v>
      </c>
      <c r="H72" s="138">
        <f t="shared" ref="H72:J72" si="14">G72+H71</f>
        <v>350</v>
      </c>
      <c r="I72" s="138">
        <f t="shared" si="14"/>
        <v>421</v>
      </c>
      <c r="J72" s="138">
        <f t="shared" si="14"/>
        <v>490</v>
      </c>
      <c r="K72" s="32"/>
    </row>
    <row r="73" spans="2:11" ht="15" customHeight="1" outlineLevel="1" x14ac:dyDescent="0.35">
      <c r="B73" s="390" t="s">
        <v>108</v>
      </c>
      <c r="C73" s="5" t="s">
        <v>133</v>
      </c>
      <c r="D73" s="14" t="s">
        <v>106</v>
      </c>
      <c r="E73" s="143">
        <f>'Στοιχεία υφιστάμενου δικτύου'!I72</f>
        <v>784</v>
      </c>
      <c r="F73" s="137">
        <f>Πελάτες!U105</f>
        <v>5055</v>
      </c>
      <c r="G73" s="137">
        <f>Πελάτες!X105</f>
        <v>4833</v>
      </c>
      <c r="H73" s="137">
        <f>Πελάτες!AA105</f>
        <v>4523</v>
      </c>
      <c r="I73" s="137">
        <f>Πελάτες!AD105</f>
        <v>3967</v>
      </c>
      <c r="J73" s="137">
        <f>Πελάτες!AG105</f>
        <v>3869</v>
      </c>
      <c r="K73" s="137">
        <f>SUM(F73:J73)</f>
        <v>22247</v>
      </c>
    </row>
    <row r="74" spans="2:11" outlineLevel="1" x14ac:dyDescent="0.35">
      <c r="B74" s="391"/>
      <c r="C74" s="7" t="s">
        <v>134</v>
      </c>
      <c r="D74" s="15" t="s">
        <v>106</v>
      </c>
      <c r="E74" s="144">
        <f>'Στοιχεία υφιστάμενου δικτύου'!I73</f>
        <v>1523</v>
      </c>
      <c r="F74" s="138">
        <f>E74+F73</f>
        <v>6578</v>
      </c>
      <c r="G74" s="138">
        <f>F74+G73</f>
        <v>11411</v>
      </c>
      <c r="H74" s="138">
        <f t="shared" ref="H74:J74" si="15">G74+H73</f>
        <v>15934</v>
      </c>
      <c r="I74" s="138">
        <f t="shared" si="15"/>
        <v>19901</v>
      </c>
      <c r="J74" s="138">
        <f t="shared" si="15"/>
        <v>23770</v>
      </c>
      <c r="K74" s="32"/>
    </row>
    <row r="75" spans="2:11" outlineLevel="1" x14ac:dyDescent="0.35">
      <c r="B75" s="390" t="s">
        <v>109</v>
      </c>
      <c r="C75" s="5" t="s">
        <v>133</v>
      </c>
      <c r="D75" s="14" t="s">
        <v>106</v>
      </c>
      <c r="E75" s="143">
        <f>'Στοιχεία υφιστάμενου δικτύου'!I74</f>
        <v>5</v>
      </c>
      <c r="F75" s="137">
        <f>Πελάτες!U138</f>
        <v>87</v>
      </c>
      <c r="G75" s="137">
        <f>Πελάτες!X138</f>
        <v>81</v>
      </c>
      <c r="H75" s="137">
        <f>Πελάτες!AA138</f>
        <v>84</v>
      </c>
      <c r="I75" s="137">
        <f>Πελάτες!AD138</f>
        <v>71</v>
      </c>
      <c r="J75" s="137">
        <f>Πελάτες!AG138</f>
        <v>66</v>
      </c>
      <c r="K75" s="137">
        <f>SUM(F75:J75)</f>
        <v>389</v>
      </c>
    </row>
    <row r="76" spans="2:11" outlineLevel="1" x14ac:dyDescent="0.35">
      <c r="B76" s="391"/>
      <c r="C76" s="7" t="s">
        <v>134</v>
      </c>
      <c r="D76" s="15" t="s">
        <v>106</v>
      </c>
      <c r="E76" s="144">
        <f>'Στοιχεία υφιστάμενου δικτύου'!I75</f>
        <v>62</v>
      </c>
      <c r="F76" s="138">
        <f>E76+F75</f>
        <v>149</v>
      </c>
      <c r="G76" s="138">
        <f>F76+G75</f>
        <v>230</v>
      </c>
      <c r="H76" s="138">
        <f t="shared" ref="H76:J76" si="16">G76+H75</f>
        <v>314</v>
      </c>
      <c r="I76" s="138">
        <f t="shared" si="16"/>
        <v>385</v>
      </c>
      <c r="J76" s="138">
        <f t="shared" si="16"/>
        <v>451</v>
      </c>
      <c r="K76" s="32"/>
    </row>
    <row r="77" spans="2:11" ht="15" customHeight="1" outlineLevel="1" x14ac:dyDescent="0.35">
      <c r="B77" s="390" t="s">
        <v>110</v>
      </c>
      <c r="C77" s="5" t="s">
        <v>133</v>
      </c>
      <c r="D77" s="14" t="s">
        <v>106</v>
      </c>
      <c r="E77" s="143">
        <f>'Στοιχεία υφιστάμενου δικτύου'!I76</f>
        <v>1</v>
      </c>
      <c r="F77" s="137">
        <f>Πελάτες!U170</f>
        <v>47</v>
      </c>
      <c r="G77" s="137">
        <f>Πελάτες!X170</f>
        <v>47</v>
      </c>
      <c r="H77" s="137">
        <f>Πελάτες!AA170</f>
        <v>43</v>
      </c>
      <c r="I77" s="137">
        <f>Πελάτες!AD170</f>
        <v>38</v>
      </c>
      <c r="J77" s="137">
        <f>Πελάτες!AG170</f>
        <v>37</v>
      </c>
      <c r="K77" s="137">
        <f>SUM(F77:J77)</f>
        <v>212</v>
      </c>
    </row>
    <row r="78" spans="2:11" outlineLevel="1" x14ac:dyDescent="0.35">
      <c r="B78" s="391"/>
      <c r="C78" s="7" t="s">
        <v>134</v>
      </c>
      <c r="D78" s="15" t="s">
        <v>106</v>
      </c>
      <c r="E78" s="144">
        <f>'Στοιχεία υφιστάμενου δικτύου'!I77</f>
        <v>11</v>
      </c>
      <c r="F78" s="138">
        <f>E78+F77</f>
        <v>58</v>
      </c>
      <c r="G78" s="138">
        <f>F78+G77</f>
        <v>105</v>
      </c>
      <c r="H78" s="138">
        <f t="shared" ref="H78:J78" si="17">G78+H77</f>
        <v>148</v>
      </c>
      <c r="I78" s="138">
        <f t="shared" si="17"/>
        <v>186</v>
      </c>
      <c r="J78" s="138">
        <f t="shared" si="17"/>
        <v>223</v>
      </c>
      <c r="K78" s="32"/>
    </row>
    <row r="79" spans="2:11" outlineLevel="1" x14ac:dyDescent="0.35">
      <c r="B79" s="390" t="s">
        <v>111</v>
      </c>
      <c r="C79" s="5" t="s">
        <v>133</v>
      </c>
      <c r="D79" s="14" t="s">
        <v>106</v>
      </c>
      <c r="E79" s="143">
        <f>'Στοιχεία υφιστάμενου δικτύου'!I78</f>
        <v>1</v>
      </c>
      <c r="F79" s="137">
        <f>Πελάτες!U202</f>
        <v>21</v>
      </c>
      <c r="G79" s="137">
        <f>Πελάτες!X202</f>
        <v>18</v>
      </c>
      <c r="H79" s="137">
        <f>Πελάτες!AA202</f>
        <v>8</v>
      </c>
      <c r="I79" s="137">
        <f>Πελάτες!AD202</f>
        <v>10</v>
      </c>
      <c r="J79" s="137">
        <f>Πελάτες!AG202</f>
        <v>12</v>
      </c>
      <c r="K79" s="137">
        <f>SUM(F79:J79)</f>
        <v>69</v>
      </c>
    </row>
    <row r="80" spans="2:11" outlineLevel="1" x14ac:dyDescent="0.35">
      <c r="B80" s="391"/>
      <c r="C80" s="7" t="s">
        <v>134</v>
      </c>
      <c r="D80" s="15" t="s">
        <v>106</v>
      </c>
      <c r="E80" s="144">
        <f>'Στοιχεία υφιστάμενου δικτύου'!I79</f>
        <v>35</v>
      </c>
      <c r="F80" s="138">
        <f>E80+F79</f>
        <v>56</v>
      </c>
      <c r="G80" s="138">
        <f>F80+G79</f>
        <v>74</v>
      </c>
      <c r="H80" s="138">
        <f t="shared" ref="H80:J80" si="18">G80+H79</f>
        <v>82</v>
      </c>
      <c r="I80" s="138">
        <f t="shared" si="18"/>
        <v>92</v>
      </c>
      <c r="J80" s="138">
        <f t="shared" si="18"/>
        <v>104</v>
      </c>
      <c r="K80" s="32"/>
    </row>
    <row r="81" spans="2:11" ht="15" customHeight="1" outlineLevel="1" x14ac:dyDescent="0.35">
      <c r="B81" s="390" t="s">
        <v>112</v>
      </c>
      <c r="C81" s="5" t="s">
        <v>133</v>
      </c>
      <c r="D81" s="14" t="s">
        <v>106</v>
      </c>
      <c r="E81" s="143">
        <f>'Στοιχεία υφιστάμενου δικτύου'!I80</f>
        <v>0</v>
      </c>
      <c r="F81" s="137">
        <f>Πελάτες!U234</f>
        <v>1</v>
      </c>
      <c r="G81" s="137">
        <f>Πελάτες!X234</f>
        <v>0</v>
      </c>
      <c r="H81" s="137">
        <f>Πελάτες!AA234</f>
        <v>0</v>
      </c>
      <c r="I81" s="137">
        <f>Πελάτες!AD234</f>
        <v>0</v>
      </c>
      <c r="J81" s="137">
        <f>Πελάτες!AG234</f>
        <v>0</v>
      </c>
      <c r="K81" s="137">
        <f>SUM(F81:J81)</f>
        <v>1</v>
      </c>
    </row>
    <row r="82" spans="2:11" outlineLevel="1" x14ac:dyDescent="0.35">
      <c r="B82" s="391"/>
      <c r="C82" s="7" t="s">
        <v>134</v>
      </c>
      <c r="D82" s="15" t="s">
        <v>106</v>
      </c>
      <c r="E82" s="144">
        <f>'Στοιχεία υφιστάμενου δικτύου'!I81</f>
        <v>0</v>
      </c>
      <c r="F82" s="138">
        <f>E82+F81</f>
        <v>1</v>
      </c>
      <c r="G82" s="138">
        <f>F82+G81</f>
        <v>1</v>
      </c>
      <c r="H82" s="138">
        <f t="shared" ref="H82:J82" si="19">G82+H81</f>
        <v>1</v>
      </c>
      <c r="I82" s="138">
        <f t="shared" si="19"/>
        <v>1</v>
      </c>
      <c r="J82" s="138">
        <f t="shared" si="19"/>
        <v>1</v>
      </c>
      <c r="K82" s="32"/>
    </row>
    <row r="83" spans="2:11" outlineLevel="1" x14ac:dyDescent="0.35">
      <c r="B83" s="17" t="s">
        <v>274</v>
      </c>
    </row>
    <row r="85" spans="2:11" ht="15.5" x14ac:dyDescent="0.35">
      <c r="B85" s="401" t="s">
        <v>282</v>
      </c>
      <c r="C85" s="401"/>
      <c r="D85" s="401"/>
      <c r="E85" s="401"/>
      <c r="F85" s="401"/>
      <c r="G85" s="401"/>
      <c r="H85" s="401"/>
      <c r="I85" s="401"/>
      <c r="J85" s="401"/>
      <c r="K85" s="401"/>
    </row>
    <row r="86" spans="2:11" ht="5.15" customHeight="1" outlineLevel="1" x14ac:dyDescent="0.35"/>
    <row r="87" spans="2:11" outlineLevel="1" x14ac:dyDescent="0.35">
      <c r="B87" s="392"/>
      <c r="C87" s="393"/>
      <c r="D87" s="9" t="s">
        <v>105</v>
      </c>
      <c r="E87" s="9">
        <f>$C$3-1</f>
        <v>2023</v>
      </c>
      <c r="F87" s="9">
        <f>$C$3</f>
        <v>2024</v>
      </c>
      <c r="G87" s="9">
        <f>$C$3+1</f>
        <v>2025</v>
      </c>
      <c r="H87" s="9">
        <f>$C$3+2</f>
        <v>2026</v>
      </c>
      <c r="I87" s="9">
        <f>$C$3+3</f>
        <v>2027</v>
      </c>
      <c r="J87" s="9">
        <f>$C$3+4</f>
        <v>2028</v>
      </c>
      <c r="K87" s="9" t="str">
        <f>F87&amp;" - "&amp;J87</f>
        <v>2024 - 2028</v>
      </c>
    </row>
    <row r="88" spans="2:11" ht="15" customHeight="1" outlineLevel="1" x14ac:dyDescent="0.35">
      <c r="B88" s="388" t="s">
        <v>104</v>
      </c>
      <c r="C88" s="389"/>
      <c r="D88" s="14" t="s">
        <v>149</v>
      </c>
      <c r="E88" s="143">
        <f>IFERROR(E107/E72,0)</f>
        <v>0.53846153846153844</v>
      </c>
      <c r="F88" s="143">
        <f t="shared" ref="F88:J88" si="20">IFERROR(F107/F72,0)</f>
        <v>2.2692307692307692</v>
      </c>
      <c r="G88" s="143">
        <f t="shared" si="20"/>
        <v>8.2574626865671643</v>
      </c>
      <c r="H88" s="143">
        <f t="shared" si="20"/>
        <v>11.191428571428572</v>
      </c>
      <c r="I88" s="143">
        <f t="shared" si="20"/>
        <v>13.095011876484561</v>
      </c>
      <c r="J88" s="143">
        <f t="shared" si="20"/>
        <v>14.13265306122449</v>
      </c>
      <c r="K88" s="201">
        <f>SUM(E88:J88)</f>
        <v>49.484248503397097</v>
      </c>
    </row>
    <row r="89" spans="2:11" ht="15" customHeight="1" outlineLevel="1" x14ac:dyDescent="0.35">
      <c r="B89" s="388" t="s">
        <v>108</v>
      </c>
      <c r="C89" s="389"/>
      <c r="D89" s="14" t="s">
        <v>149</v>
      </c>
      <c r="E89" s="143">
        <f>IFERROR(E112/E74,0)</f>
        <v>1.8942875902823375</v>
      </c>
      <c r="F89" s="143">
        <f t="shared" ref="F89:J89" si="21">IFERROR(F112/F74,0)</f>
        <v>1.8986774095469747</v>
      </c>
      <c r="G89" s="143">
        <f t="shared" si="21"/>
        <v>5.2659889580229597</v>
      </c>
      <c r="H89" s="143">
        <f t="shared" si="21"/>
        <v>6.6157085477595077</v>
      </c>
      <c r="I89" s="143">
        <f t="shared" si="21"/>
        <v>7.4029847746344402</v>
      </c>
      <c r="J89" s="143">
        <f t="shared" si="21"/>
        <v>7.7756457719814893</v>
      </c>
      <c r="K89" s="201">
        <f t="shared" ref="K89:K93" si="22">SUM(E89:J89)</f>
        <v>30.853293052227706</v>
      </c>
    </row>
    <row r="90" spans="2:11" outlineLevel="1" x14ac:dyDescent="0.35">
      <c r="B90" s="388" t="s">
        <v>109</v>
      </c>
      <c r="C90" s="389"/>
      <c r="D90" s="14" t="s">
        <v>149</v>
      </c>
      <c r="E90" s="143">
        <f>IFERROR(E117/E76,0)</f>
        <v>0.22580645161290322</v>
      </c>
      <c r="F90" s="143">
        <f t="shared" ref="F90:J90" si="23">IFERROR(F117/F76,0)</f>
        <v>10.604026845637584</v>
      </c>
      <c r="G90" s="143">
        <f t="shared" si="23"/>
        <v>40.443478260869568</v>
      </c>
      <c r="H90" s="143">
        <f t="shared" si="23"/>
        <v>53.012738853503187</v>
      </c>
      <c r="I90" s="143">
        <f t="shared" si="23"/>
        <v>62.264935064935067</v>
      </c>
      <c r="J90" s="143">
        <f t="shared" si="23"/>
        <v>67.121951219512198</v>
      </c>
      <c r="K90" s="201">
        <f t="shared" si="22"/>
        <v>233.67293669607051</v>
      </c>
    </row>
    <row r="91" spans="2:11" ht="15" customHeight="1" outlineLevel="1" x14ac:dyDescent="0.35">
      <c r="B91" s="388" t="s">
        <v>110</v>
      </c>
      <c r="C91" s="389"/>
      <c r="D91" s="14" t="s">
        <v>149</v>
      </c>
      <c r="E91" s="143">
        <f>IFERROR(E122/E78,0)</f>
        <v>3956.7272727272725</v>
      </c>
      <c r="F91" s="143">
        <f t="shared" ref="F91:J91" si="24">IFERROR(F122/F78,0)</f>
        <v>993.51724137931035</v>
      </c>
      <c r="G91" s="143">
        <f t="shared" si="24"/>
        <v>1220.2285714285715</v>
      </c>
      <c r="H91" s="143">
        <f t="shared" si="24"/>
        <v>1333.9459459459461</v>
      </c>
      <c r="I91" s="143">
        <f t="shared" si="24"/>
        <v>1400.1290322580646</v>
      </c>
      <c r="J91" s="143">
        <f t="shared" si="24"/>
        <v>1422.0807174887893</v>
      </c>
      <c r="K91" s="201">
        <f t="shared" si="22"/>
        <v>10326.628781227953</v>
      </c>
    </row>
    <row r="92" spans="2:11" outlineLevel="1" x14ac:dyDescent="0.35">
      <c r="B92" s="388" t="s">
        <v>111</v>
      </c>
      <c r="C92" s="389"/>
      <c r="D92" s="14" t="s">
        <v>149</v>
      </c>
      <c r="E92" s="143">
        <f>IFERROR(E127/E80,0)</f>
        <v>18405.371428571427</v>
      </c>
      <c r="F92" s="143">
        <f t="shared" ref="F92:J92" si="25">IFERROR(F127/F80,0)</f>
        <v>11735.857142857143</v>
      </c>
      <c r="G92" s="143">
        <f t="shared" si="25"/>
        <v>9735.7837837837833</v>
      </c>
      <c r="H92" s="143">
        <f t="shared" si="25"/>
        <v>9390.8292682926822</v>
      </c>
      <c r="I92" s="143">
        <f t="shared" si="25"/>
        <v>8653.1304347826081</v>
      </c>
      <c r="J92" s="143">
        <f t="shared" si="25"/>
        <v>7964.6923076923076</v>
      </c>
      <c r="K92" s="201">
        <f t="shared" si="22"/>
        <v>65885.664365979959</v>
      </c>
    </row>
    <row r="93" spans="2:11" ht="15" customHeight="1" outlineLevel="1" x14ac:dyDescent="0.35">
      <c r="B93" s="388" t="s">
        <v>112</v>
      </c>
      <c r="C93" s="389"/>
      <c r="D93" s="12" t="s">
        <v>149</v>
      </c>
      <c r="E93" s="147">
        <f t="shared" ref="E93:J93" si="26">IFERROR(E132/E82,0)</f>
        <v>0</v>
      </c>
      <c r="F93" s="147">
        <f t="shared" si="26"/>
        <v>700</v>
      </c>
      <c r="G93" s="147">
        <f t="shared" si="26"/>
        <v>3500</v>
      </c>
      <c r="H93" s="147">
        <f t="shared" si="26"/>
        <v>3500</v>
      </c>
      <c r="I93" s="147">
        <f t="shared" si="26"/>
        <v>3500</v>
      </c>
      <c r="J93" s="147">
        <f t="shared" si="26"/>
        <v>3500</v>
      </c>
      <c r="K93" s="205">
        <f t="shared" si="22"/>
        <v>14700</v>
      </c>
    </row>
    <row r="94" spans="2:11" x14ac:dyDescent="0.35">
      <c r="B94" s="17"/>
    </row>
    <row r="95" spans="2:11" ht="15.5" x14ac:dyDescent="0.35">
      <c r="B95" s="401" t="s">
        <v>283</v>
      </c>
      <c r="C95" s="401"/>
      <c r="D95" s="401"/>
      <c r="E95" s="401"/>
      <c r="F95" s="401"/>
      <c r="G95" s="401"/>
      <c r="H95" s="401"/>
      <c r="I95" s="401"/>
      <c r="J95" s="401"/>
      <c r="K95" s="401"/>
    </row>
    <row r="96" spans="2:11" ht="23.25" customHeight="1" outlineLevel="1" x14ac:dyDescent="0.35"/>
    <row r="97" spans="2:11" ht="27" customHeight="1" outlineLevel="1" x14ac:dyDescent="0.35">
      <c r="B97" s="392"/>
      <c r="C97" s="393"/>
      <c r="D97" s="9" t="s">
        <v>105</v>
      </c>
      <c r="E97" s="9">
        <f>$C$3-1</f>
        <v>2023</v>
      </c>
      <c r="F97" s="73">
        <f>$C$3</f>
        <v>2024</v>
      </c>
      <c r="G97" s="73">
        <f>$C$3+1</f>
        <v>2025</v>
      </c>
      <c r="H97" s="9">
        <f>$C$3+2</f>
        <v>2026</v>
      </c>
      <c r="I97" s="9">
        <f>$C$3+3</f>
        <v>2027</v>
      </c>
      <c r="J97" s="9">
        <f>$C$3+4</f>
        <v>2028</v>
      </c>
      <c r="K97" s="9" t="str">
        <f>F97&amp;" - "&amp;J97</f>
        <v>2024 - 2028</v>
      </c>
    </row>
    <row r="98" spans="2:11" ht="60" customHeight="1" outlineLevel="1" x14ac:dyDescent="0.35">
      <c r="B98" s="390" t="s">
        <v>143</v>
      </c>
      <c r="C98" s="206" t="s">
        <v>284</v>
      </c>
      <c r="D98" s="215" t="s">
        <v>115</v>
      </c>
      <c r="E98" s="200"/>
      <c r="F98" s="201">
        <f>F103+F108+F113+F118+F123+F128</f>
        <v>39354.5</v>
      </c>
      <c r="G98" s="201">
        <f t="shared" ref="G98:J98" si="27">G103+G108+G113+G118+G123+G128</f>
        <v>233017.2</v>
      </c>
      <c r="H98" s="201">
        <f t="shared" si="27"/>
        <v>406289.7</v>
      </c>
      <c r="I98" s="201">
        <f t="shared" si="27"/>
        <v>546163.80000000005</v>
      </c>
      <c r="J98" s="201">
        <f t="shared" si="27"/>
        <v>680316.1</v>
      </c>
      <c r="K98" s="201">
        <f>SUM(F98:J98)</f>
        <v>1905141.3000000003</v>
      </c>
    </row>
    <row r="99" spans="2:11" ht="51" customHeight="1" outlineLevel="1" x14ac:dyDescent="0.35">
      <c r="B99" s="402"/>
      <c r="C99" s="207" t="s">
        <v>285</v>
      </c>
      <c r="D99" s="216" t="s">
        <v>115</v>
      </c>
      <c r="E99" s="208"/>
      <c r="F99" s="211">
        <f>F104+F109+F114+F119+F124+F129</f>
        <v>39354.5</v>
      </c>
      <c r="G99" s="211">
        <f t="shared" ref="G99:J99" si="28">G104+G109+G114+G119+G124+G129</f>
        <v>36244.699999999997</v>
      </c>
      <c r="H99" s="211">
        <f t="shared" si="28"/>
        <v>28293.7</v>
      </c>
      <c r="I99" s="211">
        <f t="shared" si="28"/>
        <v>26699.3</v>
      </c>
      <c r="J99" s="211">
        <f t="shared" si="28"/>
        <v>27355.1</v>
      </c>
      <c r="K99" s="212"/>
    </row>
    <row r="100" spans="2:11" ht="45" customHeight="1" outlineLevel="1" x14ac:dyDescent="0.35">
      <c r="B100" s="402"/>
      <c r="C100" s="209" t="s">
        <v>286</v>
      </c>
      <c r="D100" s="217" t="s">
        <v>115</v>
      </c>
      <c r="E100" s="210"/>
      <c r="F100" s="210"/>
      <c r="G100" s="213">
        <f t="shared" ref="G100:J100" si="29">G105+G110+G115+G120+G125+G130</f>
        <v>196772.5</v>
      </c>
      <c r="H100" s="213">
        <f t="shared" si="29"/>
        <v>377996</v>
      </c>
      <c r="I100" s="213">
        <f t="shared" si="29"/>
        <v>519464.5</v>
      </c>
      <c r="J100" s="213">
        <f t="shared" si="29"/>
        <v>652961</v>
      </c>
      <c r="K100" s="214"/>
    </row>
    <row r="101" spans="2:11" ht="58.5" customHeight="1" outlineLevel="1" x14ac:dyDescent="0.35">
      <c r="B101" s="402"/>
      <c r="C101" s="133" t="s">
        <v>152</v>
      </c>
      <c r="D101" s="218" t="s">
        <v>115</v>
      </c>
      <c r="E101" s="202"/>
      <c r="F101" s="203">
        <f>F106+F111+F116+F121+F126+F131</f>
        <v>690660</v>
      </c>
      <c r="G101" s="203">
        <f t="shared" ref="G101:J101" si="30">G106+G111+G116+G121+G126+G131</f>
        <v>690660</v>
      </c>
      <c r="H101" s="203">
        <f t="shared" si="30"/>
        <v>690660</v>
      </c>
      <c r="I101" s="203">
        <f t="shared" si="30"/>
        <v>690660</v>
      </c>
      <c r="J101" s="203">
        <f t="shared" si="30"/>
        <v>690660</v>
      </c>
      <c r="K101" s="204"/>
    </row>
    <row r="102" spans="2:11" ht="27" customHeight="1" outlineLevel="1" x14ac:dyDescent="0.35">
      <c r="B102" s="391"/>
      <c r="C102" s="7" t="s">
        <v>287</v>
      </c>
      <c r="D102" s="30" t="s">
        <v>115</v>
      </c>
      <c r="E102" s="201">
        <f>'Στοιχεία υφιστάμενου δικτύου'!I87</f>
        <v>690660</v>
      </c>
      <c r="F102" s="139">
        <f>F107+F112+F117+F122+F127+F132</f>
        <v>730014.5</v>
      </c>
      <c r="G102" s="139">
        <f t="shared" ref="G102:J102" si="31">G107+G112+G117+G122+G127+G132</f>
        <v>923677.2</v>
      </c>
      <c r="H102" s="139">
        <f t="shared" si="31"/>
        <v>1096949.7</v>
      </c>
      <c r="I102" s="139">
        <f t="shared" si="31"/>
        <v>1236823.8</v>
      </c>
      <c r="J102" s="139">
        <f t="shared" si="31"/>
        <v>1370976.1</v>
      </c>
      <c r="K102" s="201">
        <f>SUM(F102:J102)</f>
        <v>5358441.3000000007</v>
      </c>
    </row>
    <row r="103" spans="2:11" ht="27" customHeight="1" outlineLevel="1" x14ac:dyDescent="0.35">
      <c r="B103" s="390" t="s">
        <v>288</v>
      </c>
      <c r="C103" s="206" t="s">
        <v>284</v>
      </c>
      <c r="D103" s="215" t="s">
        <v>115</v>
      </c>
      <c r="E103" s="200"/>
      <c r="F103" s="201">
        <f>F104+F105</f>
        <v>364</v>
      </c>
      <c r="G103" s="201">
        <f>G104+G105</f>
        <v>2164</v>
      </c>
      <c r="H103" s="201">
        <f t="shared" ref="H103:J103" si="32">H104+H105</f>
        <v>3868</v>
      </c>
      <c r="I103" s="201">
        <f t="shared" si="32"/>
        <v>5464</v>
      </c>
      <c r="J103" s="201">
        <f t="shared" si="32"/>
        <v>6876</v>
      </c>
      <c r="K103" s="201">
        <f>SUM(F103:J103)</f>
        <v>18736</v>
      </c>
    </row>
    <row r="104" spans="2:11" ht="27" customHeight="1" outlineLevel="1" x14ac:dyDescent="0.35">
      <c r="B104" s="402"/>
      <c r="C104" s="207" t="s">
        <v>285</v>
      </c>
      <c r="D104" s="216" t="s">
        <v>115</v>
      </c>
      <c r="E104" s="208"/>
      <c r="F104" s="211">
        <f>'Διανεμόμενες ποσότητες αερίου'!P74</f>
        <v>364</v>
      </c>
      <c r="G104" s="211">
        <f>'Διανεμόμενες ποσότητες αερίου'!T74</f>
        <v>344</v>
      </c>
      <c r="H104" s="211">
        <f>'Διανεμόμενες ποσότητες αερίου'!Z74</f>
        <v>328</v>
      </c>
      <c r="I104" s="211">
        <f>'Διανεμόμενες ποσότητες αερίου'!AF74</f>
        <v>284</v>
      </c>
      <c r="J104" s="211">
        <f>'Διανεμόμενες ποσότητες αερίου'!AL74</f>
        <v>276</v>
      </c>
      <c r="K104" s="212"/>
    </row>
    <row r="105" spans="2:11" ht="27" customHeight="1" outlineLevel="1" x14ac:dyDescent="0.35">
      <c r="B105" s="402"/>
      <c r="C105" s="209" t="s">
        <v>286</v>
      </c>
      <c r="D105" s="217" t="s">
        <v>115</v>
      </c>
      <c r="E105" s="210"/>
      <c r="F105" s="210"/>
      <c r="G105" s="213">
        <f>'Διανεμόμενες ποσότητες αερίου'!U74</f>
        <v>1820</v>
      </c>
      <c r="H105" s="213">
        <f>'Διανεμόμενες ποσότητες αερίου'!AA74</f>
        <v>3540</v>
      </c>
      <c r="I105" s="213">
        <f>'Διανεμόμενες ποσότητες αερίου'!AG74</f>
        <v>5180</v>
      </c>
      <c r="J105" s="213">
        <f>'Διανεμόμενες ποσότητες αερίου'!AM74</f>
        <v>6600</v>
      </c>
      <c r="K105" s="214"/>
    </row>
    <row r="106" spans="2:11" ht="27" customHeight="1" outlineLevel="1" x14ac:dyDescent="0.35">
      <c r="B106" s="402"/>
      <c r="C106" s="133" t="s">
        <v>152</v>
      </c>
      <c r="D106" s="218" t="s">
        <v>115</v>
      </c>
      <c r="E106" s="202"/>
      <c r="F106" s="203">
        <f>'Διανεμόμενες ποσότητες αερίου'!Q74</f>
        <v>49</v>
      </c>
      <c r="G106" s="203">
        <f>'Διανεμόμενες ποσότητες αερίου'!W74</f>
        <v>49</v>
      </c>
      <c r="H106" s="203">
        <f>'Διανεμόμενες ποσότητες αερίου'!AC74</f>
        <v>49</v>
      </c>
      <c r="I106" s="203">
        <f>'Διανεμόμενες ποσότητες αερίου'!AI74</f>
        <v>49</v>
      </c>
      <c r="J106" s="203">
        <f>'Διανεμόμενες ποσότητες αερίου'!AO74</f>
        <v>49</v>
      </c>
      <c r="K106" s="204"/>
    </row>
    <row r="107" spans="2:11" ht="27" customHeight="1" outlineLevel="1" x14ac:dyDescent="0.35">
      <c r="B107" s="391"/>
      <c r="C107" s="7" t="s">
        <v>287</v>
      </c>
      <c r="D107" s="30" t="s">
        <v>115</v>
      </c>
      <c r="E107" s="201">
        <f>'Στοιχεία υφιστάμενου δικτύου'!I88</f>
        <v>49</v>
      </c>
      <c r="F107" s="139">
        <f>F103+F106</f>
        <v>413</v>
      </c>
      <c r="G107" s="139">
        <f t="shared" ref="G107:J107" si="33">G103+G106</f>
        <v>2213</v>
      </c>
      <c r="H107" s="139">
        <f t="shared" si="33"/>
        <v>3917</v>
      </c>
      <c r="I107" s="139">
        <f t="shared" si="33"/>
        <v>5513</v>
      </c>
      <c r="J107" s="139">
        <f t="shared" si="33"/>
        <v>6925</v>
      </c>
      <c r="K107" s="201">
        <f>SUM(F107:J107)</f>
        <v>18981</v>
      </c>
    </row>
    <row r="108" spans="2:11" ht="27" customHeight="1" outlineLevel="1" x14ac:dyDescent="0.35">
      <c r="B108" s="390" t="s">
        <v>289</v>
      </c>
      <c r="C108" s="206" t="s">
        <v>284</v>
      </c>
      <c r="D108" s="215" t="s">
        <v>115</v>
      </c>
      <c r="E108" s="200"/>
      <c r="F108" s="201">
        <f>F109+F110</f>
        <v>9604.5</v>
      </c>
      <c r="G108" s="201">
        <f t="shared" ref="G108" si="34">G109+G110</f>
        <v>57205.2</v>
      </c>
      <c r="H108" s="201">
        <f t="shared" ref="H108" si="35">H109+H110</f>
        <v>102529.7</v>
      </c>
      <c r="I108" s="201">
        <f t="shared" ref="I108" si="36">I109+I110</f>
        <v>144441.79999999999</v>
      </c>
      <c r="J108" s="201">
        <f t="shared" ref="J108" si="37">J109+J110</f>
        <v>181942.1</v>
      </c>
      <c r="K108" s="201">
        <f>SUM(F108:J108)</f>
        <v>495723.29999999993</v>
      </c>
    </row>
    <row r="109" spans="2:11" ht="27" customHeight="1" outlineLevel="1" x14ac:dyDescent="0.35">
      <c r="B109" s="402"/>
      <c r="C109" s="207" t="s">
        <v>285</v>
      </c>
      <c r="D109" s="216" t="s">
        <v>115</v>
      </c>
      <c r="E109" s="208"/>
      <c r="F109" s="211">
        <f>'Διανεμόμενες ποσότητες αερίου'!P107</f>
        <v>9604.5</v>
      </c>
      <c r="G109" s="211">
        <f>'Διανεμόμενες ποσότητες αερίου'!T107</f>
        <v>9182.7000000000007</v>
      </c>
      <c r="H109" s="211">
        <f>'Διανεμόμενες ποσότητες αερίου'!Z107</f>
        <v>8593.7000000000007</v>
      </c>
      <c r="I109" s="211">
        <f>'Διανεμόμενες ποσότητες αερίου'!AF107</f>
        <v>7537.3</v>
      </c>
      <c r="J109" s="211">
        <f>'Διανεμόμενες ποσότητες αερίου'!AL107</f>
        <v>7351.1</v>
      </c>
      <c r="K109" s="212"/>
    </row>
    <row r="110" spans="2:11" ht="27" customHeight="1" outlineLevel="1" x14ac:dyDescent="0.35">
      <c r="B110" s="402"/>
      <c r="C110" s="209" t="s">
        <v>286</v>
      </c>
      <c r="D110" s="217" t="s">
        <v>115</v>
      </c>
      <c r="E110" s="210"/>
      <c r="F110" s="210"/>
      <c r="G110" s="213">
        <f>'Διανεμόμενες ποσότητες αερίου'!U107</f>
        <v>48022.5</v>
      </c>
      <c r="H110" s="213">
        <f>'Διανεμόμενες ποσότητες αερίου'!AA107</f>
        <v>93936</v>
      </c>
      <c r="I110" s="213">
        <f>'Διανεμόμενες ποσότητες αερίου'!AG107</f>
        <v>136904.5</v>
      </c>
      <c r="J110" s="213">
        <f>'Διανεμόμενες ποσότητες αερίου'!AM107</f>
        <v>174591</v>
      </c>
      <c r="K110" s="214"/>
    </row>
    <row r="111" spans="2:11" ht="27" customHeight="1" outlineLevel="1" x14ac:dyDescent="0.35">
      <c r="B111" s="402"/>
      <c r="C111" s="133" t="s">
        <v>152</v>
      </c>
      <c r="D111" s="218" t="s">
        <v>115</v>
      </c>
      <c r="E111" s="202"/>
      <c r="F111" s="203">
        <f>'Διανεμόμενες ποσότητες αερίου'!Q107</f>
        <v>2885</v>
      </c>
      <c r="G111" s="203">
        <f>'Διανεμόμενες ποσότητες αερίου'!W107</f>
        <v>2885</v>
      </c>
      <c r="H111" s="203">
        <f>'Διανεμόμενες ποσότητες αερίου'!AC107</f>
        <v>2885</v>
      </c>
      <c r="I111" s="203">
        <f>'Διανεμόμενες ποσότητες αερίου'!AI107</f>
        <v>2885</v>
      </c>
      <c r="J111" s="203">
        <f>'Διανεμόμενες ποσότητες αερίου'!AO107</f>
        <v>2885</v>
      </c>
      <c r="K111" s="204"/>
    </row>
    <row r="112" spans="2:11" ht="27" customHeight="1" outlineLevel="1" x14ac:dyDescent="0.35">
      <c r="B112" s="391"/>
      <c r="C112" s="7" t="s">
        <v>287</v>
      </c>
      <c r="D112" s="30" t="s">
        <v>115</v>
      </c>
      <c r="E112" s="201">
        <f>'Στοιχεία υφιστάμενου δικτύου'!I89</f>
        <v>2885</v>
      </c>
      <c r="F112" s="139">
        <f>F108+F111</f>
        <v>12489.5</v>
      </c>
      <c r="G112" s="139">
        <f t="shared" ref="G112" si="38">G108+G111</f>
        <v>60090.2</v>
      </c>
      <c r="H112" s="139">
        <f t="shared" ref="H112" si="39">H108+H111</f>
        <v>105414.7</v>
      </c>
      <c r="I112" s="139">
        <f t="shared" ref="I112" si="40">I108+I111</f>
        <v>147326.79999999999</v>
      </c>
      <c r="J112" s="139">
        <f t="shared" ref="J112" si="41">J108+J111</f>
        <v>184827.1</v>
      </c>
      <c r="K112" s="201">
        <f>SUM(F112:J112)</f>
        <v>510148.29999999993</v>
      </c>
    </row>
    <row r="113" spans="2:11" ht="27" customHeight="1" outlineLevel="1" x14ac:dyDescent="0.35">
      <c r="B113" s="390" t="s">
        <v>53</v>
      </c>
      <c r="C113" s="206" t="s">
        <v>284</v>
      </c>
      <c r="D113" s="215" t="s">
        <v>115</v>
      </c>
      <c r="E113" s="200"/>
      <c r="F113" s="201">
        <f>F114+F115</f>
        <v>1566</v>
      </c>
      <c r="G113" s="201">
        <f t="shared" ref="G113" si="42">G114+G115</f>
        <v>9288</v>
      </c>
      <c r="H113" s="201">
        <f t="shared" ref="H113" si="43">H114+H115</f>
        <v>16632</v>
      </c>
      <c r="I113" s="201">
        <f t="shared" ref="I113" si="44">I114+I115</f>
        <v>23958</v>
      </c>
      <c r="J113" s="201">
        <f t="shared" ref="J113" si="45">J114+J115</f>
        <v>30258</v>
      </c>
      <c r="K113" s="201">
        <f>SUM(F113:J113)</f>
        <v>81702</v>
      </c>
    </row>
    <row r="114" spans="2:11" ht="27" customHeight="1" outlineLevel="1" x14ac:dyDescent="0.35">
      <c r="B114" s="402"/>
      <c r="C114" s="207" t="s">
        <v>285</v>
      </c>
      <c r="D114" s="216" t="s">
        <v>115</v>
      </c>
      <c r="E114" s="208"/>
      <c r="F114" s="211">
        <f>'Διανεμόμενες ποσότητες αερίου'!P140</f>
        <v>1566</v>
      </c>
      <c r="G114" s="211">
        <f>'Διανεμόμενες ποσότητες αερίου'!T140</f>
        <v>1458</v>
      </c>
      <c r="H114" s="211">
        <f>'Διανεμόμενες ποσότητες αερίου'!Z140</f>
        <v>1512</v>
      </c>
      <c r="I114" s="211">
        <f>'Διανεμόμενες ποσότητες αερίου'!AF140</f>
        <v>1278</v>
      </c>
      <c r="J114" s="211">
        <f>'Διανεμόμενες ποσότητες αερίου'!AL140</f>
        <v>1188</v>
      </c>
      <c r="K114" s="212"/>
    </row>
    <row r="115" spans="2:11" ht="27" customHeight="1" outlineLevel="1" x14ac:dyDescent="0.35">
      <c r="B115" s="402"/>
      <c r="C115" s="209" t="s">
        <v>286</v>
      </c>
      <c r="D115" s="217" t="s">
        <v>115</v>
      </c>
      <c r="E115" s="210"/>
      <c r="F115" s="210"/>
      <c r="G115" s="213">
        <f>'Διανεμόμενες ποσότητες αερίου'!U140</f>
        <v>7830</v>
      </c>
      <c r="H115" s="213">
        <f>'Διανεμόμενες ποσότητες αερίου'!AA140</f>
        <v>15120</v>
      </c>
      <c r="I115" s="213">
        <f>'Διανεμόμενες ποσότητες αερίου'!AG140</f>
        <v>22680</v>
      </c>
      <c r="J115" s="213">
        <f>'Διανεμόμενες ποσότητες αερίου'!AM140</f>
        <v>29070</v>
      </c>
      <c r="K115" s="214"/>
    </row>
    <row r="116" spans="2:11" ht="27" customHeight="1" outlineLevel="1" x14ac:dyDescent="0.35">
      <c r="B116" s="402"/>
      <c r="C116" s="133" t="s">
        <v>152</v>
      </c>
      <c r="D116" s="218" t="s">
        <v>115</v>
      </c>
      <c r="E116" s="202"/>
      <c r="F116" s="203">
        <f>'Διανεμόμενες ποσότητες αερίου'!Q140</f>
        <v>14</v>
      </c>
      <c r="G116" s="203">
        <f>'Διανεμόμενες ποσότητες αερίου'!W140</f>
        <v>14</v>
      </c>
      <c r="H116" s="203">
        <f>'Διανεμόμενες ποσότητες αερίου'!AC140</f>
        <v>14</v>
      </c>
      <c r="I116" s="203">
        <f>'Διανεμόμενες ποσότητες αερίου'!AI140</f>
        <v>14</v>
      </c>
      <c r="J116" s="203">
        <f>'Διανεμόμενες ποσότητες αερίου'!AO140</f>
        <v>14</v>
      </c>
      <c r="K116" s="204"/>
    </row>
    <row r="117" spans="2:11" ht="27" customHeight="1" outlineLevel="1" x14ac:dyDescent="0.35">
      <c r="B117" s="391"/>
      <c r="C117" s="7" t="s">
        <v>287</v>
      </c>
      <c r="D117" s="30" t="s">
        <v>115</v>
      </c>
      <c r="E117" s="201">
        <f>'Στοιχεία υφιστάμενου δικτύου'!I90</f>
        <v>14</v>
      </c>
      <c r="F117" s="139">
        <f>F113+F116</f>
        <v>1580</v>
      </c>
      <c r="G117" s="139">
        <f t="shared" ref="G117" si="46">G113+G116</f>
        <v>9302</v>
      </c>
      <c r="H117" s="139">
        <f t="shared" ref="H117" si="47">H113+H116</f>
        <v>16646</v>
      </c>
      <c r="I117" s="139">
        <f t="shared" ref="I117" si="48">I113+I116</f>
        <v>23972</v>
      </c>
      <c r="J117" s="139">
        <f t="shared" ref="J117" si="49">J113+J116</f>
        <v>30272</v>
      </c>
      <c r="K117" s="201">
        <f>SUM(F117:J117)</f>
        <v>81772</v>
      </c>
    </row>
    <row r="118" spans="2:11" ht="27" customHeight="1" outlineLevel="1" x14ac:dyDescent="0.35">
      <c r="B118" s="390" t="s">
        <v>290</v>
      </c>
      <c r="C118" s="206" t="s">
        <v>284</v>
      </c>
      <c r="D118" s="215" t="s">
        <v>115</v>
      </c>
      <c r="E118" s="200"/>
      <c r="F118" s="201">
        <f>F119+F120</f>
        <v>14100</v>
      </c>
      <c r="G118" s="201">
        <f t="shared" ref="G118" si="50">G119+G120</f>
        <v>84600</v>
      </c>
      <c r="H118" s="201">
        <f t="shared" ref="H118" si="51">H119+H120</f>
        <v>153900</v>
      </c>
      <c r="I118" s="201">
        <f t="shared" ref="I118" si="52">I119+I120</f>
        <v>216900</v>
      </c>
      <c r="J118" s="201">
        <f t="shared" ref="J118" si="53">J119+J120</f>
        <v>273600</v>
      </c>
      <c r="K118" s="201">
        <f>SUM(F118:J118)</f>
        <v>743100</v>
      </c>
    </row>
    <row r="119" spans="2:11" ht="27" customHeight="1" outlineLevel="1" x14ac:dyDescent="0.35">
      <c r="B119" s="402"/>
      <c r="C119" s="207" t="s">
        <v>285</v>
      </c>
      <c r="D119" s="216" t="s">
        <v>115</v>
      </c>
      <c r="E119" s="208"/>
      <c r="F119" s="211">
        <f>'Διανεμόμενες ποσότητες αερίου'!P173</f>
        <v>14100</v>
      </c>
      <c r="G119" s="211">
        <f>'Διανεμόμενες ποσότητες αερίου'!T173</f>
        <v>14100</v>
      </c>
      <c r="H119" s="211">
        <f>'Διανεμόμενες ποσότητες αερίου'!Z173</f>
        <v>12900</v>
      </c>
      <c r="I119" s="211">
        <f>'Διανεμόμενες ποσότητες αερίου'!AF173</f>
        <v>11400</v>
      </c>
      <c r="J119" s="211">
        <f>'Διανεμόμενες ποσότητες αερίου'!AL173</f>
        <v>11100</v>
      </c>
      <c r="K119" s="212"/>
    </row>
    <row r="120" spans="2:11" ht="27" customHeight="1" outlineLevel="1" x14ac:dyDescent="0.35">
      <c r="B120" s="402"/>
      <c r="C120" s="209" t="s">
        <v>286</v>
      </c>
      <c r="D120" s="217" t="s">
        <v>115</v>
      </c>
      <c r="E120" s="210"/>
      <c r="F120" s="210"/>
      <c r="G120" s="213">
        <f>'Διανεμόμενες ποσότητες αερίου'!U173</f>
        <v>70500</v>
      </c>
      <c r="H120" s="213">
        <f>'Διανεμόμενες ποσότητες αερίου'!AA173</f>
        <v>141000</v>
      </c>
      <c r="I120" s="213">
        <f>'Διανεμόμενες ποσότητες αερίου'!AG173</f>
        <v>205500</v>
      </c>
      <c r="J120" s="213">
        <f>'Διανεμόμενες ποσότητες αερίου'!AM173</f>
        <v>262500</v>
      </c>
      <c r="K120" s="214"/>
    </row>
    <row r="121" spans="2:11" ht="27" customHeight="1" outlineLevel="1" x14ac:dyDescent="0.35">
      <c r="B121" s="402"/>
      <c r="C121" s="133" t="s">
        <v>152</v>
      </c>
      <c r="D121" s="218" t="s">
        <v>115</v>
      </c>
      <c r="E121" s="202"/>
      <c r="F121" s="203">
        <f>'Διανεμόμενες ποσότητες αερίου'!Q173</f>
        <v>43524</v>
      </c>
      <c r="G121" s="203">
        <f>'Διανεμόμενες ποσότητες αερίου'!W173</f>
        <v>43524</v>
      </c>
      <c r="H121" s="203">
        <f>'Διανεμόμενες ποσότητες αερίου'!AC173</f>
        <v>43524</v>
      </c>
      <c r="I121" s="203">
        <f>'Διανεμόμενες ποσότητες αερίου'!AI173</f>
        <v>43524</v>
      </c>
      <c r="J121" s="203">
        <f>'Διανεμόμενες ποσότητες αερίου'!AO173</f>
        <v>43524</v>
      </c>
      <c r="K121" s="204"/>
    </row>
    <row r="122" spans="2:11" ht="27" customHeight="1" outlineLevel="1" x14ac:dyDescent="0.35">
      <c r="B122" s="391"/>
      <c r="C122" s="7" t="s">
        <v>287</v>
      </c>
      <c r="D122" s="30" t="s">
        <v>115</v>
      </c>
      <c r="E122" s="201">
        <f>'Στοιχεία υφιστάμενου δικτύου'!I91</f>
        <v>43524</v>
      </c>
      <c r="F122" s="139">
        <f>F118+F121</f>
        <v>57624</v>
      </c>
      <c r="G122" s="139">
        <f t="shared" ref="G122" si="54">G118+G121</f>
        <v>128124</v>
      </c>
      <c r="H122" s="139">
        <f t="shared" ref="H122" si="55">H118+H121</f>
        <v>197424</v>
      </c>
      <c r="I122" s="139">
        <f t="shared" ref="I122" si="56">I118+I121</f>
        <v>260424</v>
      </c>
      <c r="J122" s="139">
        <f t="shared" ref="J122" si="57">J118+J121</f>
        <v>317124</v>
      </c>
      <c r="K122" s="201">
        <f>SUM(F122:J122)</f>
        <v>960720</v>
      </c>
    </row>
    <row r="123" spans="2:11" ht="27" customHeight="1" outlineLevel="1" x14ac:dyDescent="0.35">
      <c r="B123" s="390" t="s">
        <v>111</v>
      </c>
      <c r="C123" s="206" t="s">
        <v>284</v>
      </c>
      <c r="D123" s="215" t="s">
        <v>115</v>
      </c>
      <c r="E123" s="200"/>
      <c r="F123" s="201">
        <f>F124+F125</f>
        <v>13020</v>
      </c>
      <c r="G123" s="201">
        <f t="shared" ref="G123" si="58">G124+G125</f>
        <v>76260</v>
      </c>
      <c r="H123" s="201">
        <f t="shared" ref="H123" si="59">H124+H125</f>
        <v>125860</v>
      </c>
      <c r="I123" s="201">
        <f t="shared" ref="I123" si="60">I124+I125</f>
        <v>151900</v>
      </c>
      <c r="J123" s="201">
        <f t="shared" ref="J123" si="61">J124+J125</f>
        <v>184140</v>
      </c>
      <c r="K123" s="201">
        <f>SUM(F123:J123)</f>
        <v>551180</v>
      </c>
    </row>
    <row r="124" spans="2:11" ht="27" customHeight="1" outlineLevel="1" x14ac:dyDescent="0.35">
      <c r="B124" s="402"/>
      <c r="C124" s="207" t="s">
        <v>285</v>
      </c>
      <c r="D124" s="216" t="s">
        <v>115</v>
      </c>
      <c r="E124" s="208"/>
      <c r="F124" s="211">
        <f>'Διανεμόμενες ποσότητες αερίου'!P206</f>
        <v>13020</v>
      </c>
      <c r="G124" s="211">
        <f>'Διανεμόμενες ποσότητες αερίου'!T206</f>
        <v>11160</v>
      </c>
      <c r="H124" s="211">
        <f>'Διανεμόμενες ποσότητες αερίου'!Z206</f>
        <v>4960</v>
      </c>
      <c r="I124" s="211">
        <f>'Διανεμόμενες ποσότητες αερίου'!AF206</f>
        <v>6200</v>
      </c>
      <c r="J124" s="211">
        <f>'Διανεμόμενες ποσότητες αερίου'!AL206</f>
        <v>7440</v>
      </c>
      <c r="K124" s="212"/>
    </row>
    <row r="125" spans="2:11" ht="27" customHeight="1" outlineLevel="1" x14ac:dyDescent="0.35">
      <c r="B125" s="402"/>
      <c r="C125" s="209" t="s">
        <v>286</v>
      </c>
      <c r="D125" s="217" t="s">
        <v>115</v>
      </c>
      <c r="E125" s="210"/>
      <c r="F125" s="210"/>
      <c r="G125" s="213">
        <f>'Διανεμόμενες ποσότητες αερίου'!U206</f>
        <v>65100</v>
      </c>
      <c r="H125" s="213">
        <f>'Διανεμόμενες ποσότητες αερίου'!AA206</f>
        <v>120900</v>
      </c>
      <c r="I125" s="213">
        <f>'Διανεμόμενες ποσότητες αερίου'!AG206</f>
        <v>145700</v>
      </c>
      <c r="J125" s="213">
        <f>'Διανεμόμενες ποσότητες αερίου'!AM206</f>
        <v>176700</v>
      </c>
      <c r="K125" s="214"/>
    </row>
    <row r="126" spans="2:11" ht="27" customHeight="1" outlineLevel="1" x14ac:dyDescent="0.35">
      <c r="B126" s="402"/>
      <c r="C126" s="133" t="s">
        <v>152</v>
      </c>
      <c r="D126" s="218" t="s">
        <v>115</v>
      </c>
      <c r="E126" s="202"/>
      <c r="F126" s="203">
        <f>'Διανεμόμενες ποσότητες αερίου'!Q206</f>
        <v>644188</v>
      </c>
      <c r="G126" s="203">
        <f>'Διανεμόμενες ποσότητες αερίου'!W206</f>
        <v>644188</v>
      </c>
      <c r="H126" s="203">
        <f>'Διανεμόμενες ποσότητες αερίου'!AC206</f>
        <v>644188</v>
      </c>
      <c r="I126" s="203">
        <f>'Διανεμόμενες ποσότητες αερίου'!AI206</f>
        <v>644188</v>
      </c>
      <c r="J126" s="203">
        <f>'Διανεμόμενες ποσότητες αερίου'!AO206</f>
        <v>644188</v>
      </c>
      <c r="K126" s="204"/>
    </row>
    <row r="127" spans="2:11" ht="27" customHeight="1" outlineLevel="1" x14ac:dyDescent="0.35">
      <c r="B127" s="391"/>
      <c r="C127" s="7" t="s">
        <v>287</v>
      </c>
      <c r="D127" s="30" t="s">
        <v>115</v>
      </c>
      <c r="E127" s="201">
        <f>'Στοιχεία υφιστάμενου δικτύου'!I92</f>
        <v>644188</v>
      </c>
      <c r="F127" s="139">
        <f>F123+F126</f>
        <v>657208</v>
      </c>
      <c r="G127" s="139">
        <f t="shared" ref="G127" si="62">G123+G126</f>
        <v>720448</v>
      </c>
      <c r="H127" s="139">
        <f t="shared" ref="H127" si="63">H123+H126</f>
        <v>770048</v>
      </c>
      <c r="I127" s="139">
        <f t="shared" ref="I127" si="64">I123+I126</f>
        <v>796088</v>
      </c>
      <c r="J127" s="139">
        <f t="shared" ref="J127" si="65">J123+J126</f>
        <v>828328</v>
      </c>
      <c r="K127" s="201">
        <f>SUM(F127:J127)</f>
        <v>3772120</v>
      </c>
    </row>
    <row r="128" spans="2:11" ht="27" customHeight="1" outlineLevel="1" x14ac:dyDescent="0.35">
      <c r="B128" s="390" t="s">
        <v>112</v>
      </c>
      <c r="C128" s="206" t="s">
        <v>284</v>
      </c>
      <c r="D128" s="215" t="s">
        <v>115</v>
      </c>
      <c r="E128" s="200"/>
      <c r="F128" s="201">
        <f>F129+F130</f>
        <v>700</v>
      </c>
      <c r="G128" s="201">
        <f t="shared" ref="G128" si="66">G129+G130</f>
        <v>3500</v>
      </c>
      <c r="H128" s="201">
        <f t="shared" ref="H128" si="67">H129+H130</f>
        <v>3500</v>
      </c>
      <c r="I128" s="201">
        <f t="shared" ref="I128" si="68">I129+I130</f>
        <v>3500</v>
      </c>
      <c r="J128" s="201">
        <f t="shared" ref="J128" si="69">J129+J130</f>
        <v>3500</v>
      </c>
      <c r="K128" s="201">
        <f>SUM(F128:J128)</f>
        <v>14700</v>
      </c>
    </row>
    <row r="129" spans="2:11" ht="27" customHeight="1" outlineLevel="1" x14ac:dyDescent="0.35">
      <c r="B129" s="402"/>
      <c r="C129" s="207" t="s">
        <v>285</v>
      </c>
      <c r="D129" s="216" t="s">
        <v>115</v>
      </c>
      <c r="E129" s="208"/>
      <c r="F129" s="211">
        <f>'Διανεμόμενες ποσότητες αερίου'!P239</f>
        <v>700</v>
      </c>
      <c r="G129" s="211">
        <f>'Διανεμόμενες ποσότητες αερίου'!T239</f>
        <v>0</v>
      </c>
      <c r="H129" s="211">
        <f>'Διανεμόμενες ποσότητες αερίου'!Z239</f>
        <v>0</v>
      </c>
      <c r="I129" s="211">
        <f>'Διανεμόμενες ποσότητες αερίου'!AF239</f>
        <v>0</v>
      </c>
      <c r="J129" s="211">
        <f>'Διανεμόμενες ποσότητες αερίου'!AL239</f>
        <v>0</v>
      </c>
      <c r="K129" s="212"/>
    </row>
    <row r="130" spans="2:11" ht="27" customHeight="1" outlineLevel="1" x14ac:dyDescent="0.35">
      <c r="B130" s="402"/>
      <c r="C130" s="209" t="s">
        <v>286</v>
      </c>
      <c r="D130" s="217" t="s">
        <v>115</v>
      </c>
      <c r="E130" s="210"/>
      <c r="F130" s="210"/>
      <c r="G130" s="213">
        <f>'Διανεμόμενες ποσότητες αερίου'!U239</f>
        <v>3500</v>
      </c>
      <c r="H130" s="213">
        <f>'Διανεμόμενες ποσότητες αερίου'!AA239</f>
        <v>3500</v>
      </c>
      <c r="I130" s="213">
        <f>'Διανεμόμενες ποσότητες αερίου'!AG239</f>
        <v>3500</v>
      </c>
      <c r="J130" s="213">
        <f>'Διανεμόμενες ποσότητες αερίου'!AM239</f>
        <v>3500</v>
      </c>
      <c r="K130" s="214"/>
    </row>
    <row r="131" spans="2:11" ht="27" customHeight="1" outlineLevel="1" x14ac:dyDescent="0.35">
      <c r="B131" s="402"/>
      <c r="C131" s="133" t="s">
        <v>152</v>
      </c>
      <c r="D131" s="218" t="s">
        <v>115</v>
      </c>
      <c r="E131" s="202"/>
      <c r="F131" s="203">
        <f>'Διανεμόμενες ποσότητες αερίου'!Q239</f>
        <v>0</v>
      </c>
      <c r="G131" s="203">
        <f>'Διανεμόμενες ποσότητες αερίου'!W239</f>
        <v>0</v>
      </c>
      <c r="H131" s="203">
        <f>'Διανεμόμενες ποσότητες αερίου'!AC239</f>
        <v>0</v>
      </c>
      <c r="I131" s="203">
        <f>'Διανεμόμενες ποσότητες αερίου'!AI239</f>
        <v>0</v>
      </c>
      <c r="J131" s="203">
        <f>'Διανεμόμενες ποσότητες αερίου'!AO239</f>
        <v>0</v>
      </c>
      <c r="K131" s="204"/>
    </row>
    <row r="132" spans="2:11" ht="27" customHeight="1" outlineLevel="1" x14ac:dyDescent="0.35">
      <c r="B132" s="391"/>
      <c r="C132" s="7" t="s">
        <v>287</v>
      </c>
      <c r="D132" s="30" t="s">
        <v>115</v>
      </c>
      <c r="E132" s="205">
        <f>'Στοιχεία υφιστάμενου δικτύου'!I93</f>
        <v>0</v>
      </c>
      <c r="F132" s="139">
        <f>F128+F131</f>
        <v>700</v>
      </c>
      <c r="G132" s="139">
        <f t="shared" ref="G132" si="70">G128+G131</f>
        <v>3500</v>
      </c>
      <c r="H132" s="139">
        <f t="shared" ref="H132" si="71">H128+H131</f>
        <v>3500</v>
      </c>
      <c r="I132" s="139">
        <f t="shared" ref="I132" si="72">I128+I131</f>
        <v>3500</v>
      </c>
      <c r="J132" s="139">
        <f t="shared" ref="J132" si="73">J128+J131</f>
        <v>3500</v>
      </c>
      <c r="K132" s="205">
        <f>SUM(F132:J132)</f>
        <v>14700</v>
      </c>
    </row>
    <row r="133" spans="2:11" ht="26.15" customHeight="1" outlineLevel="1" x14ac:dyDescent="0.35">
      <c r="B133" s="31" t="s">
        <v>291</v>
      </c>
      <c r="C133" s="23"/>
      <c r="D133" s="24"/>
      <c r="E133" s="25"/>
      <c r="F133" s="26"/>
      <c r="G133" s="26"/>
      <c r="H133" s="26"/>
      <c r="I133" s="26"/>
    </row>
    <row r="134" spans="2:11" outlineLevel="1" x14ac:dyDescent="0.35">
      <c r="B134" s="31" t="s">
        <v>292</v>
      </c>
      <c r="C134" s="23"/>
      <c r="D134" s="24"/>
      <c r="E134" s="25"/>
      <c r="F134" s="26"/>
      <c r="G134" s="26"/>
      <c r="H134" s="26"/>
      <c r="I134" s="26"/>
    </row>
    <row r="135" spans="2:11" x14ac:dyDescent="0.35">
      <c r="B135" s="31"/>
      <c r="C135" s="23"/>
      <c r="D135" s="24"/>
      <c r="E135" s="25"/>
      <c r="F135" s="26"/>
      <c r="G135" s="26"/>
      <c r="H135" s="26"/>
      <c r="I135" s="26"/>
    </row>
    <row r="136" spans="2:11" ht="15.5" x14ac:dyDescent="0.35">
      <c r="B136" s="401" t="s">
        <v>293</v>
      </c>
      <c r="C136" s="401"/>
      <c r="D136" s="401"/>
      <c r="E136" s="401"/>
      <c r="F136" s="401"/>
      <c r="G136" s="401"/>
      <c r="H136" s="401"/>
      <c r="I136" s="401"/>
      <c r="J136" s="401"/>
    </row>
    <row r="137" spans="2:11" ht="5.15" customHeight="1" outlineLevel="1" x14ac:dyDescent="0.35"/>
    <row r="138" spans="2:11" outlineLevel="1" x14ac:dyDescent="0.35">
      <c r="B138" s="392"/>
      <c r="C138" s="393"/>
      <c r="D138" s="9" t="s">
        <v>105</v>
      </c>
      <c r="E138" s="9">
        <f>$C$3-1</f>
        <v>2023</v>
      </c>
      <c r="F138" s="9">
        <f>$C$3</f>
        <v>2024</v>
      </c>
      <c r="G138" s="9">
        <f>$C$3+1</f>
        <v>2025</v>
      </c>
      <c r="H138" s="9">
        <f>$C$3+2</f>
        <v>2026</v>
      </c>
      <c r="I138" s="9">
        <f>$C$3+3</f>
        <v>2027</v>
      </c>
      <c r="J138" s="9">
        <f>$C$3+4</f>
        <v>2028</v>
      </c>
    </row>
    <row r="139" spans="2:11" outlineLevel="1" x14ac:dyDescent="0.35">
      <c r="B139" s="396" t="s">
        <v>182</v>
      </c>
      <c r="C139" s="5" t="s">
        <v>183</v>
      </c>
      <c r="D139" s="14" t="s">
        <v>106</v>
      </c>
      <c r="E139" s="137">
        <f>'Στοιχεία υφιστάμενου δικτύου'!I98</f>
        <v>38538</v>
      </c>
      <c r="F139" s="137">
        <f>SUM(F140:F142)</f>
        <v>85806</v>
      </c>
      <c r="G139" s="137">
        <f>SUM(G140:G142)</f>
        <v>103495</v>
      </c>
      <c r="H139" s="137">
        <f>SUM(H140:H142)</f>
        <v>107425</v>
      </c>
      <c r="I139" s="137">
        <f>SUM(I140:I142)</f>
        <v>107425</v>
      </c>
      <c r="J139" s="137">
        <f>SUM(J140:J142)</f>
        <v>107425</v>
      </c>
    </row>
    <row r="140" spans="2:11" outlineLevel="1" x14ac:dyDescent="0.35">
      <c r="B140" s="397"/>
      <c r="C140" s="13" t="s">
        <v>184</v>
      </c>
      <c r="D140" s="16" t="s">
        <v>106</v>
      </c>
      <c r="E140" s="145">
        <f>'Στοιχεία υφιστάμενου δικτύου'!I99</f>
        <v>38538</v>
      </c>
      <c r="F140" s="140">
        <f>'Παραδοχές διείσδυσης - κάλυψης'!Y39</f>
        <v>85806</v>
      </c>
      <c r="G140" s="140">
        <f>'Παραδοχές διείσδυσης - κάλυψης'!AC39</f>
        <v>103495</v>
      </c>
      <c r="H140" s="140">
        <f>'Παραδοχές διείσδυσης - κάλυψης'!AG39</f>
        <v>107425</v>
      </c>
      <c r="I140" s="140">
        <f>'Παραδοχές διείσδυσης - κάλυψης'!AK39</f>
        <v>107425</v>
      </c>
      <c r="J140" s="140">
        <f>'Παραδοχές διείσδυσης - κάλυψης'!AO39</f>
        <v>107425</v>
      </c>
    </row>
    <row r="141" spans="2:11" outlineLevel="1" x14ac:dyDescent="0.35">
      <c r="B141" s="397"/>
      <c r="C141" s="126" t="s">
        <v>185</v>
      </c>
      <c r="D141" s="16" t="s">
        <v>106</v>
      </c>
      <c r="E141" s="145">
        <f>'Στοιχεία υφιστάμενου δικτύου'!I100</f>
        <v>0</v>
      </c>
      <c r="F141" s="140">
        <f>'Παραδοχές διείσδυσης - κάλυψης'!Z39</f>
        <v>0</v>
      </c>
      <c r="G141" s="140">
        <f>'Παραδοχές διείσδυσης - κάλυψης'!AD39</f>
        <v>0</v>
      </c>
      <c r="H141" s="140">
        <f>'Παραδοχές διείσδυσης - κάλυψης'!AH39</f>
        <v>0</v>
      </c>
      <c r="I141" s="140">
        <f>'Παραδοχές διείσδυσης - κάλυψης'!AL39</f>
        <v>0</v>
      </c>
      <c r="J141" s="140">
        <f>'Παραδοχές διείσδυσης - κάλυψης'!AP39</f>
        <v>0</v>
      </c>
    </row>
    <row r="142" spans="2:11" outlineLevel="1" x14ac:dyDescent="0.35">
      <c r="B142" s="398"/>
      <c r="C142" s="7" t="s">
        <v>111</v>
      </c>
      <c r="D142" s="15" t="s">
        <v>106</v>
      </c>
      <c r="E142" s="146">
        <f>'Στοιχεία υφιστάμενου δικτύου'!I101</f>
        <v>0</v>
      </c>
      <c r="F142" s="138">
        <f>'Παραδοχές διείσδυσης - κάλυψης'!AA39</f>
        <v>0</v>
      </c>
      <c r="G142" s="138">
        <f>'Παραδοχές διείσδυσης - κάλυψης'!AE39</f>
        <v>0</v>
      </c>
      <c r="H142" s="138">
        <f>'Παραδοχές διείσδυσης - κάλυψης'!AI39</f>
        <v>0</v>
      </c>
      <c r="I142" s="138">
        <f>'Παραδοχές διείσδυσης - κάλυψης'!AM39</f>
        <v>0</v>
      </c>
      <c r="J142" s="138">
        <f>'Παραδοχές διείσδυσης - κάλυψης'!AQ39</f>
        <v>0</v>
      </c>
    </row>
    <row r="143" spans="2:11" outlineLevel="1" x14ac:dyDescent="0.35">
      <c r="B143" s="395" t="s">
        <v>273</v>
      </c>
      <c r="C143" s="395"/>
      <c r="D143" s="12" t="s">
        <v>106</v>
      </c>
      <c r="E143" s="147">
        <f>'Στοιχεία υφιστάμενου δικτύου'!I102</f>
        <v>26229</v>
      </c>
      <c r="F143" s="142">
        <f>'Παραδοχές διείσδυσης - κάλυψης'!J72</f>
        <v>73497</v>
      </c>
      <c r="G143" s="142">
        <f>'Παραδοχές διείσδυσης - κάλυψης'!K72</f>
        <v>91180</v>
      </c>
      <c r="H143" s="142">
        <f>'Παραδοχές διείσδυσης - κάλυψης'!L72</f>
        <v>95116</v>
      </c>
      <c r="I143" s="142">
        <f>'Παραδοχές διείσδυσης - κάλυψης'!M72</f>
        <v>95116</v>
      </c>
      <c r="J143" s="142">
        <f>'Παραδοχές διείσδυσης - κάλυψης'!N72</f>
        <v>95116</v>
      </c>
    </row>
    <row r="144" spans="2:11" outlineLevel="1" x14ac:dyDescent="0.35">
      <c r="B144" s="17" t="s">
        <v>274</v>
      </c>
    </row>
    <row r="145" spans="2:13" outlineLevel="1" x14ac:dyDescent="0.35">
      <c r="B145" s="17" t="s">
        <v>187</v>
      </c>
    </row>
    <row r="146" spans="2:13" x14ac:dyDescent="0.35">
      <c r="B146" s="17"/>
    </row>
    <row r="147" spans="2:13" ht="15.5" x14ac:dyDescent="0.35">
      <c r="B147" s="401" t="s">
        <v>294</v>
      </c>
      <c r="C147" s="401"/>
      <c r="D147" s="401"/>
      <c r="E147" s="401"/>
      <c r="F147" s="401"/>
      <c r="G147" s="401"/>
      <c r="H147" s="401"/>
      <c r="I147" s="401"/>
      <c r="J147" s="401"/>
    </row>
    <row r="148" spans="2:13" ht="5.15" customHeight="1" outlineLevel="1" x14ac:dyDescent="0.35"/>
    <row r="149" spans="2:13" outlineLevel="1" x14ac:dyDescent="0.35">
      <c r="B149" s="392"/>
      <c r="C149" s="393"/>
      <c r="D149" s="9" t="s">
        <v>105</v>
      </c>
      <c r="E149" s="9">
        <f>$C$3-1</f>
        <v>2023</v>
      </c>
      <c r="F149" s="9">
        <f>$C$3</f>
        <v>2024</v>
      </c>
      <c r="G149" s="9">
        <f>$C$3+1</f>
        <v>2025</v>
      </c>
      <c r="H149" s="9">
        <f>$C$3+2</f>
        <v>2026</v>
      </c>
      <c r="I149" s="9">
        <f>$C$3+3</f>
        <v>2027</v>
      </c>
      <c r="J149" s="9">
        <f>$C$3+4</f>
        <v>2028</v>
      </c>
    </row>
    <row r="150" spans="2:13" outlineLevel="1" x14ac:dyDescent="0.35">
      <c r="B150" s="399" t="s">
        <v>189</v>
      </c>
      <c r="C150" s="400"/>
      <c r="D150" s="15" t="s">
        <v>161</v>
      </c>
      <c r="E150" s="144">
        <f>'Στοιχεία υφιστάμενου δικτύου'!I109</f>
        <v>672300</v>
      </c>
      <c r="F150" s="138">
        <f>'Παραδοχές διείσδυσης - κάλυψης'!J103</f>
        <v>672300</v>
      </c>
      <c r="G150" s="138">
        <f>'Παραδοχές διείσδυσης - κάλυψης'!K103</f>
        <v>672300</v>
      </c>
      <c r="H150" s="138">
        <f>'Παραδοχές διείσδυσης - κάλυψης'!L103</f>
        <v>672300</v>
      </c>
      <c r="I150" s="138">
        <f>'Παραδοχές διείσδυσης - κάλυψης'!M103</f>
        <v>672300</v>
      </c>
      <c r="J150" s="138">
        <f>'Παραδοχές διείσδυσης - κάλυψης'!N103</f>
        <v>672300</v>
      </c>
    </row>
    <row r="151" spans="2:13" outlineLevel="1" x14ac:dyDescent="0.35">
      <c r="B151" s="395" t="s">
        <v>190</v>
      </c>
      <c r="C151" s="395"/>
      <c r="D151" s="12" t="s">
        <v>161</v>
      </c>
      <c r="E151" s="144">
        <f>'Στοιχεία υφιστάμενου δικτύου'!I110</f>
        <v>940000</v>
      </c>
      <c r="F151" s="142">
        <f>'Παραδοχές διείσδυσης - κάλυψης'!J134</f>
        <v>940000</v>
      </c>
      <c r="G151" s="142">
        <f>'Παραδοχές διείσδυσης - κάλυψης'!K134</f>
        <v>940000</v>
      </c>
      <c r="H151" s="142">
        <f>'Παραδοχές διείσδυσης - κάλυψης'!L134</f>
        <v>940000</v>
      </c>
      <c r="I151" s="142">
        <f>'Παραδοχές διείσδυσης - κάλυψης'!M134</f>
        <v>940000</v>
      </c>
      <c r="J151" s="142">
        <f>'Παραδοχές διείσδυσης - κάλυψης'!N134</f>
        <v>940000</v>
      </c>
    </row>
    <row r="152" spans="2:13" outlineLevel="1" x14ac:dyDescent="0.35">
      <c r="B152" s="375" t="s">
        <v>191</v>
      </c>
      <c r="C152" s="375"/>
      <c r="D152" s="375"/>
      <c r="E152" s="375"/>
      <c r="F152" s="375"/>
      <c r="G152" s="375"/>
      <c r="H152" s="375"/>
      <c r="I152" s="375"/>
    </row>
    <row r="154" spans="2:13" ht="15.5" x14ac:dyDescent="0.35">
      <c r="B154" s="401" t="s">
        <v>295</v>
      </c>
      <c r="C154" s="401"/>
      <c r="D154" s="401"/>
      <c r="E154" s="401"/>
      <c r="F154" s="401"/>
      <c r="G154" s="401"/>
      <c r="H154" s="401"/>
      <c r="I154" s="401"/>
      <c r="J154" s="401"/>
      <c r="K154" s="401"/>
    </row>
    <row r="155" spans="2:13" ht="5.15" customHeight="1" outlineLevel="1" x14ac:dyDescent="0.35"/>
    <row r="156" spans="2:13" outlineLevel="1" x14ac:dyDescent="0.35">
      <c r="B156" s="392"/>
      <c r="C156" s="393"/>
      <c r="D156" s="9" t="s">
        <v>105</v>
      </c>
      <c r="E156" s="9">
        <f>$C$3-1</f>
        <v>2023</v>
      </c>
      <c r="F156" s="9">
        <f>$C$3</f>
        <v>2024</v>
      </c>
      <c r="G156" s="9">
        <f>$C$3+1</f>
        <v>2025</v>
      </c>
      <c r="H156" s="9">
        <f>$C$3+2</f>
        <v>2026</v>
      </c>
      <c r="I156" s="9">
        <f>$C$3+3</f>
        <v>2027</v>
      </c>
      <c r="J156" s="9">
        <f>$C$3+4</f>
        <v>2028</v>
      </c>
      <c r="K156" s="9" t="str">
        <f>F156&amp;" - "&amp;J156</f>
        <v>2024 - 2028</v>
      </c>
    </row>
    <row r="157" spans="2:13" outlineLevel="1" x14ac:dyDescent="0.35">
      <c r="B157" s="395" t="s">
        <v>296</v>
      </c>
      <c r="C157" s="395"/>
      <c r="D157" s="12" t="s">
        <v>179</v>
      </c>
      <c r="E157" s="135"/>
      <c r="F157" s="142">
        <f t="shared" ref="F157:K157" si="74">SUM(F158,F165,F168,F169,F172,F173)</f>
        <v>27301505.387093049</v>
      </c>
      <c r="G157" s="142">
        <f t="shared" si="74"/>
        <v>14096303.170826158</v>
      </c>
      <c r="H157" s="142">
        <f t="shared" si="74"/>
        <v>7936219.7680319715</v>
      </c>
      <c r="I157" s="142">
        <f t="shared" si="74"/>
        <v>6777733.4784342851</v>
      </c>
      <c r="J157" s="142">
        <f t="shared" si="74"/>
        <v>8277548.0475467276</v>
      </c>
      <c r="K157" s="142">
        <f t="shared" si="74"/>
        <v>64389309.851932205</v>
      </c>
      <c r="M157" s="265"/>
    </row>
    <row r="158" spans="2:13" outlineLevel="1" x14ac:dyDescent="0.35">
      <c r="B158" s="399" t="s">
        <v>297</v>
      </c>
      <c r="C158" s="400"/>
      <c r="D158" s="15" t="s">
        <v>179</v>
      </c>
      <c r="E158" s="136"/>
      <c r="F158" s="8">
        <f>SUM(F159:F164)</f>
        <v>20011165.661697198</v>
      </c>
      <c r="G158" s="8">
        <f t="shared" ref="G158:J158" si="75">SUM(G159:G164)</f>
        <v>8024069.2818985768</v>
      </c>
      <c r="H158" s="8">
        <f t="shared" si="75"/>
        <v>1641918.4768807064</v>
      </c>
      <c r="I158" s="8">
        <f t="shared" si="75"/>
        <v>435415.53849679441</v>
      </c>
      <c r="J158" s="8">
        <f t="shared" si="75"/>
        <v>1679602.043747203</v>
      </c>
      <c r="K158" s="138">
        <f>SUM(F158:J158)</f>
        <v>31792171.002720479</v>
      </c>
      <c r="M158" s="265"/>
    </row>
    <row r="159" spans="2:13" outlineLevel="1" x14ac:dyDescent="0.35">
      <c r="B159" s="403" t="s">
        <v>158</v>
      </c>
      <c r="C159" s="404"/>
      <c r="D159" s="221" t="s">
        <v>179</v>
      </c>
      <c r="E159" s="219"/>
      <c r="F159" s="220">
        <v>448010.96005688398</v>
      </c>
      <c r="G159" s="220">
        <v>749732.97075855208</v>
      </c>
      <c r="H159" s="220">
        <v>0</v>
      </c>
      <c r="I159" s="220">
        <v>0</v>
      </c>
      <c r="J159" s="220">
        <v>1252934.4545156579</v>
      </c>
      <c r="K159" s="138">
        <f t="shared" ref="K159:K167" si="76">SUM(F159:J159)</f>
        <v>2450678.3853310938</v>
      </c>
      <c r="M159" s="265"/>
    </row>
    <row r="160" spans="2:13" outlineLevel="1" x14ac:dyDescent="0.35">
      <c r="B160" s="403" t="s">
        <v>162</v>
      </c>
      <c r="C160" s="404"/>
      <c r="D160" s="221" t="s">
        <v>179</v>
      </c>
      <c r="E160" s="219"/>
      <c r="F160" s="220">
        <v>18408345.429579388</v>
      </c>
      <c r="G160" s="220">
        <v>7115061.3843570305</v>
      </c>
      <c r="H160" s="220">
        <v>1641918.4768807064</v>
      </c>
      <c r="I160" s="220">
        <v>435415.53849679441</v>
      </c>
      <c r="J160" s="220">
        <v>426667.58923154505</v>
      </c>
      <c r="K160" s="138">
        <f t="shared" si="76"/>
        <v>28027408.418545466</v>
      </c>
      <c r="M160" s="265"/>
    </row>
    <row r="161" spans="2:13" outlineLevel="1" x14ac:dyDescent="0.35">
      <c r="B161" s="403" t="s">
        <v>167</v>
      </c>
      <c r="C161" s="404"/>
      <c r="D161" s="221" t="s">
        <v>179</v>
      </c>
      <c r="E161" s="219"/>
      <c r="F161" s="220">
        <v>310399.19364624983</v>
      </c>
      <c r="G161" s="220">
        <v>159274.92678299415</v>
      </c>
      <c r="H161" s="220">
        <v>0</v>
      </c>
      <c r="I161" s="220">
        <v>0</v>
      </c>
      <c r="J161" s="220">
        <v>0</v>
      </c>
      <c r="K161" s="138">
        <f t="shared" si="76"/>
        <v>469674.12042924401</v>
      </c>
      <c r="M161" s="265"/>
    </row>
    <row r="162" spans="2:13" outlineLevel="1" x14ac:dyDescent="0.35">
      <c r="B162" s="403" t="s">
        <v>168</v>
      </c>
      <c r="C162" s="404"/>
      <c r="D162" s="221" t="s">
        <v>179</v>
      </c>
      <c r="E162" s="219"/>
      <c r="F162" s="220">
        <v>844410.07841467834</v>
      </c>
      <c r="G162" s="220">
        <v>0</v>
      </c>
      <c r="H162" s="220">
        <v>0</v>
      </c>
      <c r="I162" s="220">
        <v>0</v>
      </c>
      <c r="J162" s="220">
        <v>0</v>
      </c>
      <c r="K162" s="138">
        <f t="shared" si="76"/>
        <v>844410.07841467834</v>
      </c>
      <c r="M162" s="265"/>
    </row>
    <row r="163" spans="2:13" outlineLevel="1" x14ac:dyDescent="0.35">
      <c r="B163" s="403" t="s">
        <v>169</v>
      </c>
      <c r="C163" s="404"/>
      <c r="D163" s="221" t="s">
        <v>179</v>
      </c>
      <c r="E163" s="219"/>
      <c r="F163" s="220">
        <v>0</v>
      </c>
      <c r="G163" s="220">
        <v>0</v>
      </c>
      <c r="H163" s="220">
        <v>0</v>
      </c>
      <c r="I163" s="220">
        <v>0</v>
      </c>
      <c r="J163" s="220">
        <v>0</v>
      </c>
      <c r="K163" s="138">
        <f t="shared" si="76"/>
        <v>0</v>
      </c>
      <c r="M163" s="265"/>
    </row>
    <row r="164" spans="2:13" outlineLevel="1" x14ac:dyDescent="0.35">
      <c r="B164" s="403" t="s">
        <v>298</v>
      </c>
      <c r="C164" s="404"/>
      <c r="D164" s="221" t="s">
        <v>179</v>
      </c>
      <c r="E164" s="219"/>
      <c r="F164" s="220">
        <v>0</v>
      </c>
      <c r="G164" s="220">
        <v>0</v>
      </c>
      <c r="H164" s="220">
        <v>0</v>
      </c>
      <c r="I164" s="220">
        <v>0</v>
      </c>
      <c r="J164" s="220">
        <v>0</v>
      </c>
      <c r="K164" s="138">
        <f t="shared" si="76"/>
        <v>0</v>
      </c>
      <c r="M164" s="265"/>
    </row>
    <row r="165" spans="2:13" outlineLevel="1" x14ac:dyDescent="0.35">
      <c r="B165" s="395" t="s">
        <v>299</v>
      </c>
      <c r="C165" s="395"/>
      <c r="D165" s="12" t="s">
        <v>179</v>
      </c>
      <c r="E165" s="135"/>
      <c r="F165" s="4">
        <f>F166+F167</f>
        <v>5764216.5086815692</v>
      </c>
      <c r="G165" s="4">
        <f>G166+G167</f>
        <v>5078108.023214723</v>
      </c>
      <c r="H165" s="4">
        <f>H166+H167</f>
        <v>5516135.1715826932</v>
      </c>
      <c r="I165" s="4">
        <f>I166+I167</f>
        <v>5201358.1762232054</v>
      </c>
      <c r="J165" s="4">
        <f>J166+J167</f>
        <v>6033289.9552280968</v>
      </c>
      <c r="K165" s="138">
        <f t="shared" si="76"/>
        <v>27593107.83493029</v>
      </c>
      <c r="M165" s="265"/>
    </row>
    <row r="166" spans="2:13" outlineLevel="1" x14ac:dyDescent="0.35">
      <c r="B166" s="405" t="s">
        <v>163</v>
      </c>
      <c r="C166" s="406"/>
      <c r="D166" s="221" t="s">
        <v>179</v>
      </c>
      <c r="E166" s="219"/>
      <c r="F166" s="220">
        <v>3391595.0692395424</v>
      </c>
      <c r="G166" s="220">
        <v>2946338.6699974416</v>
      </c>
      <c r="H166" s="220">
        <v>3560249.1463302164</v>
      </c>
      <c r="I166" s="220">
        <v>3363781.0109650251</v>
      </c>
      <c r="J166" s="220">
        <v>4275198.5200011143</v>
      </c>
      <c r="K166" s="138">
        <f t="shared" si="76"/>
        <v>17537162.41653334</v>
      </c>
      <c r="M166" s="265"/>
    </row>
    <row r="167" spans="2:13" outlineLevel="1" x14ac:dyDescent="0.35">
      <c r="B167" s="405" t="s">
        <v>166</v>
      </c>
      <c r="C167" s="406"/>
      <c r="D167" s="221" t="s">
        <v>179</v>
      </c>
      <c r="E167" s="219"/>
      <c r="F167" s="220">
        <v>2372621.4394420264</v>
      </c>
      <c r="G167" s="220">
        <v>2131769.3532172814</v>
      </c>
      <c r="H167" s="220">
        <v>1955886.0252524773</v>
      </c>
      <c r="I167" s="220">
        <v>1837577.1652581806</v>
      </c>
      <c r="J167" s="220">
        <v>1758091.4352269827</v>
      </c>
      <c r="K167" s="138">
        <f t="shared" si="76"/>
        <v>10055945.418396948</v>
      </c>
      <c r="M167" s="265"/>
    </row>
    <row r="168" spans="2:13" outlineLevel="1" x14ac:dyDescent="0.35">
      <c r="B168" s="399" t="s">
        <v>300</v>
      </c>
      <c r="C168" s="400"/>
      <c r="D168" s="15" t="s">
        <v>179</v>
      </c>
      <c r="E168" s="136"/>
      <c r="F168" s="8">
        <v>235508</v>
      </c>
      <c r="G168" s="8">
        <v>175743</v>
      </c>
      <c r="H168" s="8">
        <v>290558</v>
      </c>
      <c r="I168" s="8">
        <v>787635</v>
      </c>
      <c r="J168" s="8">
        <v>186430</v>
      </c>
      <c r="K168" s="138">
        <f t="shared" ref="K168:K177" si="77">SUM(F168:J168)</f>
        <v>1675874</v>
      </c>
      <c r="M168" s="265"/>
    </row>
    <row r="169" spans="2:13" outlineLevel="1" x14ac:dyDescent="0.35">
      <c r="B169" s="280" t="s">
        <v>301</v>
      </c>
      <c r="C169" s="281"/>
      <c r="D169" s="12" t="s">
        <v>179</v>
      </c>
      <c r="E169" s="135"/>
      <c r="F169" s="4">
        <f>F170+F171</f>
        <v>922288.66099999996</v>
      </c>
      <c r="G169" s="4">
        <f>G170+G171</f>
        <v>312424.43</v>
      </c>
      <c r="H169" s="4">
        <f>H170+H171</f>
        <v>254021.171</v>
      </c>
      <c r="I169" s="4">
        <f>I170+I171</f>
        <v>145574.13800000001</v>
      </c>
      <c r="J169" s="4">
        <f>J170+J171</f>
        <v>171938.76</v>
      </c>
      <c r="K169" s="138">
        <f t="shared" si="77"/>
        <v>1806247.1600000001</v>
      </c>
      <c r="M169" s="265"/>
    </row>
    <row r="170" spans="2:13" outlineLevel="1" x14ac:dyDescent="0.35">
      <c r="B170" s="403" t="s">
        <v>302</v>
      </c>
      <c r="C170" s="404"/>
      <c r="D170" s="12" t="s">
        <v>179</v>
      </c>
      <c r="E170" s="135"/>
      <c r="F170" s="4">
        <v>898000</v>
      </c>
      <c r="G170" s="4">
        <v>259500</v>
      </c>
      <c r="H170" s="4">
        <v>201000</v>
      </c>
      <c r="I170" s="4">
        <v>96000</v>
      </c>
      <c r="J170" s="4">
        <v>124500</v>
      </c>
      <c r="K170" s="138">
        <f t="shared" si="77"/>
        <v>1579000</v>
      </c>
      <c r="M170" s="265"/>
    </row>
    <row r="171" spans="2:13" x14ac:dyDescent="0.35">
      <c r="B171" s="403" t="s">
        <v>303</v>
      </c>
      <c r="C171" s="404"/>
      <c r="D171" s="12" t="s">
        <v>179</v>
      </c>
      <c r="E171" s="136"/>
      <c r="F171" s="8">
        <v>24288.661</v>
      </c>
      <c r="G171" s="8">
        <v>52924.43</v>
      </c>
      <c r="H171" s="8">
        <v>53021.171000000002</v>
      </c>
      <c r="I171" s="8">
        <v>49574.137999999999</v>
      </c>
      <c r="J171" s="8">
        <v>47438.76</v>
      </c>
      <c r="K171" s="138">
        <f t="shared" si="77"/>
        <v>227247.16</v>
      </c>
      <c r="M171" s="265"/>
    </row>
    <row r="172" spans="2:13" x14ac:dyDescent="0.35">
      <c r="B172" s="395" t="s">
        <v>304</v>
      </c>
      <c r="C172" s="395"/>
      <c r="D172" s="12" t="s">
        <v>179</v>
      </c>
      <c r="E172" s="219"/>
      <c r="F172" s="220">
        <v>12857.142857142901</v>
      </c>
      <c r="G172" s="220">
        <v>12642.857142857143</v>
      </c>
      <c r="H172" s="220">
        <v>9642.8571428571431</v>
      </c>
      <c r="I172" s="220">
        <v>8571.4285714285706</v>
      </c>
      <c r="J172" s="220">
        <v>8571.4285714285706</v>
      </c>
      <c r="K172" s="138">
        <f t="shared" si="77"/>
        <v>52285.714285714334</v>
      </c>
      <c r="M172" s="265"/>
    </row>
    <row r="173" spans="2:13" x14ac:dyDescent="0.35">
      <c r="B173" s="395" t="s">
        <v>51</v>
      </c>
      <c r="C173" s="395"/>
      <c r="D173" s="12" t="s">
        <v>179</v>
      </c>
      <c r="E173" s="219"/>
      <c r="F173" s="220">
        <f>SUM(F174:F177)</f>
        <v>355469.41285714286</v>
      </c>
      <c r="G173" s="220">
        <f>SUM(G174:G177)</f>
        <v>493315.57857000001</v>
      </c>
      <c r="H173" s="220">
        <f>SUM(H174:H177)</f>
        <v>223944.09142571426</v>
      </c>
      <c r="I173" s="220">
        <f>SUM(I174:I177)</f>
        <v>199179.19714285716</v>
      </c>
      <c r="J173" s="220">
        <f>SUM(J174:J177)</f>
        <v>197715.86000000002</v>
      </c>
      <c r="K173" s="138">
        <f t="shared" si="77"/>
        <v>1469624.1399957144</v>
      </c>
      <c r="M173" s="265"/>
    </row>
    <row r="174" spans="2:13" x14ac:dyDescent="0.35">
      <c r="B174" s="403" t="s">
        <v>305</v>
      </c>
      <c r="C174" s="404"/>
      <c r="D174" s="12" t="s">
        <v>179</v>
      </c>
      <c r="E174" s="219"/>
      <c r="F174" s="220">
        <v>221682.97571428571</v>
      </c>
      <c r="G174" s="220">
        <v>217999.30714285714</v>
      </c>
      <c r="H174" s="220">
        <v>105755.52142857143</v>
      </c>
      <c r="I174" s="220">
        <v>134953.3357142857</v>
      </c>
      <c r="J174" s="220">
        <v>97766.998571428572</v>
      </c>
      <c r="K174" s="138">
        <f t="shared" si="77"/>
        <v>778158.1385714286</v>
      </c>
    </row>
    <row r="175" spans="2:13" x14ac:dyDescent="0.35">
      <c r="B175" s="282"/>
      <c r="C175" s="283" t="s">
        <v>306</v>
      </c>
      <c r="D175" s="12" t="s">
        <v>179</v>
      </c>
      <c r="E175" s="135"/>
      <c r="F175" s="4">
        <v>76986.701495083864</v>
      </c>
      <c r="G175" s="4">
        <v>71642.857141666071</v>
      </c>
      <c r="H175" s="4">
        <v>54642.857140141961</v>
      </c>
      <c r="I175" s="4">
        <v>48571.428571428572</v>
      </c>
      <c r="J175" s="4">
        <v>48571.428571428572</v>
      </c>
      <c r="K175" s="138">
        <f t="shared" si="77"/>
        <v>300415.27291974903</v>
      </c>
    </row>
    <row r="176" spans="2:13" x14ac:dyDescent="0.35">
      <c r="B176" s="282"/>
      <c r="C176" s="283" t="s">
        <v>307</v>
      </c>
      <c r="D176" s="12" t="s">
        <v>179</v>
      </c>
      <c r="E176" s="135"/>
      <c r="F176" s="4">
        <v>5870.4456477732792</v>
      </c>
      <c r="G176" s="4">
        <v>14285.714285476788</v>
      </c>
      <c r="H176" s="4">
        <v>2857.1428570008866</v>
      </c>
      <c r="I176" s="4">
        <v>2857.1428571428569</v>
      </c>
      <c r="J176" s="4">
        <v>2857.1428571428569</v>
      </c>
      <c r="K176" s="138">
        <f t="shared" si="77"/>
        <v>28727.588504536667</v>
      </c>
    </row>
    <row r="177" spans="2:11" x14ac:dyDescent="0.35">
      <c r="B177" s="282"/>
      <c r="C177" s="283" t="s">
        <v>308</v>
      </c>
      <c r="D177" s="12" t="s">
        <v>179</v>
      </c>
      <c r="E177" s="219"/>
      <c r="F177" s="220">
        <v>50929.29</v>
      </c>
      <c r="G177" s="220">
        <v>189387.7</v>
      </c>
      <c r="H177" s="220">
        <v>60688.57</v>
      </c>
      <c r="I177" s="220">
        <v>12797.29</v>
      </c>
      <c r="J177" s="220">
        <v>48520.29</v>
      </c>
      <c r="K177" s="138">
        <f t="shared" si="77"/>
        <v>362323.13999999996</v>
      </c>
    </row>
    <row r="195" spans="12:16" x14ac:dyDescent="0.35">
      <c r="L195" s="279"/>
      <c r="M195" s="279"/>
      <c r="N195" s="279"/>
      <c r="O195" s="279"/>
      <c r="P195" s="279"/>
    </row>
  </sheetData>
  <mergeCells count="85">
    <mergeCell ref="B174:C174"/>
    <mergeCell ref="B170:C170"/>
    <mergeCell ref="B152:I152"/>
    <mergeCell ref="B156:C156"/>
    <mergeCell ref="B157:C157"/>
    <mergeCell ref="B158:C158"/>
    <mergeCell ref="B165:C165"/>
    <mergeCell ref="B154:K154"/>
    <mergeCell ref="B163:C163"/>
    <mergeCell ref="B168:C168"/>
    <mergeCell ref="B164:C164"/>
    <mergeCell ref="B166:C166"/>
    <mergeCell ref="B167:C167"/>
    <mergeCell ref="B162:C162"/>
    <mergeCell ref="B159:C159"/>
    <mergeCell ref="B160:C160"/>
    <mergeCell ref="B161:C161"/>
    <mergeCell ref="B171:C171"/>
    <mergeCell ref="B173:C173"/>
    <mergeCell ref="B75:B76"/>
    <mergeCell ref="B77:B78"/>
    <mergeCell ref="B79:B80"/>
    <mergeCell ref="B81:B82"/>
    <mergeCell ref="B85:K85"/>
    <mergeCell ref="B87:C87"/>
    <mergeCell ref="B88:C88"/>
    <mergeCell ref="B89:C89"/>
    <mergeCell ref="B90:C90"/>
    <mergeCell ref="B97:C97"/>
    <mergeCell ref="B95:K95"/>
    <mergeCell ref="B172:C172"/>
    <mergeCell ref="B63:B64"/>
    <mergeCell ref="B68:C68"/>
    <mergeCell ref="B69:B70"/>
    <mergeCell ref="B71:B72"/>
    <mergeCell ref="B73:B74"/>
    <mergeCell ref="B53:B54"/>
    <mergeCell ref="B55:B56"/>
    <mergeCell ref="B57:B58"/>
    <mergeCell ref="B59:B60"/>
    <mergeCell ref="B61:B62"/>
    <mergeCell ref="B39:B40"/>
    <mergeCell ref="B41:B42"/>
    <mergeCell ref="B43:B44"/>
    <mergeCell ref="B45:B46"/>
    <mergeCell ref="B51:B52"/>
    <mergeCell ref="B50:C50"/>
    <mergeCell ref="J2:L2"/>
    <mergeCell ref="B98:B102"/>
    <mergeCell ref="B103:B107"/>
    <mergeCell ref="B108:B112"/>
    <mergeCell ref="B113:B117"/>
    <mergeCell ref="B91:C91"/>
    <mergeCell ref="B92:C92"/>
    <mergeCell ref="B93:C93"/>
    <mergeCell ref="C2:H2"/>
    <mergeCell ref="B9:K9"/>
    <mergeCell ref="B48:K48"/>
    <mergeCell ref="B66:K66"/>
    <mergeCell ref="B20:B21"/>
    <mergeCell ref="B22:B23"/>
    <mergeCell ref="B24:B25"/>
    <mergeCell ref="B26:B27"/>
    <mergeCell ref="B5:I5"/>
    <mergeCell ref="B150:C150"/>
    <mergeCell ref="B151:C151"/>
    <mergeCell ref="B118:B122"/>
    <mergeCell ref="B138:C138"/>
    <mergeCell ref="B128:B132"/>
    <mergeCell ref="B139:B142"/>
    <mergeCell ref="B143:C143"/>
    <mergeCell ref="B149:C149"/>
    <mergeCell ref="B136:J136"/>
    <mergeCell ref="B147:J147"/>
    <mergeCell ref="B123:B127"/>
    <mergeCell ref="B37:B38"/>
    <mergeCell ref="B11:C11"/>
    <mergeCell ref="B12:B13"/>
    <mergeCell ref="B14:B15"/>
    <mergeCell ref="B35:B36"/>
    <mergeCell ref="B16:B17"/>
    <mergeCell ref="B18:B19"/>
    <mergeCell ref="B30:K30"/>
    <mergeCell ref="B32:C32"/>
    <mergeCell ref="B33:B34"/>
  </mergeCells>
  <hyperlinks>
    <hyperlink ref="J2" location="'Αρχική σελίδα'!A1" display="Πίσω στην αρχική σελίδα" xr:uid="{690C1EE3-6E01-4D71-B9CA-EB65F41887EF}"/>
  </hyperlinks>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73BF-0348-452C-909B-299C97771F2A}">
  <sheetPr>
    <tabColor theme="9" tint="0.79998168889431442"/>
  </sheetPr>
  <dimension ref="B2:M33"/>
  <sheetViews>
    <sheetView showGridLines="0" topLeftCell="B19" workbookViewId="0">
      <selection activeCell="K25" sqref="K25"/>
    </sheetView>
  </sheetViews>
  <sheetFormatPr defaultColWidth="8.81640625" defaultRowHeight="14.5" x14ac:dyDescent="0.35"/>
  <cols>
    <col min="1" max="1" width="2.81640625" customWidth="1"/>
    <col min="2" max="2" width="34.26953125" customWidth="1"/>
    <col min="3" max="3" width="13.1796875" customWidth="1"/>
    <col min="4" max="7" width="12.7265625" customWidth="1"/>
    <col min="8" max="8" width="16" bestFit="1" customWidth="1"/>
    <col min="9" max="9" width="22.453125" customWidth="1"/>
    <col min="10" max="10" width="12.7265625" customWidth="1"/>
  </cols>
  <sheetData>
    <row r="2" spans="2:13" ht="18.5" x14ac:dyDescent="0.45">
      <c r="B2" s="1" t="s">
        <v>0</v>
      </c>
      <c r="C2" s="307" t="str">
        <f>'Αρχική σελίδα'!C3</f>
        <v>Ανατολικής Μακεδονίας και Θράκης</v>
      </c>
      <c r="D2" s="307"/>
      <c r="E2" s="307"/>
      <c r="F2" s="307"/>
      <c r="G2" s="307"/>
      <c r="H2" s="307"/>
      <c r="J2" s="308" t="s">
        <v>59</v>
      </c>
      <c r="K2" s="308"/>
      <c r="L2" s="308"/>
    </row>
    <row r="3" spans="2:13" ht="18.5" x14ac:dyDescent="0.45">
      <c r="B3" s="2" t="s">
        <v>2</v>
      </c>
      <c r="C3" s="45">
        <f>'Αρχική σελίδα'!C4</f>
        <v>2024</v>
      </c>
      <c r="D3" s="45" t="s">
        <v>3</v>
      </c>
      <c r="E3" s="45">
        <f>C3+4</f>
        <v>2028</v>
      </c>
    </row>
    <row r="5" spans="2:13" ht="30.65" customHeight="1" x14ac:dyDescent="0.35">
      <c r="B5" s="309" t="s">
        <v>309</v>
      </c>
      <c r="C5" s="309"/>
      <c r="D5" s="309"/>
      <c r="E5" s="309"/>
      <c r="F5" s="309"/>
      <c r="G5" s="309"/>
      <c r="H5" s="309"/>
      <c r="I5" s="309"/>
    </row>
    <row r="6" spans="2:13" x14ac:dyDescent="0.35">
      <c r="B6" s="223"/>
      <c r="C6" s="223"/>
      <c r="D6" s="223"/>
      <c r="E6" s="223"/>
      <c r="F6" s="223"/>
      <c r="G6" s="223"/>
      <c r="H6" s="223"/>
    </row>
    <row r="7" spans="2:13" ht="15.5" x14ac:dyDescent="0.35">
      <c r="B7" s="20" t="s">
        <v>310</v>
      </c>
      <c r="C7" s="20"/>
      <c r="D7" s="20"/>
      <c r="E7" s="20"/>
      <c r="F7" s="20"/>
      <c r="G7" s="20"/>
      <c r="H7" s="20"/>
    </row>
    <row r="8" spans="2:13" ht="5.15" customHeight="1" x14ac:dyDescent="0.35"/>
    <row r="9" spans="2:13" x14ac:dyDescent="0.35">
      <c r="B9" s="18"/>
      <c r="C9" s="9" t="s">
        <v>311</v>
      </c>
      <c r="D9" s="9">
        <f>$C$3-5</f>
        <v>2019</v>
      </c>
      <c r="E9" s="9">
        <f>$C$3-4</f>
        <v>2020</v>
      </c>
      <c r="F9" s="9">
        <f>$C$3-3</f>
        <v>2021</v>
      </c>
      <c r="G9" s="9">
        <f>$C$3-2</f>
        <v>2022</v>
      </c>
      <c r="H9" s="9">
        <f>$C$3-1</f>
        <v>2023</v>
      </c>
    </row>
    <row r="10" spans="2:13" x14ac:dyDescent="0.35">
      <c r="B10" s="262" t="s">
        <v>193</v>
      </c>
      <c r="C10" s="29" t="s">
        <v>195</v>
      </c>
      <c r="D10" s="290">
        <f>IFERROR('Στοιχεία υφιστάμενου δικτύου'!E69/'Στοιχεία υφιστάμενου δικτύου'!E98,0)</f>
        <v>7.918910357934749E-3</v>
      </c>
      <c r="E10" s="290">
        <f>IFERROR('Στοιχεία υφιστάμενου δικτύου'!F69/'Στοιχεία υφιστάμενου δικτύου'!F98,0)</f>
        <v>6.4935064935064939E-3</v>
      </c>
      <c r="F10" s="290">
        <f>IFERROR('Στοιχεία υφιστάμενου δικτύου'!G69/'Στοιχεία υφιστάμενου δικτύου'!G98,0)</f>
        <v>6.6518847006651885E-3</v>
      </c>
      <c r="G10" s="290">
        <f>IFERROR('Στοιχεία υφιστάμενου δικτύου'!H69/'Στοιχεία υφιστάμενου δικτύου'!H98,0)</f>
        <v>3.4703843143102098E-2</v>
      </c>
      <c r="H10" s="290">
        <f>IFERROR('Στοιχεία υφιστάμενου δικτύου'!I69/'Στοιχεία υφιστάμενου δικτύου'!I98,0)</f>
        <v>4.4683169858321659E-2</v>
      </c>
    </row>
    <row r="11" spans="2:13" x14ac:dyDescent="0.35">
      <c r="B11" s="262" t="s">
        <v>35</v>
      </c>
      <c r="C11" s="29" t="s">
        <v>195</v>
      </c>
      <c r="D11" s="148">
        <f>IFERROR('Στοιχεία υφιστάμενου δικτύου'!E15/'Στοιχεία υφιστάμενου δικτύου'!E110,0)</f>
        <v>3.1504255319148938E-2</v>
      </c>
      <c r="E11" s="148">
        <f>IFERROR('Στοιχεία υφιστάμενου δικτύου'!F15/'Στοιχεία υφιστάμενου δικτύου'!F110,0)</f>
        <v>3.1519148936170215E-2</v>
      </c>
      <c r="F11" s="148">
        <f>IFERROR('Στοιχεία υφιστάμενου δικτύου'!G15/'Στοιχεία υφιστάμενου δικτύου'!G110,0)</f>
        <v>4.9640425531914896E-2</v>
      </c>
      <c r="G11" s="148">
        <f>IFERROR('Στοιχεία υφιστάμενου δικτύου'!H15/'Στοιχεία υφιστάμενου δικτύου'!H110,0)</f>
        <v>0.14519361702127659</v>
      </c>
      <c r="H11" s="148">
        <f>IFERROR('Στοιχεία υφιστάμενου δικτύου'!I15/'Στοιχεία υφιστάμενου δικτύου'!I110,0)</f>
        <v>0.22468404255319149</v>
      </c>
    </row>
    <row r="12" spans="2:13" x14ac:dyDescent="0.35">
      <c r="B12" s="262" t="s">
        <v>312</v>
      </c>
      <c r="C12" s="29" t="s">
        <v>195</v>
      </c>
      <c r="D12" s="148">
        <f>IFERROR(('Στοιχεία υφιστάμενου δικτύου'!E13+'Στοιχεία υφιστάμενου δικτύου'!E15)/'Στοιχεία υφιστάμενου δικτύου'!E110,0)</f>
        <v>0.15643404255319149</v>
      </c>
      <c r="E12" s="148">
        <f>IFERROR(('Στοιχεία υφιστάμενου δικτύου'!F13+'Στοιχεία υφιστάμενου δικτύου'!F15)/'Στοιχεία υφιστάμενου δικτύου'!F110,0)</f>
        <v>0.15644893617021277</v>
      </c>
      <c r="F12" s="148">
        <f>IFERROR(('Στοιχεία υφιστάμενου δικτύου'!G13+'Στοιχεία υφιστάμενου δικτύου'!G15)/'Στοιχεία υφιστάμενου δικτύου'!G110,0)</f>
        <v>0.17457021276595744</v>
      </c>
      <c r="G12" s="148">
        <f>IFERROR(('Στοιχεία υφιστάμενου δικτύου'!H13+'Στοιχεία υφιστάμενου δικτύου'!H15)/'Στοιχεία υφιστάμενου δικτύου'!H110,0)</f>
        <v>0.28061276595744683</v>
      </c>
      <c r="H12" s="148">
        <f>IFERROR(('Στοιχεία υφιστάμενου δικτύου'!I13+'Στοιχεία υφιστάμενου δικτύου'!I15)/'Στοιχεία υφιστάμενου δικτύου'!I110,0)</f>
        <v>0.36231063829787236</v>
      </c>
    </row>
    <row r="13" spans="2:13" x14ac:dyDescent="0.35">
      <c r="B13" s="262" t="s">
        <v>196</v>
      </c>
      <c r="C13" s="29" t="s">
        <v>195</v>
      </c>
      <c r="D13" s="148">
        <f>IFERROR('Στοιχεία υφιστάμενου δικτύου'!E33/'Στοιχεία υφιστάμενου δικτύου'!E102,0)</f>
        <v>7.918910357934749E-3</v>
      </c>
      <c r="E13" s="148">
        <f>IFERROR('Στοιχεία υφιστάμενου δικτύου'!F33/'Στοιχεία υφιστάμενου δικτύου'!F102,0)</f>
        <v>6.4935064935064939E-3</v>
      </c>
      <c r="F13" s="148">
        <f>IFERROR('Στοιχεία υφιστάμενου δικτύου'!G33/'Στοιχεία υφιστάμενου δικτύου'!G102,0)</f>
        <v>6.6518847006651885E-3</v>
      </c>
      <c r="G13" s="148">
        <f>IFERROR('Στοιχεία υφιστάμενου δικτύου'!H33/'Στοιχεία υφιστάμενου δικτύου'!H102,0)</f>
        <v>3.4703843143102098E-2</v>
      </c>
      <c r="H13" s="148">
        <f>IFERROR('Στοιχεία υφιστάμενου δικτύου'!I33/'Στοιχεία υφιστάμενου δικτύου'!I102,0)</f>
        <v>5.3223531205917114E-2</v>
      </c>
    </row>
    <row r="14" spans="2:13" x14ac:dyDescent="0.35">
      <c r="B14" s="19" t="s">
        <v>197</v>
      </c>
      <c r="C14" s="29" t="s">
        <v>195</v>
      </c>
      <c r="D14" s="148">
        <f>IFERROR('Στοιχεία υφιστάμενου δικτύου'!E109/'Στοιχεία υφιστάμενου δικτύου'!E110,0)</f>
        <v>0.71521276595744676</v>
      </c>
      <c r="E14" s="148">
        <f>IFERROR('Στοιχεία υφιστάμενου δικτύου'!F109/'Στοιχεία υφιστάμενου δικτύου'!F110,0)</f>
        <v>0.71521276595744676</v>
      </c>
      <c r="F14" s="148">
        <f>IFERROR('Στοιχεία υφιστάμενου δικτύου'!G109/'Στοιχεία υφιστάμενου δικτύου'!G110,0)</f>
        <v>0.71521276595744676</v>
      </c>
      <c r="G14" s="148">
        <f>IFERROR('Στοιχεία υφιστάμενου δικτύου'!H109/'Στοιχεία υφιστάμενου δικτύου'!H110,0)</f>
        <v>0.71521276595744676</v>
      </c>
      <c r="H14" s="148">
        <f>IFERROR('Στοιχεία υφιστάμενου δικτύου'!I109/'Στοιχεία υφιστάμενου δικτύου'!I110,0)</f>
        <v>0.71521276595744676</v>
      </c>
    </row>
    <row r="15" spans="2:13" ht="29" x14ac:dyDescent="0.35">
      <c r="B15" s="10" t="s">
        <v>198</v>
      </c>
      <c r="C15" s="11" t="s">
        <v>199</v>
      </c>
      <c r="D15" s="149">
        <f>IFERROR('Στοιχεία υφιστάμενου δικτύου'!E87/'Στοιχεία υφιστάμενου δικτύου'!E15,0)</f>
        <v>15.404567400553795</v>
      </c>
      <c r="E15" s="149">
        <f>IFERROR('Στοιχεία υφιστάμενου δικτύου'!F87/'Στοιχεία υφιστάμενου δικτύου'!F15,0)</f>
        <v>15.460076245443501</v>
      </c>
      <c r="F15" s="149">
        <f>IFERROR('Στοιχεία υφιστάμενου δικτύου'!G87/'Στοιχεία υφιστάμενου δικτύου'!G15,0)</f>
        <v>10.332814302858857</v>
      </c>
      <c r="G15" s="149">
        <f>IFERROR('Στοιχεία υφιστάμενου δικτύου'!H87/'Στοιχεία υφιστάμενου δικτύου'!H15,0)</f>
        <v>3.0254672586861271</v>
      </c>
      <c r="H15" s="149">
        <f>IFERROR('Στοιχεία υφιστάμενου δικτύου'!I87/'Στοιχεία υφιστάμενου δικτύου'!I15,0)</f>
        <v>3.2701240039203987</v>
      </c>
    </row>
    <row r="16" spans="2:13" ht="29" x14ac:dyDescent="0.35">
      <c r="B16" s="10" t="s">
        <v>200</v>
      </c>
      <c r="C16" s="11" t="s">
        <v>201</v>
      </c>
      <c r="D16" s="296">
        <f>IFERROR('Στοιχεία υφιστάμενου δικτύου'!E33/'Στοιχεία υφιστάμενου δικτύου'!E15,0)</f>
        <v>1.6883906260552442E-3</v>
      </c>
      <c r="E16" s="296">
        <f>IFERROR('Στοιχεία υφιστάμενου δικτύου'!F33/'Στοιχεία υφιστάμενου δικτύου'!F15,0)</f>
        <v>1.383826110436074E-3</v>
      </c>
      <c r="F16" s="296">
        <f>IFERROR('Στοιχεία υφιστάμενου δικτύου'!G33/'Στοιχεία υφιστάμενου δικτύου'!G15,0)</f>
        <v>9.0009000900090005E-4</v>
      </c>
      <c r="G16" s="296">
        <f>IFERROR('Στοιχεία υφιστάμενου δικτύου'!H33/'Στοιχεία υφιστάμενου δικτύου'!H15,0)</f>
        <v>6.8214123474157765E-3</v>
      </c>
      <c r="H16" s="296">
        <f>IFERROR('Στοιχεία υφιστάμενου δικτύου'!I33/'Στοιχεία υφιστάμενου δικτύου'!I15,0)</f>
        <v>6.6097545962888783E-3</v>
      </c>
      <c r="J16" s="257"/>
      <c r="K16" s="257"/>
      <c r="L16" s="257"/>
      <c r="M16" s="257"/>
    </row>
    <row r="19" spans="2:10" ht="15.5" x14ac:dyDescent="0.35">
      <c r="B19" s="306" t="s">
        <v>313</v>
      </c>
      <c r="C19" s="306"/>
      <c r="D19" s="306"/>
      <c r="E19" s="306"/>
      <c r="F19" s="306"/>
      <c r="G19" s="306"/>
      <c r="H19" s="306"/>
      <c r="I19" s="306"/>
    </row>
    <row r="20" spans="2:10" ht="5.15" customHeight="1" x14ac:dyDescent="0.35"/>
    <row r="21" spans="2:10" ht="29" x14ac:dyDescent="0.35">
      <c r="B21" s="18"/>
      <c r="C21" s="18"/>
      <c r="D21" s="27">
        <f>$C$3</f>
        <v>2024</v>
      </c>
      <c r="E21" s="27">
        <f>$C$3+1</f>
        <v>2025</v>
      </c>
      <c r="F21" s="27">
        <f>$C$3+2</f>
        <v>2026</v>
      </c>
      <c r="G21" s="27">
        <f>$C$3+3</f>
        <v>2027</v>
      </c>
      <c r="H21" s="27">
        <f>$C$3+4</f>
        <v>2028</v>
      </c>
      <c r="I21" s="28" t="str">
        <f>"Σύνολο Προγράμματος Ανάπτυξης "&amp;D21&amp;" - "&amp;H21</f>
        <v>Σύνολο Προγράμματος Ανάπτυξης 2024 - 2028</v>
      </c>
    </row>
    <row r="22" spans="2:10" x14ac:dyDescent="0.35">
      <c r="B22" s="262" t="s">
        <v>193</v>
      </c>
      <c r="C22" s="29" t="s">
        <v>195</v>
      </c>
      <c r="D22" s="148">
        <f>IFERROR('Πρόγραμμα ανάπτυξης δικτύου'!F70/'Πρόγραμμα ανάπτυξης δικτύου'!F139,0)</f>
        <v>8.1859077453791104E-2</v>
      </c>
      <c r="E22" s="148">
        <f>IFERROR('Πρόγραμμα ανάπτυξης δικτύου'!G70/'Πρόγραμμα ανάπτυξης δικτύου'!G139,0)</f>
        <v>0.11680757524518093</v>
      </c>
      <c r="F22" s="148">
        <f>IFERROR('Πρόγραμμα ανάπτυξης δικτύου'!H70/'Πρόγραμμα ανάπτυξης δικτύου'!H139,0)</f>
        <v>0.15665813358156855</v>
      </c>
      <c r="G22" s="148">
        <f>IFERROR('Πρόγραμμα ανάπτυξης δικτύου'!I70/'Πρόγραμμα ανάπτυξης δικτύου'!I139,0)</f>
        <v>0.19535489876658133</v>
      </c>
      <c r="H22" s="148">
        <f>IFERROR('Πρόγραμμα ανάπτυξης δικτύου'!J70/'Πρόγραμμα ανάπτυξης δικτύου'!J139,0)</f>
        <v>0.2330835466604608</v>
      </c>
      <c r="I22" s="407"/>
    </row>
    <row r="23" spans="2:10" x14ac:dyDescent="0.35">
      <c r="B23" s="262" t="s">
        <v>35</v>
      </c>
      <c r="C23" s="29" t="s">
        <v>195</v>
      </c>
      <c r="D23" s="148">
        <f>IFERROR('Πρόγραμμα ανάπτυξης δικτύου'!F15/'Πρόγραμμα ανάπτυξης δικτύου'!F151,0)</f>
        <v>0.45609414893617023</v>
      </c>
      <c r="E23" s="148">
        <f>IFERROR('Πρόγραμμα ανάπτυξης δικτύου'!G15/'Πρόγραμμα ανάπτυξης δικτύου'!G151,0)</f>
        <v>0.54164734042553186</v>
      </c>
      <c r="F23" s="148">
        <f>IFERROR('Πρόγραμμα ανάπτυξης δικτύου'!H15/'Πρόγραμμα ανάπτυξης δικτύου'!H151,0)</f>
        <v>0.56005159574468089</v>
      </c>
      <c r="G23" s="148">
        <f>IFERROR('Πρόγραμμα ανάπτυξης δικτύου'!I15/'Πρόγραμμα ανάπτυξης δικτύου'!I151,0)</f>
        <v>0.56537074468085102</v>
      </c>
      <c r="H23" s="148">
        <f>IFERROR('Πρόγραμμα ανάπτυξης δικτύου'!J15/'Πρόγραμμα ανάπτυξης δικτύου'!J151,0)</f>
        <v>0.57068989361702127</v>
      </c>
      <c r="I23" s="408"/>
    </row>
    <row r="24" spans="2:10" x14ac:dyDescent="0.35">
      <c r="B24" s="262" t="s">
        <v>196</v>
      </c>
      <c r="C24" s="29" t="s">
        <v>195</v>
      </c>
      <c r="D24" s="148">
        <f>IFERROR('Πρόγραμμα ανάπτυξης δικτύου'!F34/'Πρόγραμμα ανάπτυξης δικτύου'!F143,0)</f>
        <v>4.9838768929344052E-2</v>
      </c>
      <c r="E24" s="148">
        <f>IFERROR('Πρόγραμμα ανάπτυξης δικτύου'!G34/'Πρόγραμμα ανάπτυξης δικτύου'!G143,0)</f>
        <v>7.1419170870805002E-2</v>
      </c>
      <c r="F24" s="148">
        <f>IFERROR('Πρόγραμμα ανάπτυξης δικτύου'!H34/'Πρόγραμμα ανάπτυξης δικτύου'!H143,0)</f>
        <v>0.10197022582951344</v>
      </c>
      <c r="G24" s="148">
        <f>IFERROR('Πρόγραμμα ανάπτυξης δικτύου'!I34/'Πρόγραμμα ανάπτυξης δικτύου'!I143,0)</f>
        <v>0.1319967197947769</v>
      </c>
      <c r="H24" s="148">
        <f>IFERROR('Πρόγραμμα ανάπτυξης δικτύου'!J34/'Πρόγραμμα ανάπτυξης δικτύου'!J143,0)</f>
        <v>0.17080196812313386</v>
      </c>
      <c r="I24" s="408"/>
    </row>
    <row r="25" spans="2:10" ht="53.25" customHeight="1" x14ac:dyDescent="0.35">
      <c r="B25" s="263" t="s">
        <v>314</v>
      </c>
      <c r="C25" s="11" t="s">
        <v>199</v>
      </c>
      <c r="D25" s="149">
        <f>IFERROR(('Πρόγραμμα ανάπτυξης δικτύου'!F102)/'Πρόγραμμα ανάπτυξης δικτύου'!F15,0)</f>
        <v>1.7027431113163691</v>
      </c>
      <c r="E25" s="149">
        <f>IFERROR(('Πρόγραμμα ανάπτυξης δικτύου'!G102)/'Πρόγραμμα ανάπτυξης δικτύου'!G15,0)</f>
        <v>1.8141607016420551</v>
      </c>
      <c r="F25" s="149">
        <f>IFERROR(('Πρόγραμμα ανάπτυξης δικτύου'!H102)/'Πρόγραμμα ανάπτυξης δικτύου'!H15,0)</f>
        <v>2.0836790303325015</v>
      </c>
      <c r="G25" s="149">
        <f>IFERROR(('Πρόγραμμα ανάπτυξης δικτύου'!I102)/'Πρόγραμμα ανάπτυξης δικτύου'!I15,0)</f>
        <v>2.3272693403029647</v>
      </c>
      <c r="H25" s="149">
        <f>IFERROR(('Πρόγραμμα ανάπτυξης δικτύου'!J102)/'Πρόγραμμα ανάπτυξης δικτύου'!J15,0)</f>
        <v>2.5556527793441499</v>
      </c>
      <c r="I25" s="408"/>
    </row>
    <row r="26" spans="2:10" ht="29" x14ac:dyDescent="0.35">
      <c r="B26" s="10" t="s">
        <v>200</v>
      </c>
      <c r="C26" s="11" t="s">
        <v>201</v>
      </c>
      <c r="D26" s="260">
        <f>IFERROR('Πρόγραμμα ανάπτυξης δικτύου'!F34/'Πρόγραμμα ανάπτυξης δικτύου'!F15,0)</f>
        <v>8.5438686721316642E-3</v>
      </c>
      <c r="E26" s="261">
        <f>IFERROR('Πρόγραμμα ανάπτυξης δικτύου'!G34/'Πρόγραμμα ανάπτυξης δικτύου'!G15,0)</f>
        <v>1.2789981704748222E-2</v>
      </c>
      <c r="F26" s="261">
        <f>IFERROR('Πρόγραμμα ανάπτυξης δικτύου'!H34/'Πρόγραμμα ανάπτυξης δικτύου'!H15,0)</f>
        <v>1.8423454525941282E-2</v>
      </c>
      <c r="G26" s="261">
        <f>IFERROR('Πρόγραμμα ανάπτυξης δικτύου'!I34/'Πρόγραμμα ανάπτυξης δικτύου'!I15,0)</f>
        <v>2.3624114095721412E-2</v>
      </c>
      <c r="H26" s="261">
        <f>IFERROR('Πρόγραμμα ανάπτυξης δικτύου'!J34/'Πρόγραμμα ανάπτυξης δικτύου'!J15,0)</f>
        <v>3.0284360940518989E-2</v>
      </c>
      <c r="I26" s="409"/>
    </row>
    <row r="27" spans="2:10" ht="36" customHeight="1" x14ac:dyDescent="0.35">
      <c r="B27" s="10" t="s">
        <v>203</v>
      </c>
      <c r="C27" s="11" t="s">
        <v>204</v>
      </c>
      <c r="D27" s="149">
        <f>IFERROR('Πρόγραμμα ανάπτυξης δικτύου'!F157/'Πρόγραμμα ανάπτυξης δικτύου'!F69,0)</f>
        <v>5149.2843053740189</v>
      </c>
      <c r="E27" s="149">
        <f>IFERROR('Πρόγραμμα ανάπτυξης δικτύου'!G157/'Πρόγραμμα ανάπτυξης δικτύου'!G69,0)</f>
        <v>2783.080586540209</v>
      </c>
      <c r="F27" s="149">
        <f>IFERROR('Πρόγραμμα ανάπτυξης δικτύου'!H157/'Πρόγραμμα ανάπτυξης δικτύου'!H69,0)</f>
        <v>1674.3079679392345</v>
      </c>
      <c r="G27" s="149">
        <f>IFERROR('Πρόγραμμα ανάπτυξης δικτύου'!I157/'Πρόγραμμα ανάπτυξης δικτύου'!I69,0)</f>
        <v>1630.4386524980239</v>
      </c>
      <c r="H27" s="149">
        <f>IFERROR('Πρόγραμμα ανάπτυξης δικτύου'!J157/'Πρόγραμμα ανάπτυξης δικτύου'!J69,0)</f>
        <v>2042.3261898708927</v>
      </c>
      <c r="I27" s="149">
        <f>IFERROR('Πρόγραμμα ανάπτυξης δικτύου'!K157/'Πρόγραμμα ανάπτυξης δικτύου'!K69,0)</f>
        <v>2761.4748832153455</v>
      </c>
    </row>
    <row r="28" spans="2:10" x14ac:dyDescent="0.35">
      <c r="B28" s="10" t="s">
        <v>315</v>
      </c>
      <c r="C28" s="11" t="s">
        <v>206</v>
      </c>
      <c r="D28" s="149">
        <f>IFERROR('Πρόγραμμα ανάπτυξης δικτύου'!F157/'Πρόγραμμα ανάπτυξης δικτύου'!F98,0)</f>
        <v>693.73274688010395</v>
      </c>
      <c r="E28" s="149">
        <f>IFERROR('Πρόγραμμα ανάπτυξης δικτύου'!G157/'Πρόγραμμα ανάπτυξης δικτύου'!G98,0)</f>
        <v>60.494689537193636</v>
      </c>
      <c r="F28" s="149">
        <f>IFERROR('Πρόγραμμα ανάπτυξης δικτύου'!H157/'Πρόγραμμα ανάπτυξης δικτύου'!H98,0)</f>
        <v>19.533401334151399</v>
      </c>
      <c r="G28" s="149">
        <f>IFERROR('Πρόγραμμα ανάπτυξης δικτύου'!I157/'Πρόγραμμα ανάπτυξης δικτύου'!I98,0)</f>
        <v>12.409708366673669</v>
      </c>
      <c r="H28" s="149">
        <f>IFERROR('Πρόγραμμα ανάπτυξης δικτύου'!J157/'Πρόγραμμα ανάπτυξης δικτύου'!J98,0)</f>
        <v>12.16720881300138</v>
      </c>
      <c r="I28" s="149">
        <f>IFERROR('Πρόγραμμα ανάπτυξης δικτύου'!K157/'Πρόγραμμα ανάπτυξης δικτύου'!K98,0)</f>
        <v>33.797655770693858</v>
      </c>
    </row>
    <row r="29" spans="2:10" x14ac:dyDescent="0.35">
      <c r="B29" s="10" t="s">
        <v>207</v>
      </c>
      <c r="C29" s="11" t="s">
        <v>208</v>
      </c>
      <c r="D29" s="149">
        <f>IFERROR('Πρόγραμμα ανάπτυξης δικτύου'!F157/'Πρόγραμμα ανάπτυξης δικτύου'!F33,0)</f>
        <v>12043.010757429663</v>
      </c>
      <c r="E29" s="149">
        <f>IFERROR('Πρόγραμμα ανάπτυξης δικτύου'!G157/'Πρόγραμμα ανάπτυξης δικτύου'!G33,0)</f>
        <v>4947.8073607673423</v>
      </c>
      <c r="F29" s="149">
        <f>IFERROR('Πρόγραμμα ανάπτυξης δικτύου'!H157/'Πρόγραμμα ανάπτυξης δικτύου'!H33,0)</f>
        <v>2490.1850542930565</v>
      </c>
      <c r="G29" s="149">
        <f>IFERROR('Πρόγραμμα ανάπτυξης δικτύου'!I157/'Πρόγραμμα ανάπτυξης δικτύου'!I33,0)</f>
        <v>2373.1559798439375</v>
      </c>
      <c r="H29" s="149">
        <f>IFERROR('Πρόγραμμα ανάπτυξης δικτύου'!J157/'Πρόγραμμα ανάπτυξης δικτύου'!J33,0)</f>
        <v>2242.6301944044235</v>
      </c>
      <c r="I29" s="149">
        <f>IFERROR('Πρόγραμμα ανάπτυξης δικτύου'!K157/'Πρόγραμμα ανάπτυξης δικτύου'!K33,0)</f>
        <v>4335.9804614095765</v>
      </c>
    </row>
    <row r="30" spans="2:10" ht="29" x14ac:dyDescent="0.35">
      <c r="B30" s="10" t="s">
        <v>209</v>
      </c>
      <c r="C30" s="11" t="s">
        <v>210</v>
      </c>
      <c r="D30" s="149">
        <f>IFERROR('Πρόγραμμα ανάπτυξης δικτύου'!F69/'Πρόγραμμα ανάπτυξης δικτύου'!F14,0)</f>
        <v>2.4374153834837754E-2</v>
      </c>
      <c r="E30" s="149">
        <f>IFERROR('Πρόγραμμα ανάπτυξης δικτύου'!G69/'Πρόγραμμα ανάπτυξης δικτύου'!G14,0)</f>
        <v>6.2981845312111415E-2</v>
      </c>
      <c r="F30" s="149">
        <f>IFERROR('Πρόγραμμα ανάπτυξης δικτύου'!H69/'Πρόγραμμα ανάπτυξης δικτύου'!H14,0)</f>
        <v>0.27398843930635836</v>
      </c>
      <c r="G30" s="149">
        <f>IFERROR('Πρόγραμμα ανάπτυξης δικτύου'!I69/'Πρόγραμμα ανάπτυξης δικτύου'!I14,0)</f>
        <v>0.83140000000000003</v>
      </c>
      <c r="H30" s="149">
        <f>IFERROR('Πρόγραμμα ανάπτυξης δικτύου'!J69/'Πρόγραμμα ανάπτυξης δικτύου'!J14,0)</f>
        <v>0.81059999999999999</v>
      </c>
      <c r="I30" s="149">
        <f>IFERROR('Πρόγραμμα ανάπτυξης δικτύου'!K69/'Πρόγραμμα ανάπτυξης δικτύου'!K14,0)</f>
        <v>7.1690461512918705E-2</v>
      </c>
    </row>
    <row r="31" spans="2:10" ht="25.5" customHeight="1" x14ac:dyDescent="0.35">
      <c r="B31" s="10" t="s">
        <v>211</v>
      </c>
      <c r="C31" s="11" t="s">
        <v>201</v>
      </c>
      <c r="D31" s="149">
        <f>IFERROR('Πρόγραμμα ανάπτυξης δικτύου'!F33/'Πρόγραμμα ανάπτυξης δικτύου'!F14,0)</f>
        <v>1.0421766643450998E-2</v>
      </c>
      <c r="E31" s="149">
        <f>IFERROR('Πρόγραμμα ανάπτυξης δικτύου'!G33/'Πρόγραμμα ανάπτυξης δικτύου'!G14,0)</f>
        <v>3.5426510818204429E-2</v>
      </c>
      <c r="F31" s="149">
        <f>IFERROR('Πρόγραμμα ανάπτυξης δικτύου'!H33/'Πρόγραμμα ανάπτυξης δικτύου'!H14,0)</f>
        <v>0.18421965317919076</v>
      </c>
      <c r="G31" s="149">
        <f>IFERROR('Πρόγραμμα ανάπτυξης δικτύου'!I33/'Πρόγραμμα ανάπτυξης δικτύου'!I14,0)</f>
        <v>0.57120000000000004</v>
      </c>
      <c r="H31" s="149">
        <f>IFERROR('Πρόγραμμα ανάπτυξης δικτύου'!J33/'Πρόγραμμα ανάπτυξης δικτύου'!J14,0)</f>
        <v>0.73819999999999997</v>
      </c>
      <c r="I31" s="149">
        <f>IFERROR('Πρόγραμμα ανάπτυξης δικτύου'!K33/'Πρόγραμμα ανάπτυξης δικτύου'!K14,0)</f>
        <v>4.5657818478656895E-2</v>
      </c>
    </row>
    <row r="32" spans="2:10" ht="33" customHeight="1" x14ac:dyDescent="0.35">
      <c r="B32" s="10" t="s">
        <v>316</v>
      </c>
      <c r="C32" s="11" t="s">
        <v>199</v>
      </c>
      <c r="D32" s="149">
        <f>IFERROR('Πρόγραμμα ανάπτυξης δικτύου'!F98/'Πρόγραμμα ανάπτυξης δικτύου'!F14,0)</f>
        <v>0.18091901868976282</v>
      </c>
      <c r="E32" s="149">
        <f>IFERROR('Πρόγραμμα ανάπτυξης δικτύου'!G98/'Πρόγραμμα ανάπτυξης δικτύου'!G14,0)</f>
        <v>2.8975031086794329</v>
      </c>
      <c r="F32" s="149">
        <f>IFERROR('Πρόγραμμα ανάπτυξης δικτύου'!H98/'Πρόγραμμα ανάπτυξης δικτύου'!H14,0)</f>
        <v>23.484953757225433</v>
      </c>
      <c r="G32" s="149">
        <f>IFERROR('Πρόγραμμα ανάπτυξης δικτύου'!I98/'Πρόγραμμα ανάπτυξης δικτύου'!I14,0)</f>
        <v>109.23276000000001</v>
      </c>
      <c r="H32" s="149">
        <f>IFERROR('Πρόγραμμα ανάπτυξης δικτύου'!J98/'Πρόγραμμα ανάπτυξης δικτύου'!J14,0)</f>
        <v>136.06322</v>
      </c>
      <c r="I32" s="149">
        <f>IFERROR('Πρόγραμμα ανάπτυξης δικτύου'!K98/'Πρόγραμμα ανάπτυξης δικτύου'!K14,0)</f>
        <v>5.8575485287267623</v>
      </c>
      <c r="J32" s="130"/>
    </row>
    <row r="33" spans="2:2" x14ac:dyDescent="0.35">
      <c r="B33" s="225" t="s">
        <v>317</v>
      </c>
    </row>
  </sheetData>
  <mergeCells count="5">
    <mergeCell ref="I22:I26"/>
    <mergeCell ref="B19:I19"/>
    <mergeCell ref="C2:H2"/>
    <mergeCell ref="J2:L2"/>
    <mergeCell ref="B5:I5"/>
  </mergeCells>
  <hyperlinks>
    <hyperlink ref="J2" location="'Αρχική σελίδα'!A1" display="Πίσω στην αρχική σελίδα" xr:uid="{8401035D-41D6-462B-B9B4-DDEF21BC9551}"/>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00E597-B05A-4AEA-9E9E-2BDC62205EAF}">
  <sheetPr>
    <tabColor theme="9" tint="0.79998168889431442"/>
    <pageSetUpPr fitToPage="1"/>
  </sheetPr>
  <dimension ref="B2:L47"/>
  <sheetViews>
    <sheetView showGridLines="0" workbookViewId="0">
      <selection activeCell="K22" sqref="K22"/>
    </sheetView>
  </sheetViews>
  <sheetFormatPr defaultColWidth="8.81640625" defaultRowHeight="14.5" x14ac:dyDescent="0.35"/>
  <cols>
    <col min="1" max="1" width="2.81640625" customWidth="1"/>
    <col min="2" max="2" width="45.7265625" customWidth="1"/>
    <col min="3" max="8" width="12.7265625" customWidth="1"/>
  </cols>
  <sheetData>
    <row r="2" spans="2:12" ht="18.5" x14ac:dyDescent="0.45">
      <c r="B2" s="91" t="s">
        <v>0</v>
      </c>
      <c r="C2" s="307" t="str">
        <f>'Αρχική σελίδα'!C3</f>
        <v>Ανατολικής Μακεδονίας και Θράκης</v>
      </c>
      <c r="D2" s="307"/>
      <c r="E2" s="307"/>
      <c r="F2" s="307"/>
      <c r="G2" s="307"/>
      <c r="H2" s="307"/>
      <c r="J2" s="308" t="s">
        <v>59</v>
      </c>
      <c r="K2" s="308"/>
      <c r="L2" s="308"/>
    </row>
    <row r="3" spans="2:12" ht="18.5" x14ac:dyDescent="0.45">
      <c r="B3" s="2" t="s">
        <v>2</v>
      </c>
      <c r="C3" s="45">
        <f>'Αρχική σελίδα'!C4</f>
        <v>2024</v>
      </c>
      <c r="D3" s="45" t="s">
        <v>3</v>
      </c>
      <c r="E3" s="45">
        <f>C3+4</f>
        <v>2028</v>
      </c>
    </row>
    <row r="5" spans="2:12" ht="32.15" customHeight="1" x14ac:dyDescent="0.35">
      <c r="B5" s="309" t="s">
        <v>318</v>
      </c>
      <c r="C5" s="309"/>
      <c r="D5" s="309"/>
      <c r="E5" s="309"/>
      <c r="F5" s="309"/>
      <c r="G5" s="309"/>
      <c r="H5" s="309"/>
      <c r="I5" s="309"/>
    </row>
    <row r="6" spans="2:12" x14ac:dyDescent="0.35">
      <c r="B6" s="223"/>
      <c r="C6" s="223"/>
      <c r="D6" s="223"/>
      <c r="E6" s="223"/>
      <c r="F6" s="223"/>
      <c r="G6" s="223"/>
      <c r="H6" s="223"/>
    </row>
    <row r="7" spans="2:12" x14ac:dyDescent="0.35">
      <c r="B7" s="3" t="s">
        <v>223</v>
      </c>
      <c r="C7" s="54" t="s">
        <v>195</v>
      </c>
      <c r="D7" s="255">
        <v>8.3799999999999999E-2</v>
      </c>
      <c r="E7" s="255">
        <v>8.3799999999999999E-2</v>
      </c>
      <c r="F7" s="255">
        <v>8.3799999999999999E-2</v>
      </c>
      <c r="G7" s="255">
        <v>8.3799999999999999E-2</v>
      </c>
      <c r="H7" s="255">
        <v>8.3799999999999999E-2</v>
      </c>
      <c r="I7" s="17" t="s">
        <v>224</v>
      </c>
    </row>
    <row r="9" spans="2:12" ht="15.5" x14ac:dyDescent="0.35">
      <c r="B9" s="410" t="s">
        <v>319</v>
      </c>
      <c r="C9" s="411"/>
      <c r="D9" s="411"/>
      <c r="E9" s="411"/>
      <c r="F9" s="411"/>
      <c r="G9" s="411"/>
      <c r="H9" s="412"/>
      <c r="I9" s="130"/>
    </row>
    <row r="10" spans="2:12" x14ac:dyDescent="0.35">
      <c r="B10" s="3"/>
      <c r="C10" s="27" t="s">
        <v>105</v>
      </c>
      <c r="D10" s="27">
        <f>$C$3</f>
        <v>2024</v>
      </c>
      <c r="E10" s="27">
        <f>$C$3+1</f>
        <v>2025</v>
      </c>
      <c r="F10" s="27">
        <f>$C$3+2</f>
        <v>2026</v>
      </c>
      <c r="G10" s="27">
        <f>$C$3+3</f>
        <v>2027</v>
      </c>
      <c r="H10" s="27">
        <f>$C$3+4</f>
        <v>2028</v>
      </c>
    </row>
    <row r="11" spans="2:12" x14ac:dyDescent="0.35">
      <c r="B11" s="3" t="s">
        <v>228</v>
      </c>
      <c r="C11" s="37"/>
      <c r="D11" s="21">
        <v>1</v>
      </c>
      <c r="E11" s="21">
        <v>2</v>
      </c>
      <c r="F11" s="21">
        <v>3</v>
      </c>
      <c r="G11" s="21">
        <v>4</v>
      </c>
      <c r="H11" s="21">
        <v>5</v>
      </c>
    </row>
    <row r="12" spans="2:12" x14ac:dyDescent="0.35">
      <c r="B12" s="3" t="s">
        <v>320</v>
      </c>
      <c r="C12" s="34" t="s">
        <v>321</v>
      </c>
      <c r="D12" s="35">
        <v>28073080</v>
      </c>
      <c r="E12" s="35">
        <v>27796648</v>
      </c>
      <c r="F12" s="35">
        <v>27568051</v>
      </c>
      <c r="G12" s="35">
        <v>27394471</v>
      </c>
      <c r="H12" s="35">
        <v>27303810</v>
      </c>
      <c r="I12" s="130"/>
    </row>
    <row r="13" spans="2:12" x14ac:dyDescent="0.35">
      <c r="B13" s="3" t="s">
        <v>322</v>
      </c>
      <c r="C13" s="34" t="s">
        <v>321</v>
      </c>
      <c r="D13" s="150">
        <f>D12*$D$7</f>
        <v>2352524.1039999998</v>
      </c>
      <c r="E13" s="150">
        <f>E12*$E$7</f>
        <v>2329359.1024000002</v>
      </c>
      <c r="F13" s="150">
        <f>F12*$F$7</f>
        <v>2310202.6738</v>
      </c>
      <c r="G13" s="150">
        <f>G12*$G$7</f>
        <v>2295656.6697999998</v>
      </c>
      <c r="H13" s="150">
        <f>H12*$H$7</f>
        <v>2288059.2779999999</v>
      </c>
    </row>
    <row r="14" spans="2:12" x14ac:dyDescent="0.35">
      <c r="B14" s="3" t="s">
        <v>323</v>
      </c>
      <c r="C14" s="34" t="s">
        <v>321</v>
      </c>
      <c r="D14" s="35">
        <v>1365673.61</v>
      </c>
      <c r="E14" s="35">
        <v>1459998.89</v>
      </c>
      <c r="F14" s="35">
        <v>1573234.15</v>
      </c>
      <c r="G14" s="35">
        <v>1708608.89</v>
      </c>
      <c r="H14" s="35">
        <v>1901993.42</v>
      </c>
      <c r="I14" s="130"/>
    </row>
    <row r="15" spans="2:12" x14ac:dyDescent="0.35">
      <c r="B15" s="3" t="s">
        <v>324</v>
      </c>
      <c r="C15" s="34" t="s">
        <v>321</v>
      </c>
      <c r="D15" s="35">
        <v>3352808</v>
      </c>
      <c r="E15" s="35">
        <v>3087986</v>
      </c>
      <c r="F15" s="35">
        <v>3236580</v>
      </c>
      <c r="G15" s="35">
        <v>3384961</v>
      </c>
      <c r="H15" s="35">
        <v>4337514</v>
      </c>
      <c r="I15" s="130"/>
    </row>
    <row r="16" spans="2:12" x14ac:dyDescent="0.35">
      <c r="B16" s="3" t="s">
        <v>325</v>
      </c>
      <c r="C16" s="34" t="s">
        <v>321</v>
      </c>
      <c r="D16" s="151">
        <f>SUM(D13:D15)</f>
        <v>7071005.7139999997</v>
      </c>
      <c r="E16" s="151">
        <f t="shared" ref="E16:H16" si="0">SUM(E13:E15)</f>
        <v>6877343.9923999999</v>
      </c>
      <c r="F16" s="151">
        <f t="shared" si="0"/>
        <v>7120016.8237999994</v>
      </c>
      <c r="G16" s="151">
        <f>SUM(G13:G15)</f>
        <v>7389226.5597999999</v>
      </c>
      <c r="H16" s="151">
        <f t="shared" si="0"/>
        <v>8527566.6979999989</v>
      </c>
    </row>
    <row r="17" spans="2:8" x14ac:dyDescent="0.35">
      <c r="B17" s="3" t="s">
        <v>243</v>
      </c>
      <c r="C17" s="34" t="s">
        <v>321</v>
      </c>
      <c r="D17" s="151">
        <f>D16*1/(1+D7)</f>
        <v>6524271.7420188216</v>
      </c>
      <c r="E17" s="151">
        <f>E16*(1/(1+E7)*1/(1+D7))</f>
        <v>5854940.0711261723</v>
      </c>
      <c r="F17" s="151">
        <f>F16*(1/(1+F7)*(1/(1+E7)*1/(1+D7)))</f>
        <v>5592855.255174337</v>
      </c>
      <c r="G17" s="151">
        <f>G16*(1/(1+G7)*(1/(1+F7)*(1/(1+E7)*1/(1+D7))))</f>
        <v>5355529.2533305334</v>
      </c>
      <c r="H17" s="151">
        <f>H16*(1/(1+H7)*(1/(1+G7)*(1/(1+F7)*(1/(1+E7)*1/(1+D7)))))</f>
        <v>5702685.1111321403</v>
      </c>
    </row>
    <row r="18" spans="2:8" x14ac:dyDescent="0.35">
      <c r="B18" s="39" t="s">
        <v>326</v>
      </c>
      <c r="C18" s="34" t="s">
        <v>321</v>
      </c>
      <c r="D18" s="152">
        <f>SUM(D17:H17)</f>
        <v>29030281.432782002</v>
      </c>
      <c r="E18" s="38"/>
      <c r="F18" s="38"/>
      <c r="G18" s="38"/>
      <c r="H18" s="38"/>
    </row>
    <row r="19" spans="2:8" ht="6" customHeight="1" x14ac:dyDescent="0.35">
      <c r="C19" s="33"/>
      <c r="D19" s="33"/>
      <c r="E19" s="33"/>
      <c r="F19" s="33"/>
    </row>
    <row r="20" spans="2:8" x14ac:dyDescent="0.35">
      <c r="B20" s="3" t="s">
        <v>327</v>
      </c>
      <c r="C20" s="36" t="s">
        <v>115</v>
      </c>
      <c r="D20" s="151">
        <f>'Πρόγραμμα ανάπτυξης δικτύου'!F101</f>
        <v>690660</v>
      </c>
      <c r="E20" s="151">
        <f>'Πρόγραμμα ανάπτυξης δικτύου'!G101</f>
        <v>690660</v>
      </c>
      <c r="F20" s="151">
        <f>'Πρόγραμμα ανάπτυξης δικτύου'!H101</f>
        <v>690660</v>
      </c>
      <c r="G20" s="151">
        <f>'Πρόγραμμα ανάπτυξης δικτύου'!I101</f>
        <v>690660</v>
      </c>
      <c r="H20" s="151">
        <f>'Πρόγραμμα ανάπτυξης δικτύου'!J101</f>
        <v>690660</v>
      </c>
    </row>
    <row r="21" spans="2:8" x14ac:dyDescent="0.35">
      <c r="B21" s="39" t="s">
        <v>328</v>
      </c>
      <c r="C21" s="40" t="s">
        <v>115</v>
      </c>
      <c r="D21" s="152">
        <f>SUM(D20:H20)</f>
        <v>3453300</v>
      </c>
    </row>
    <row r="22" spans="2:8" x14ac:dyDescent="0.35">
      <c r="B22" s="17"/>
    </row>
    <row r="23" spans="2:8" x14ac:dyDescent="0.35">
      <c r="B23" s="3" t="s">
        <v>225</v>
      </c>
      <c r="C23" s="41" t="s">
        <v>206</v>
      </c>
      <c r="D23" s="153">
        <f>IFERROR(D18/D21,0)</f>
        <v>8.4065332964937891</v>
      </c>
    </row>
    <row r="24" spans="2:8" x14ac:dyDescent="0.35">
      <c r="D24" s="38"/>
    </row>
    <row r="26" spans="2:8" ht="15.5" x14ac:dyDescent="0.35">
      <c r="B26" s="410" t="s">
        <v>329</v>
      </c>
      <c r="C26" s="411"/>
      <c r="D26" s="411"/>
      <c r="E26" s="411"/>
      <c r="F26" s="411"/>
      <c r="G26" s="411"/>
      <c r="H26" s="412"/>
    </row>
    <row r="27" spans="2:8" x14ac:dyDescent="0.35">
      <c r="B27" s="3"/>
      <c r="C27" s="27" t="s">
        <v>105</v>
      </c>
      <c r="D27" s="27">
        <f>$C$3</f>
        <v>2024</v>
      </c>
      <c r="E27" s="27">
        <f>$C$3+1</f>
        <v>2025</v>
      </c>
      <c r="F27" s="27">
        <f>$C$3+2</f>
        <v>2026</v>
      </c>
      <c r="G27" s="27">
        <f>$C$3+3</f>
        <v>2027</v>
      </c>
      <c r="H27" s="27">
        <f>$C$3+4</f>
        <v>2028</v>
      </c>
    </row>
    <row r="28" spans="2:8" x14ac:dyDescent="0.35">
      <c r="B28" s="3" t="s">
        <v>228</v>
      </c>
      <c r="C28" s="37"/>
      <c r="D28" s="21">
        <v>1</v>
      </c>
      <c r="E28" s="21">
        <v>2</v>
      </c>
      <c r="F28" s="21">
        <v>3</v>
      </c>
      <c r="G28" s="21">
        <v>4</v>
      </c>
      <c r="H28" s="21">
        <v>5</v>
      </c>
    </row>
    <row r="29" spans="2:8" x14ac:dyDescent="0.35">
      <c r="B29" s="3" t="s">
        <v>320</v>
      </c>
      <c r="C29" s="34" t="s">
        <v>321</v>
      </c>
      <c r="D29" s="35">
        <v>46117179</v>
      </c>
      <c r="E29" s="35">
        <v>54810865</v>
      </c>
      <c r="F29" s="35">
        <v>57692504</v>
      </c>
      <c r="G29" s="35">
        <v>59508183</v>
      </c>
      <c r="H29" s="35">
        <v>61835322</v>
      </c>
    </row>
    <row r="30" spans="2:8" x14ac:dyDescent="0.35">
      <c r="B30" s="3" t="s">
        <v>322</v>
      </c>
      <c r="C30" s="34" t="s">
        <v>321</v>
      </c>
      <c r="D30" s="150">
        <f>D29*$D$7</f>
        <v>3864619.6001999998</v>
      </c>
      <c r="E30" s="150">
        <f t="shared" ref="E30" si="1">E29*$D$7</f>
        <v>4593150.4869999997</v>
      </c>
      <c r="F30" s="150">
        <f t="shared" ref="F30" si="2">F29*$D$7</f>
        <v>4834631.8351999996</v>
      </c>
      <c r="G30" s="150">
        <f t="shared" ref="G30" si="3">G29*$D$7</f>
        <v>4986785.7353999997</v>
      </c>
      <c r="H30" s="150">
        <f t="shared" ref="H30" si="4">H29*$D$7</f>
        <v>5181799.9835999999</v>
      </c>
    </row>
    <row r="31" spans="2:8" x14ac:dyDescent="0.35">
      <c r="B31" s="3" t="s">
        <v>330</v>
      </c>
      <c r="C31" s="34" t="s">
        <v>321</v>
      </c>
      <c r="D31" s="35">
        <v>1705962.61</v>
      </c>
      <c r="E31" s="35">
        <v>2133925.0499999998</v>
      </c>
      <c r="F31" s="35">
        <v>2404566.73</v>
      </c>
      <c r="G31" s="35">
        <v>2651597.08</v>
      </c>
      <c r="H31" s="35">
        <v>2959905.18</v>
      </c>
    </row>
    <row r="32" spans="2:8" x14ac:dyDescent="0.35">
      <c r="B32" s="3" t="s">
        <v>324</v>
      </c>
      <c r="C32" s="34" t="s">
        <v>321</v>
      </c>
      <c r="D32" s="35">
        <v>3379737</v>
      </c>
      <c r="E32" s="35">
        <v>3174953</v>
      </c>
      <c r="F32" s="35">
        <v>3380860</v>
      </c>
      <c r="G32" s="35">
        <v>3582087</v>
      </c>
      <c r="H32" s="35">
        <v>4584963</v>
      </c>
    </row>
    <row r="33" spans="2:8" x14ac:dyDescent="0.35">
      <c r="B33" s="3" t="s">
        <v>325</v>
      </c>
      <c r="C33" s="34" t="s">
        <v>321</v>
      </c>
      <c r="D33" s="151">
        <f>SUM(D30:D32)</f>
        <v>8950319.2102000006</v>
      </c>
      <c r="E33" s="151">
        <f>SUM(E30:E32)</f>
        <v>9902028.5370000005</v>
      </c>
      <c r="F33" s="151">
        <f>SUM(F30:F32)</f>
        <v>10620058.565199999</v>
      </c>
      <c r="G33" s="151">
        <f>SUM(G30:G32)</f>
        <v>11220469.815400001</v>
      </c>
      <c r="H33" s="151">
        <f>SUM(H30:H32)</f>
        <v>12726668.1636</v>
      </c>
    </row>
    <row r="34" spans="2:8" x14ac:dyDescent="0.35">
      <c r="B34" s="3" t="s">
        <v>243</v>
      </c>
      <c r="C34" s="34" t="s">
        <v>321</v>
      </c>
      <c r="D34" s="151">
        <f>D33*1/(1+D7)</f>
        <v>8258275.7060343232</v>
      </c>
      <c r="E34" s="151">
        <f>E33*(1/(1+E7)*1/(1+D7))</f>
        <v>8429967.1109637562</v>
      </c>
      <c r="F34" s="151">
        <f>F33*(1/(1+F7)*(1/(1+E7)*1/(1+D7)))</f>
        <v>8342178.3721204428</v>
      </c>
      <c r="G34" s="151">
        <f>G33*(1/(1+G7)*(1/(1+F7)*(1/(1+E7)*1/(1+D7))))</f>
        <v>8132319.9182179933</v>
      </c>
      <c r="H34" s="151">
        <f>H33*(1/(1+H7)*(1/(1+G7)*(1/(1+F7)*(1/(1+E7)*1/(1+D7)))))</f>
        <v>8510772.6061999239</v>
      </c>
    </row>
    <row r="35" spans="2:8" x14ac:dyDescent="0.35">
      <c r="B35" s="39" t="s">
        <v>326</v>
      </c>
      <c r="C35" s="34" t="s">
        <v>321</v>
      </c>
      <c r="D35" s="152">
        <f>SUM(D34:H34)</f>
        <v>41673513.713536441</v>
      </c>
      <c r="E35" s="38"/>
      <c r="F35" s="38"/>
      <c r="G35" s="38"/>
      <c r="H35" s="38"/>
    </row>
    <row r="36" spans="2:8" x14ac:dyDescent="0.35">
      <c r="B36" s="17" t="s">
        <v>331</v>
      </c>
      <c r="C36" s="42"/>
      <c r="D36" s="43"/>
      <c r="E36" s="38"/>
      <c r="F36" s="38"/>
      <c r="G36" s="38"/>
      <c r="H36" s="38"/>
    </row>
    <row r="37" spans="2:8" x14ac:dyDescent="0.35">
      <c r="B37" s="17" t="s">
        <v>332</v>
      </c>
      <c r="C37" s="33"/>
      <c r="D37" s="33"/>
      <c r="E37" s="33"/>
      <c r="F37" s="33"/>
    </row>
    <row r="38" spans="2:8" x14ac:dyDescent="0.35">
      <c r="C38" s="33"/>
      <c r="D38" s="33"/>
      <c r="E38" s="33"/>
      <c r="F38" s="33"/>
    </row>
    <row r="39" spans="2:8" x14ac:dyDescent="0.35">
      <c r="B39" s="3" t="s">
        <v>327</v>
      </c>
      <c r="C39" s="36" t="s">
        <v>115</v>
      </c>
      <c r="D39" s="151">
        <f>'Πρόγραμμα ανάπτυξης δικτύου'!F102</f>
        <v>730014.5</v>
      </c>
      <c r="E39" s="151">
        <f>'Πρόγραμμα ανάπτυξης δικτύου'!G102</f>
        <v>923677.2</v>
      </c>
      <c r="F39" s="151">
        <f>'Πρόγραμμα ανάπτυξης δικτύου'!H102</f>
        <v>1096949.7</v>
      </c>
      <c r="G39" s="151">
        <f>'Πρόγραμμα ανάπτυξης δικτύου'!I102</f>
        <v>1236823.8</v>
      </c>
      <c r="H39" s="151">
        <f>'Πρόγραμμα ανάπτυξης δικτύου'!J102</f>
        <v>1370976.1</v>
      </c>
    </row>
    <row r="40" spans="2:8" x14ac:dyDescent="0.35">
      <c r="B40" s="39" t="s">
        <v>328</v>
      </c>
      <c r="C40" s="40" t="s">
        <v>115</v>
      </c>
      <c r="D40" s="152">
        <f>SUM(D39:H39)</f>
        <v>5358441.3000000007</v>
      </c>
    </row>
    <row r="41" spans="2:8" x14ac:dyDescent="0.35">
      <c r="B41" s="17"/>
    </row>
    <row r="42" spans="2:8" x14ac:dyDescent="0.35">
      <c r="B42" s="3" t="s">
        <v>225</v>
      </c>
      <c r="C42" s="41" t="s">
        <v>206</v>
      </c>
      <c r="D42" s="153">
        <f>IFERROR(D35/D40,0)</f>
        <v>7.7771708936209558</v>
      </c>
    </row>
    <row r="45" spans="2:8" ht="15.5" x14ac:dyDescent="0.35">
      <c r="B45" s="410" t="s">
        <v>333</v>
      </c>
      <c r="C45" s="411"/>
      <c r="D45" s="411"/>
      <c r="E45" s="411"/>
      <c r="F45" s="411"/>
      <c r="G45" s="411"/>
      <c r="H45" s="412"/>
    </row>
    <row r="47" spans="2:8" x14ac:dyDescent="0.35">
      <c r="B47" s="39" t="s">
        <v>334</v>
      </c>
      <c r="C47" s="154">
        <f>IFERROR(D42/D23-1,0)</f>
        <v>-7.4865866900845845E-2</v>
      </c>
    </row>
  </sheetData>
  <mergeCells count="6">
    <mergeCell ref="B45:H45"/>
    <mergeCell ref="C2:H2"/>
    <mergeCell ref="B9:H9"/>
    <mergeCell ref="B26:H26"/>
    <mergeCell ref="J2:L2"/>
    <mergeCell ref="B5:I5"/>
  </mergeCells>
  <conditionalFormatting sqref="C47">
    <cfRule type="cellIs" dxfId="1" priority="1" operator="greaterThan">
      <formula>0</formula>
    </cfRule>
    <cfRule type="cellIs" dxfId="0" priority="2" operator="lessThanOrEqual">
      <formula>0</formula>
    </cfRule>
  </conditionalFormatting>
  <hyperlinks>
    <hyperlink ref="J2" location="'Αρχική σελίδα'!A1" display="Πίσω στην αρχική σελίδα" xr:uid="{01C4E3ED-FDFD-4EEB-99C1-5897737C5AB6}"/>
  </hyperlinks>
  <pageMargins left="0.7" right="0.7" top="0.75" bottom="0.75" header="0.3" footer="0.3"/>
  <pageSetup paperSize="9" scale="66"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2AA5-0203-4F47-BADC-923A42040B79}">
  <sheetPr>
    <tabColor theme="4" tint="0.79998168889431442"/>
    <pageSetUpPr fitToPage="1"/>
  </sheetPr>
  <dimension ref="B2:AK37"/>
  <sheetViews>
    <sheetView showGridLines="0" topLeftCell="A22" workbookViewId="0">
      <selection activeCell="E32" sqref="E32"/>
    </sheetView>
  </sheetViews>
  <sheetFormatPr defaultColWidth="8.81640625" defaultRowHeight="14.5" x14ac:dyDescent="0.35"/>
  <cols>
    <col min="1" max="1" width="2.81640625" customWidth="1"/>
    <col min="2" max="2" width="46" customWidth="1"/>
    <col min="3" max="3" width="19.7265625" customWidth="1"/>
    <col min="4" max="4" width="23" customWidth="1"/>
    <col min="5" max="5" width="59.453125" bestFit="1" customWidth="1"/>
    <col min="6" max="6" width="32.26953125" customWidth="1"/>
    <col min="7" max="7" width="13.7265625" customWidth="1"/>
    <col min="14" max="14" width="8.81640625" style="228"/>
  </cols>
  <sheetData>
    <row r="2" spans="2:37" ht="18.5" x14ac:dyDescent="0.45">
      <c r="B2" s="1" t="s">
        <v>0</v>
      </c>
      <c r="C2" s="307" t="str">
        <f>'Αρχική σελίδα'!C3</f>
        <v>Ανατολικής Μακεδονίας και Θράκης</v>
      </c>
      <c r="D2" s="307"/>
      <c r="E2" s="307"/>
      <c r="F2" s="307"/>
      <c r="G2" s="307"/>
      <c r="H2" s="307"/>
      <c r="J2" s="308" t="s">
        <v>59</v>
      </c>
      <c r="K2" s="308"/>
      <c r="L2" s="308"/>
    </row>
    <row r="3" spans="2:37" ht="18.5" x14ac:dyDescent="0.45">
      <c r="B3" s="2" t="s">
        <v>2</v>
      </c>
      <c r="C3" s="98">
        <f>'Αρχική σελίδα'!C4</f>
        <v>2024</v>
      </c>
      <c r="D3" s="45" t="s">
        <v>3</v>
      </c>
      <c r="E3" s="45">
        <f>C3+4</f>
        <v>2028</v>
      </c>
      <c r="M3" s="125" t="s">
        <v>60</v>
      </c>
      <c r="N3" s="230" t="s">
        <v>61</v>
      </c>
      <c r="O3" s="125"/>
    </row>
    <row r="4" spans="2:37" x14ac:dyDescent="0.35">
      <c r="M4" s="125" t="s">
        <v>62</v>
      </c>
      <c r="N4" s="230" t="s">
        <v>63</v>
      </c>
      <c r="O4" s="125"/>
    </row>
    <row r="5" spans="2:37" ht="32.5" customHeight="1" x14ac:dyDescent="0.35">
      <c r="B5" s="309" t="s">
        <v>64</v>
      </c>
      <c r="C5" s="309"/>
      <c r="D5" s="309"/>
      <c r="E5" s="309"/>
      <c r="F5" s="309"/>
      <c r="G5" s="309"/>
      <c r="H5" s="309"/>
      <c r="N5" s="230" t="s">
        <v>65</v>
      </c>
    </row>
    <row r="6" spans="2:37" x14ac:dyDescent="0.35">
      <c r="M6" s="125"/>
      <c r="N6" s="230" t="s">
        <v>66</v>
      </c>
      <c r="O6" s="125"/>
    </row>
    <row r="7" spans="2:37" ht="18.5" x14ac:dyDescent="0.45">
      <c r="B7" s="99" t="s">
        <v>67</v>
      </c>
      <c r="C7" s="100"/>
      <c r="D7" s="100"/>
      <c r="E7" s="100"/>
      <c r="F7" s="100"/>
      <c r="G7" s="55"/>
      <c r="H7" s="55"/>
      <c r="I7" s="55"/>
      <c r="J7" s="23"/>
      <c r="M7" s="125"/>
      <c r="N7" s="230" t="s">
        <v>68</v>
      </c>
      <c r="O7" s="125"/>
    </row>
    <row r="8" spans="2:37" x14ac:dyDescent="0.35">
      <c r="M8" s="125"/>
      <c r="N8" s="230" t="s">
        <v>69</v>
      </c>
      <c r="O8" s="125"/>
    </row>
    <row r="9" spans="2:37" ht="15.5" x14ac:dyDescent="0.35">
      <c r="B9" s="306" t="s">
        <v>70</v>
      </c>
      <c r="C9" s="306"/>
      <c r="D9" s="306"/>
      <c r="E9" s="306"/>
      <c r="F9" s="306"/>
      <c r="M9" s="125"/>
      <c r="O9" s="125"/>
    </row>
    <row r="10" spans="2:37" ht="5.5" customHeight="1" x14ac:dyDescent="0.35">
      <c r="B10" s="102"/>
      <c r="C10" s="102"/>
      <c r="D10" s="102"/>
      <c r="E10" s="102"/>
      <c r="F10" s="102"/>
      <c r="G10" s="102"/>
      <c r="H10" s="102"/>
      <c r="I10" s="102"/>
      <c r="J10" s="102"/>
      <c r="K10" s="102"/>
      <c r="L10" s="102"/>
      <c r="M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ht="29" x14ac:dyDescent="0.35">
      <c r="B11" s="76"/>
      <c r="C11" s="131" t="s">
        <v>71</v>
      </c>
      <c r="D11" s="28" t="s">
        <v>72</v>
      </c>
      <c r="E11" s="48" t="s">
        <v>73</v>
      </c>
      <c r="F11" s="48" t="s">
        <v>74</v>
      </c>
    </row>
    <row r="12" spans="2:37" x14ac:dyDescent="0.35">
      <c r="B12" s="237" t="s">
        <v>75</v>
      </c>
      <c r="C12" s="124"/>
      <c r="D12" s="124"/>
      <c r="E12" s="124"/>
      <c r="F12" s="124"/>
    </row>
    <row r="13" spans="2:37" x14ac:dyDescent="0.35">
      <c r="B13" s="238" t="s">
        <v>76</v>
      </c>
      <c r="C13" s="124" t="s">
        <v>60</v>
      </c>
      <c r="D13" s="124" t="s">
        <v>60</v>
      </c>
      <c r="E13" s="249" t="s">
        <v>63</v>
      </c>
      <c r="F13" s="124"/>
    </row>
    <row r="14" spans="2:37" s="53" customFormat="1" x14ac:dyDescent="0.35">
      <c r="B14" s="237" t="s">
        <v>77</v>
      </c>
      <c r="C14" s="124"/>
      <c r="D14" s="124"/>
      <c r="E14" s="249"/>
      <c r="F14" s="124"/>
      <c r="N14" s="229"/>
    </row>
    <row r="15" spans="2:37" s="53" customFormat="1" x14ac:dyDescent="0.35">
      <c r="B15" s="238" t="s">
        <v>78</v>
      </c>
      <c r="C15" s="124" t="s">
        <v>60</v>
      </c>
      <c r="D15" s="124" t="s">
        <v>60</v>
      </c>
      <c r="E15" s="249" t="s">
        <v>63</v>
      </c>
      <c r="F15" s="124"/>
      <c r="N15" s="229"/>
    </row>
    <row r="16" spans="2:37" s="53" customFormat="1" x14ac:dyDescent="0.35">
      <c r="B16" s="237" t="s">
        <v>79</v>
      </c>
      <c r="C16" s="124"/>
      <c r="D16" s="124"/>
      <c r="E16" s="249"/>
      <c r="F16" s="124"/>
      <c r="N16" s="229"/>
    </row>
    <row r="17" spans="2:14" x14ac:dyDescent="0.35">
      <c r="B17" s="238" t="s">
        <v>80</v>
      </c>
      <c r="C17" s="124" t="s">
        <v>60</v>
      </c>
      <c r="D17" s="124" t="s">
        <v>60</v>
      </c>
      <c r="E17" s="249" t="s">
        <v>63</v>
      </c>
      <c r="F17" s="124"/>
    </row>
    <row r="18" spans="2:14" x14ac:dyDescent="0.35">
      <c r="B18" s="237" t="s">
        <v>81</v>
      </c>
      <c r="C18" s="124"/>
      <c r="D18" s="124"/>
      <c r="E18" s="249"/>
      <c r="F18" s="124"/>
    </row>
    <row r="19" spans="2:14" s="53" customFormat="1" x14ac:dyDescent="0.35">
      <c r="B19" s="238" t="s">
        <v>82</v>
      </c>
      <c r="C19" s="124" t="s">
        <v>60</v>
      </c>
      <c r="D19" s="124" t="s">
        <v>60</v>
      </c>
      <c r="E19" s="249" t="s">
        <v>63</v>
      </c>
      <c r="F19" s="124"/>
      <c r="N19" s="229"/>
    </row>
    <row r="20" spans="2:14" s="53" customFormat="1" x14ac:dyDescent="0.35">
      <c r="B20" s="237" t="s">
        <v>83</v>
      </c>
      <c r="C20" s="124"/>
      <c r="D20" s="124"/>
      <c r="E20" s="249"/>
      <c r="F20" s="124"/>
      <c r="N20" s="229"/>
    </row>
    <row r="21" spans="2:14" x14ac:dyDescent="0.35">
      <c r="B21" s="238" t="s">
        <v>84</v>
      </c>
      <c r="C21" s="124" t="s">
        <v>60</v>
      </c>
      <c r="D21" s="124" t="s">
        <v>60</v>
      </c>
      <c r="E21" s="249" t="s">
        <v>63</v>
      </c>
      <c r="F21" s="124"/>
    </row>
    <row r="22" spans="2:14" x14ac:dyDescent="0.35">
      <c r="B22" s="237" t="s">
        <v>85</v>
      </c>
      <c r="C22" s="124"/>
      <c r="D22" s="124"/>
      <c r="E22" s="249"/>
      <c r="F22" s="124"/>
    </row>
    <row r="23" spans="2:14" x14ac:dyDescent="0.35">
      <c r="B23" s="238" t="s">
        <v>86</v>
      </c>
      <c r="C23" s="124" t="s">
        <v>60</v>
      </c>
      <c r="D23" s="124" t="s">
        <v>60</v>
      </c>
      <c r="E23" s="249" t="s">
        <v>63</v>
      </c>
      <c r="F23" s="124"/>
    </row>
    <row r="24" spans="2:14" x14ac:dyDescent="0.35">
      <c r="B24" s="237" t="s">
        <v>87</v>
      </c>
      <c r="C24" s="124"/>
      <c r="D24" s="124"/>
      <c r="E24" s="249"/>
      <c r="F24" s="124"/>
    </row>
    <row r="25" spans="2:14" x14ac:dyDescent="0.35">
      <c r="B25" s="238" t="s">
        <v>88</v>
      </c>
      <c r="C25" s="124" t="s">
        <v>60</v>
      </c>
      <c r="D25" s="124" t="s">
        <v>60</v>
      </c>
      <c r="E25" s="249" t="s">
        <v>63</v>
      </c>
      <c r="F25" s="124"/>
    </row>
    <row r="26" spans="2:14" x14ac:dyDescent="0.35">
      <c r="B26" s="237" t="s">
        <v>89</v>
      </c>
      <c r="C26" s="124"/>
      <c r="D26" s="124"/>
      <c r="E26" s="249"/>
      <c r="F26" s="124"/>
    </row>
    <row r="27" spans="2:14" x14ac:dyDescent="0.35">
      <c r="B27" s="238" t="s">
        <v>90</v>
      </c>
      <c r="C27" s="124" t="s">
        <v>60</v>
      </c>
      <c r="D27" s="124" t="s">
        <v>60</v>
      </c>
      <c r="E27" s="249" t="s">
        <v>63</v>
      </c>
      <c r="F27" s="124"/>
    </row>
    <row r="28" spans="2:14" x14ac:dyDescent="0.35">
      <c r="B28" s="238" t="s">
        <v>91</v>
      </c>
      <c r="C28" s="124" t="s">
        <v>60</v>
      </c>
      <c r="D28" s="124" t="s">
        <v>60</v>
      </c>
      <c r="E28" s="249" t="s">
        <v>63</v>
      </c>
      <c r="F28" s="124"/>
    </row>
    <row r="29" spans="2:14" x14ac:dyDescent="0.35">
      <c r="B29" s="237" t="s">
        <v>92</v>
      </c>
      <c r="C29" s="124"/>
      <c r="D29" s="124"/>
      <c r="E29" s="249"/>
      <c r="F29" s="124"/>
    </row>
    <row r="30" spans="2:14" x14ac:dyDescent="0.35">
      <c r="B30" s="238" t="s">
        <v>93</v>
      </c>
      <c r="C30" s="124" t="s">
        <v>60</v>
      </c>
      <c r="D30" s="124" t="s">
        <v>60</v>
      </c>
      <c r="E30" s="249" t="s">
        <v>63</v>
      </c>
      <c r="F30" s="124"/>
    </row>
    <row r="31" spans="2:14" x14ac:dyDescent="0.35">
      <c r="B31" s="237" t="s">
        <v>94</v>
      </c>
      <c r="C31" s="124"/>
      <c r="D31" s="124"/>
      <c r="E31" s="249"/>
      <c r="F31" s="124"/>
    </row>
    <row r="32" spans="2:14" x14ac:dyDescent="0.35">
      <c r="B32" s="238" t="s">
        <v>95</v>
      </c>
      <c r="C32" s="124" t="s">
        <v>62</v>
      </c>
      <c r="D32" s="124" t="s">
        <v>60</v>
      </c>
      <c r="E32" s="249" t="s">
        <v>63</v>
      </c>
      <c r="F32" s="124"/>
    </row>
    <row r="33" spans="2:6" x14ac:dyDescent="0.35">
      <c r="B33" s="237" t="s">
        <v>96</v>
      </c>
      <c r="C33" s="124"/>
      <c r="D33" s="124"/>
      <c r="E33" s="249"/>
      <c r="F33" s="124"/>
    </row>
    <row r="34" spans="2:6" x14ac:dyDescent="0.35">
      <c r="B34" s="238" t="s">
        <v>97</v>
      </c>
      <c r="C34" s="124" t="s">
        <v>62</v>
      </c>
      <c r="D34" s="124" t="s">
        <v>60</v>
      </c>
      <c r="E34" s="249" t="s">
        <v>65</v>
      </c>
      <c r="F34" s="124"/>
    </row>
    <row r="35" spans="2:6" x14ac:dyDescent="0.35">
      <c r="B35" s="237" t="s">
        <v>98</v>
      </c>
      <c r="C35" s="124"/>
      <c r="D35" s="124"/>
      <c r="E35" s="124"/>
      <c r="F35" s="124"/>
    </row>
    <row r="36" spans="2:6" x14ac:dyDescent="0.35">
      <c r="B36" s="238" t="s">
        <v>99</v>
      </c>
      <c r="C36" s="124" t="s">
        <v>60</v>
      </c>
      <c r="D36" s="124" t="s">
        <v>60</v>
      </c>
      <c r="E36" s="249" t="s">
        <v>61</v>
      </c>
      <c r="F36" s="124"/>
    </row>
    <row r="37" spans="2:6" x14ac:dyDescent="0.35">
      <c r="B37" s="17" t="s">
        <v>100</v>
      </c>
    </row>
  </sheetData>
  <mergeCells count="4">
    <mergeCell ref="B9:F9"/>
    <mergeCell ref="C2:H2"/>
    <mergeCell ref="J2:L2"/>
    <mergeCell ref="B5:H5"/>
  </mergeCells>
  <dataValidations count="2">
    <dataValidation type="list" allowBlank="1" showInputMessage="1" showErrorMessage="1" sqref="C12:D36" xr:uid="{A64E2A34-00E1-4D2D-92A8-78832A48E352}">
      <formula1>$M$3:$M$4</formula1>
    </dataValidation>
    <dataValidation type="list" allowBlank="1" showInputMessage="1" showErrorMessage="1" sqref="E12:E36" xr:uid="{9ABAC8EA-94CC-4B6E-B58F-56A0549892BD}">
      <formula1>$N$3:$N$9</formula1>
    </dataValidation>
  </dataValidations>
  <hyperlinks>
    <hyperlink ref="J2" location="'Αρχική σελίδα'!A1" display="Πίσω στην αρχική σελίδα" xr:uid="{CF1525D8-F5D2-4378-A877-2F32646769FD}"/>
  </hyperlinks>
  <pageMargins left="0.7" right="0.7" top="0.75" bottom="0.75" header="0.3" footer="0.3"/>
  <pageSetup paperSize="9" scale="46"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1197B4-DE08-4A3E-BC10-960D12509F77}">
  <sheetPr>
    <tabColor theme="4" tint="0.79998168889431442"/>
    <pageSetUpPr fitToPage="1"/>
  </sheetPr>
  <dimension ref="B2:R378"/>
  <sheetViews>
    <sheetView showGridLines="0" topLeftCell="A87" zoomScaleNormal="100" workbookViewId="0">
      <selection activeCell="D16" sqref="D16"/>
    </sheetView>
  </sheetViews>
  <sheetFormatPr defaultColWidth="8.81640625" defaultRowHeight="14.5" outlineLevelRow="2" x14ac:dyDescent="0.35"/>
  <cols>
    <col min="1" max="1" width="2.81640625" customWidth="1"/>
    <col min="2" max="2" width="43.1796875" customWidth="1"/>
    <col min="3" max="3" width="11.81640625" customWidth="1"/>
    <col min="4" max="8" width="13.453125" customWidth="1"/>
    <col min="9" max="9" width="14.81640625" customWidth="1"/>
    <col min="10" max="10" width="62" bestFit="1" customWidth="1"/>
    <col min="11" max="11" width="27.1796875" customWidth="1"/>
    <col min="12" max="12" width="12.7265625" customWidth="1"/>
  </cols>
  <sheetData>
    <row r="2" spans="2:18" ht="18.5" x14ac:dyDescent="0.45">
      <c r="B2" s="1" t="s">
        <v>0</v>
      </c>
      <c r="C2" s="307" t="str">
        <f>'Αρχική σελίδα'!C3</f>
        <v>Ανατολικής Μακεδονίας και Θράκης</v>
      </c>
      <c r="D2" s="307"/>
      <c r="E2" s="307"/>
      <c r="F2" s="307"/>
      <c r="G2" s="307"/>
      <c r="H2" s="307"/>
      <c r="J2" s="308" t="s">
        <v>59</v>
      </c>
      <c r="K2" s="308"/>
      <c r="L2" s="308"/>
    </row>
    <row r="3" spans="2:18" ht="18.5" x14ac:dyDescent="0.45">
      <c r="B3" s="2" t="s">
        <v>2</v>
      </c>
      <c r="C3" s="98">
        <f>'Αρχική σελίδα'!C4</f>
        <v>2024</v>
      </c>
      <c r="D3" s="45" t="s">
        <v>3</v>
      </c>
      <c r="E3" s="45">
        <f>C3+4</f>
        <v>2028</v>
      </c>
    </row>
    <row r="5" spans="2:18" ht="72.650000000000006" customHeight="1" x14ac:dyDescent="0.35">
      <c r="B5" s="309" t="s">
        <v>101</v>
      </c>
      <c r="C5" s="309"/>
      <c r="D5" s="309"/>
      <c r="E5" s="309"/>
      <c r="F5" s="309"/>
      <c r="G5" s="309"/>
      <c r="H5" s="309"/>
      <c r="I5" s="309"/>
    </row>
    <row r="6" spans="2:18" x14ac:dyDescent="0.35">
      <c r="B6" s="222"/>
      <c r="C6" s="222"/>
      <c r="D6" s="222"/>
      <c r="E6" s="222"/>
      <c r="F6" s="222"/>
      <c r="G6" s="222"/>
      <c r="H6" s="222"/>
    </row>
    <row r="7" spans="2:18" ht="18.5" x14ac:dyDescent="0.45">
      <c r="B7" s="99" t="s">
        <v>102</v>
      </c>
      <c r="C7" s="100"/>
      <c r="D7" s="100"/>
      <c r="E7" s="100"/>
      <c r="F7" s="100"/>
      <c r="G7" s="100"/>
      <c r="H7" s="100"/>
      <c r="I7" s="100"/>
      <c r="J7" s="100"/>
      <c r="K7" s="100"/>
      <c r="L7" s="100"/>
    </row>
    <row r="9" spans="2:18" ht="15.5" x14ac:dyDescent="0.35">
      <c r="B9" s="306" t="s">
        <v>103</v>
      </c>
      <c r="C9" s="306"/>
      <c r="D9" s="306"/>
      <c r="E9" s="306"/>
      <c r="F9" s="306"/>
      <c r="G9" s="306"/>
      <c r="H9" s="306"/>
      <c r="I9" s="306"/>
    </row>
    <row r="10" spans="2:18" ht="6.65" customHeight="1" x14ac:dyDescent="0.35"/>
    <row r="11" spans="2:18" outlineLevel="1" x14ac:dyDescent="0.35">
      <c r="B11" s="71" t="s">
        <v>104</v>
      </c>
      <c r="C11" s="72"/>
      <c r="D11" s="72"/>
      <c r="E11" s="72"/>
      <c r="F11" s="72"/>
      <c r="G11" s="72"/>
      <c r="H11" s="72"/>
      <c r="I11" s="72"/>
      <c r="J11" s="55"/>
      <c r="K11" s="55"/>
      <c r="L11" s="55"/>
      <c r="M11" s="55"/>
      <c r="N11" s="55"/>
      <c r="O11" s="55"/>
      <c r="P11" s="55"/>
      <c r="Q11" s="55"/>
      <c r="R11" s="55"/>
    </row>
    <row r="12" spans="2:18" outlineLevel="2" x14ac:dyDescent="0.35">
      <c r="B12" s="56"/>
      <c r="C12" s="75" t="s">
        <v>105</v>
      </c>
      <c r="D12" s="73">
        <f>$C$3</f>
        <v>2024</v>
      </c>
      <c r="E12" s="73">
        <f>$C$3+1</f>
        <v>2025</v>
      </c>
      <c r="F12" s="73">
        <f>$C$3+2</f>
        <v>2026</v>
      </c>
      <c r="G12" s="73">
        <f>$C$3+3</f>
        <v>2027</v>
      </c>
      <c r="H12" s="73">
        <f>$C$3+4</f>
        <v>2028</v>
      </c>
      <c r="I12" s="48" t="str">
        <f>D12&amp; " - "&amp;H12</f>
        <v>2024 - 2028</v>
      </c>
    </row>
    <row r="13" spans="2:18" outlineLevel="2" x14ac:dyDescent="0.35">
      <c r="B13" s="237" t="s">
        <v>75</v>
      </c>
      <c r="C13" s="50" t="s">
        <v>106</v>
      </c>
      <c r="D13" s="6"/>
      <c r="E13" s="6"/>
      <c r="F13" s="6"/>
      <c r="G13" s="6"/>
      <c r="H13" s="6"/>
      <c r="I13" s="155">
        <f t="shared" ref="I13:I37" si="0">D13+E13+F13+G13+H13</f>
        <v>0</v>
      </c>
    </row>
    <row r="14" spans="2:18" outlineLevel="2" x14ac:dyDescent="0.35">
      <c r="B14" s="238" t="s">
        <v>76</v>
      </c>
      <c r="C14" s="50" t="s">
        <v>106</v>
      </c>
      <c r="D14" s="6"/>
      <c r="E14" s="6"/>
      <c r="F14" s="6"/>
      <c r="G14" s="6"/>
      <c r="H14" s="6"/>
      <c r="I14" s="155">
        <f t="shared" si="0"/>
        <v>0</v>
      </c>
    </row>
    <row r="15" spans="2:18" outlineLevel="2" x14ac:dyDescent="0.35">
      <c r="B15" s="237" t="s">
        <v>77</v>
      </c>
      <c r="C15" s="50" t="s">
        <v>106</v>
      </c>
      <c r="D15" s="6"/>
      <c r="E15" s="6"/>
      <c r="F15" s="6"/>
      <c r="G15" s="6"/>
      <c r="H15" s="6"/>
      <c r="I15" s="155">
        <f t="shared" si="0"/>
        <v>0</v>
      </c>
    </row>
    <row r="16" spans="2:18" outlineLevel="2" x14ac:dyDescent="0.35">
      <c r="B16" s="238" t="s">
        <v>78</v>
      </c>
      <c r="C16" s="50" t="s">
        <v>106</v>
      </c>
      <c r="D16" s="6">
        <v>27</v>
      </c>
      <c r="E16" s="6">
        <v>25</v>
      </c>
      <c r="F16" s="6">
        <v>23</v>
      </c>
      <c r="G16" s="6">
        <v>22</v>
      </c>
      <c r="H16" s="6">
        <v>21</v>
      </c>
      <c r="I16" s="155">
        <f>D16+E16+F16+G16+H16</f>
        <v>118</v>
      </c>
    </row>
    <row r="17" spans="2:9" outlineLevel="2" x14ac:dyDescent="0.35">
      <c r="B17" s="237" t="s">
        <v>79</v>
      </c>
      <c r="C17" s="50" t="s">
        <v>106</v>
      </c>
      <c r="D17" s="6"/>
      <c r="E17" s="6"/>
      <c r="F17" s="6"/>
      <c r="G17" s="6"/>
      <c r="H17" s="6"/>
      <c r="I17" s="155">
        <f t="shared" si="0"/>
        <v>0</v>
      </c>
    </row>
    <row r="18" spans="2:9" outlineLevel="2" x14ac:dyDescent="0.35">
      <c r="B18" s="238" t="s">
        <v>80</v>
      </c>
      <c r="C18" s="50" t="s">
        <v>106</v>
      </c>
      <c r="D18" s="6">
        <v>20</v>
      </c>
      <c r="E18" s="6">
        <v>20</v>
      </c>
      <c r="F18" s="6">
        <v>19</v>
      </c>
      <c r="G18" s="6">
        <v>18</v>
      </c>
      <c r="H18" s="6">
        <v>17</v>
      </c>
      <c r="I18" s="155">
        <f t="shared" si="0"/>
        <v>94</v>
      </c>
    </row>
    <row r="19" spans="2:9" outlineLevel="2" x14ac:dyDescent="0.35">
      <c r="B19" s="237" t="s">
        <v>81</v>
      </c>
      <c r="C19" s="50" t="s">
        <v>106</v>
      </c>
      <c r="D19" s="6"/>
      <c r="E19" s="6"/>
      <c r="F19" s="6"/>
      <c r="G19" s="6"/>
      <c r="H19" s="6"/>
      <c r="I19" s="155">
        <f t="shared" si="0"/>
        <v>0</v>
      </c>
    </row>
    <row r="20" spans="2:9" outlineLevel="2" x14ac:dyDescent="0.35">
      <c r="B20" s="238" t="s">
        <v>82</v>
      </c>
      <c r="C20" s="50" t="s">
        <v>106</v>
      </c>
      <c r="D20" s="6">
        <v>27</v>
      </c>
      <c r="E20" s="6">
        <v>25</v>
      </c>
      <c r="F20" s="6">
        <v>22</v>
      </c>
      <c r="G20" s="6">
        <v>20</v>
      </c>
      <c r="H20" s="6">
        <v>18</v>
      </c>
      <c r="I20" s="155">
        <f t="shared" si="0"/>
        <v>112</v>
      </c>
    </row>
    <row r="21" spans="2:9" outlineLevel="2" x14ac:dyDescent="0.35">
      <c r="B21" s="237" t="s">
        <v>83</v>
      </c>
      <c r="C21" s="50" t="s">
        <v>106</v>
      </c>
      <c r="D21" s="6"/>
      <c r="E21" s="6"/>
      <c r="F21" s="6"/>
      <c r="G21" s="6"/>
      <c r="H21" s="6"/>
      <c r="I21" s="155">
        <f t="shared" si="0"/>
        <v>0</v>
      </c>
    </row>
    <row r="22" spans="2:9" outlineLevel="2" x14ac:dyDescent="0.35">
      <c r="B22" s="238" t="s">
        <v>84</v>
      </c>
      <c r="C22" s="50" t="s">
        <v>106</v>
      </c>
      <c r="D22" s="6"/>
      <c r="E22" s="6"/>
      <c r="F22" s="6"/>
      <c r="G22" s="6"/>
      <c r="H22" s="6"/>
      <c r="I22" s="155">
        <f t="shared" si="0"/>
        <v>0</v>
      </c>
    </row>
    <row r="23" spans="2:9" outlineLevel="2" x14ac:dyDescent="0.35">
      <c r="B23" s="237" t="s">
        <v>85</v>
      </c>
      <c r="C23" s="50" t="s">
        <v>106</v>
      </c>
      <c r="D23" s="6"/>
      <c r="E23" s="6"/>
      <c r="F23" s="6"/>
      <c r="G23" s="6"/>
      <c r="H23" s="6"/>
      <c r="I23" s="155">
        <f t="shared" si="0"/>
        <v>0</v>
      </c>
    </row>
    <row r="24" spans="2:9" outlineLevel="2" x14ac:dyDescent="0.35">
      <c r="B24" s="238" t="s">
        <v>86</v>
      </c>
      <c r="C24" s="50" t="s">
        <v>106</v>
      </c>
      <c r="D24" s="6"/>
      <c r="E24" s="6"/>
      <c r="F24" s="6"/>
      <c r="G24" s="6"/>
      <c r="H24" s="6"/>
      <c r="I24" s="155">
        <f t="shared" si="0"/>
        <v>0</v>
      </c>
    </row>
    <row r="25" spans="2:9" outlineLevel="2" x14ac:dyDescent="0.35">
      <c r="B25" s="237" t="s">
        <v>87</v>
      </c>
      <c r="C25" s="50" t="s">
        <v>106</v>
      </c>
      <c r="D25" s="6"/>
      <c r="E25" s="6"/>
      <c r="F25" s="6"/>
      <c r="G25" s="6"/>
      <c r="H25" s="6"/>
      <c r="I25" s="155">
        <f t="shared" si="0"/>
        <v>0</v>
      </c>
    </row>
    <row r="26" spans="2:9" outlineLevel="2" x14ac:dyDescent="0.35">
      <c r="B26" s="238" t="s">
        <v>88</v>
      </c>
      <c r="C26" s="50" t="s">
        <v>106</v>
      </c>
      <c r="D26" s="6">
        <v>19</v>
      </c>
      <c r="E26" s="6">
        <v>20</v>
      </c>
      <c r="F26" s="6">
        <v>21</v>
      </c>
      <c r="G26" s="6">
        <v>19</v>
      </c>
      <c r="H26" s="6">
        <v>22</v>
      </c>
      <c r="I26" s="155">
        <f t="shared" si="0"/>
        <v>101</v>
      </c>
    </row>
    <row r="27" spans="2:9" outlineLevel="2" x14ac:dyDescent="0.35">
      <c r="B27" s="237" t="s">
        <v>89</v>
      </c>
      <c r="C27" s="50" t="s">
        <v>106</v>
      </c>
      <c r="D27" s="6"/>
      <c r="E27" s="6"/>
      <c r="F27" s="6"/>
      <c r="G27" s="6"/>
      <c r="H27" s="6"/>
      <c r="I27" s="155">
        <f t="shared" si="0"/>
        <v>0</v>
      </c>
    </row>
    <row r="28" spans="2:9" outlineLevel="2" x14ac:dyDescent="0.35">
      <c r="B28" s="238" t="s">
        <v>90</v>
      </c>
      <c r="C28" s="50" t="s">
        <v>106</v>
      </c>
      <c r="D28" s="6"/>
      <c r="E28" s="6"/>
      <c r="F28" s="6">
        <v>3</v>
      </c>
      <c r="G28" s="6">
        <v>4</v>
      </c>
      <c r="H28" s="6"/>
      <c r="I28" s="155">
        <f t="shared" si="0"/>
        <v>7</v>
      </c>
    </row>
    <row r="29" spans="2:9" outlineLevel="2" x14ac:dyDescent="0.35">
      <c r="B29" s="238" t="s">
        <v>91</v>
      </c>
      <c r="C29" s="50" t="s">
        <v>106</v>
      </c>
      <c r="D29" s="6"/>
      <c r="E29" s="6"/>
      <c r="F29" s="6"/>
      <c r="G29" s="6"/>
      <c r="H29" s="6"/>
      <c r="I29" s="155">
        <f t="shared" si="0"/>
        <v>0</v>
      </c>
    </row>
    <row r="30" spans="2:9" outlineLevel="2" x14ac:dyDescent="0.35">
      <c r="B30" s="237" t="s">
        <v>92</v>
      </c>
      <c r="C30" s="50" t="s">
        <v>106</v>
      </c>
      <c r="D30" s="6"/>
      <c r="E30" s="6"/>
      <c r="F30" s="6"/>
      <c r="G30" s="6"/>
      <c r="H30" s="6"/>
      <c r="I30" s="155">
        <f t="shared" si="0"/>
        <v>0</v>
      </c>
    </row>
    <row r="31" spans="2:9" outlineLevel="2" x14ac:dyDescent="0.35">
      <c r="B31" s="238" t="s">
        <v>93</v>
      </c>
      <c r="C31" s="50" t="s">
        <v>106</v>
      </c>
      <c r="D31" s="6"/>
      <c r="E31" s="6"/>
      <c r="F31" s="6"/>
      <c r="G31" s="6"/>
      <c r="H31" s="6"/>
      <c r="I31" s="155">
        <f t="shared" si="0"/>
        <v>0</v>
      </c>
    </row>
    <row r="32" spans="2:9" outlineLevel="2" x14ac:dyDescent="0.35">
      <c r="B32" s="237" t="s">
        <v>94</v>
      </c>
      <c r="C32" s="50" t="s">
        <v>106</v>
      </c>
      <c r="D32" s="6"/>
      <c r="E32" s="6"/>
      <c r="F32" s="6"/>
      <c r="G32" s="6"/>
      <c r="H32" s="6"/>
      <c r="I32" s="155">
        <f t="shared" si="0"/>
        <v>0</v>
      </c>
    </row>
    <row r="33" spans="2:18" outlineLevel="2" x14ac:dyDescent="0.35">
      <c r="B33" s="238" t="s">
        <v>95</v>
      </c>
      <c r="C33" s="50" t="s">
        <v>106</v>
      </c>
      <c r="D33" s="6"/>
      <c r="E33" s="6"/>
      <c r="F33" s="6"/>
      <c r="G33" s="6"/>
      <c r="H33" s="6"/>
      <c r="I33" s="155">
        <f t="shared" si="0"/>
        <v>0</v>
      </c>
    </row>
    <row r="34" spans="2:18" outlineLevel="2" x14ac:dyDescent="0.35">
      <c r="B34" s="237" t="s">
        <v>96</v>
      </c>
      <c r="C34" s="50" t="s">
        <v>106</v>
      </c>
      <c r="D34" s="6"/>
      <c r="E34" s="6"/>
      <c r="F34" s="6"/>
      <c r="G34" s="6"/>
      <c r="H34" s="6"/>
      <c r="I34" s="155">
        <f t="shared" si="0"/>
        <v>0</v>
      </c>
    </row>
    <row r="35" spans="2:18" outlineLevel="2" x14ac:dyDescent="0.35">
      <c r="B35" s="238" t="s">
        <v>97</v>
      </c>
      <c r="C35" s="50" t="s">
        <v>106</v>
      </c>
      <c r="D35" s="6">
        <v>16</v>
      </c>
      <c r="E35" s="6">
        <v>15</v>
      </c>
      <c r="F35" s="6">
        <v>10</v>
      </c>
      <c r="G35" s="6">
        <v>8</v>
      </c>
      <c r="H35" s="6">
        <v>9</v>
      </c>
      <c r="I35" s="155">
        <f t="shared" si="0"/>
        <v>58</v>
      </c>
    </row>
    <row r="36" spans="2:18" outlineLevel="2" x14ac:dyDescent="0.35">
      <c r="B36" s="237" t="s">
        <v>98</v>
      </c>
      <c r="C36" s="50" t="s">
        <v>106</v>
      </c>
      <c r="D36" s="6"/>
      <c r="E36" s="6"/>
      <c r="F36" s="6"/>
      <c r="G36" s="6"/>
      <c r="H36" s="6"/>
      <c r="I36" s="155">
        <f t="shared" si="0"/>
        <v>0</v>
      </c>
    </row>
    <row r="37" spans="2:18" outlineLevel="2" x14ac:dyDescent="0.35">
      <c r="B37" s="238" t="s">
        <v>99</v>
      </c>
      <c r="C37" s="50" t="s">
        <v>106</v>
      </c>
      <c r="D37" s="6">
        <v>5</v>
      </c>
      <c r="E37" s="6">
        <v>7</v>
      </c>
      <c r="F37" s="6">
        <v>9</v>
      </c>
      <c r="G37" s="6">
        <v>5</v>
      </c>
      <c r="H37" s="6">
        <v>5</v>
      </c>
      <c r="I37" s="155">
        <f t="shared" si="0"/>
        <v>31</v>
      </c>
    </row>
    <row r="38" spans="2:18" outlineLevel="2" x14ac:dyDescent="0.35">
      <c r="B38" s="49" t="s">
        <v>107</v>
      </c>
      <c r="C38" s="50" t="s">
        <v>106</v>
      </c>
      <c r="D38" s="4">
        <f>SUM(D13:D37)</f>
        <v>114</v>
      </c>
      <c r="E38" s="4">
        <f>SUM(E13:E37)</f>
        <v>112</v>
      </c>
      <c r="F38" s="4">
        <f t="shared" ref="F38:I38" si="1">SUM(F13:F37)</f>
        <v>107</v>
      </c>
      <c r="G38" s="4">
        <f t="shared" si="1"/>
        <v>96</v>
      </c>
      <c r="H38" s="4">
        <f>SUM(H13:H37)</f>
        <v>92</v>
      </c>
      <c r="I38" s="155">
        <f t="shared" si="1"/>
        <v>521</v>
      </c>
    </row>
    <row r="39" spans="2:18" outlineLevel="1" x14ac:dyDescent="0.35"/>
    <row r="40" spans="2:18" outlineLevel="1" x14ac:dyDescent="0.35">
      <c r="B40" s="71" t="s">
        <v>108</v>
      </c>
      <c r="C40" s="72"/>
      <c r="D40" s="72"/>
      <c r="E40" s="72"/>
      <c r="F40" s="72"/>
      <c r="G40" s="72"/>
      <c r="H40" s="72"/>
      <c r="I40" s="72"/>
      <c r="J40" s="55"/>
      <c r="K40" s="55"/>
      <c r="L40" s="55"/>
      <c r="M40" s="55"/>
      <c r="N40" s="55"/>
      <c r="O40" s="55"/>
      <c r="P40" s="55"/>
      <c r="Q40" s="55"/>
      <c r="R40" s="55"/>
    </row>
    <row r="41" spans="2:18" outlineLevel="2" x14ac:dyDescent="0.35">
      <c r="B41" s="56"/>
      <c r="C41" s="75" t="s">
        <v>105</v>
      </c>
      <c r="D41" s="73">
        <f>$C$3</f>
        <v>2024</v>
      </c>
      <c r="E41" s="73">
        <f>$C$3+1</f>
        <v>2025</v>
      </c>
      <c r="F41" s="73">
        <f>$C$3+2</f>
        <v>2026</v>
      </c>
      <c r="G41" s="73">
        <f>$C$3+3</f>
        <v>2027</v>
      </c>
      <c r="H41" s="73">
        <f>$C$3+4</f>
        <v>2028</v>
      </c>
      <c r="I41" s="48" t="str">
        <f>D41&amp; "-"&amp;H41</f>
        <v>2024-2028</v>
      </c>
    </row>
    <row r="42" spans="2:18" outlineLevel="2" x14ac:dyDescent="0.35">
      <c r="B42" s="237" t="s">
        <v>75</v>
      </c>
      <c r="C42" s="50" t="s">
        <v>106</v>
      </c>
      <c r="D42" s="6"/>
      <c r="E42" s="6"/>
      <c r="F42" s="6"/>
      <c r="G42" s="6"/>
      <c r="H42" s="6"/>
      <c r="I42" s="155">
        <f>D42+E42+F42+G42+H42</f>
        <v>0</v>
      </c>
    </row>
    <row r="43" spans="2:18" outlineLevel="2" x14ac:dyDescent="0.35">
      <c r="B43" s="238" t="s">
        <v>76</v>
      </c>
      <c r="C43" s="50" t="s">
        <v>106</v>
      </c>
      <c r="D43" s="6"/>
      <c r="E43" s="6"/>
      <c r="F43" s="6"/>
      <c r="G43" s="6"/>
      <c r="H43" s="6"/>
      <c r="I43" s="155">
        <f t="shared" ref="I43:I66" si="2">D43+E43+F43+G43+H43</f>
        <v>0</v>
      </c>
    </row>
    <row r="44" spans="2:18" outlineLevel="2" x14ac:dyDescent="0.35">
      <c r="B44" s="237" t="s">
        <v>77</v>
      </c>
      <c r="C44" s="50" t="s">
        <v>106</v>
      </c>
      <c r="D44" s="6"/>
      <c r="E44" s="6"/>
      <c r="F44" s="6"/>
      <c r="G44" s="6"/>
      <c r="H44" s="6"/>
      <c r="I44" s="155">
        <f t="shared" si="2"/>
        <v>0</v>
      </c>
    </row>
    <row r="45" spans="2:18" outlineLevel="2" x14ac:dyDescent="0.35">
      <c r="B45" s="238" t="s">
        <v>78</v>
      </c>
      <c r="C45" s="50" t="s">
        <v>106</v>
      </c>
      <c r="D45" s="6">
        <v>1514</v>
      </c>
      <c r="E45" s="6">
        <v>1407</v>
      </c>
      <c r="F45" s="6">
        <v>1279</v>
      </c>
      <c r="G45" s="6">
        <v>1215</v>
      </c>
      <c r="H45" s="6">
        <v>1151</v>
      </c>
      <c r="I45" s="155">
        <f t="shared" si="2"/>
        <v>6566</v>
      </c>
    </row>
    <row r="46" spans="2:18" outlineLevel="2" x14ac:dyDescent="0.35">
      <c r="B46" s="237" t="s">
        <v>79</v>
      </c>
      <c r="C46" s="50" t="s">
        <v>106</v>
      </c>
      <c r="D46" s="6"/>
      <c r="E46" s="6"/>
      <c r="F46" s="6"/>
      <c r="G46" s="6"/>
      <c r="H46" s="6"/>
      <c r="I46" s="155">
        <f t="shared" si="2"/>
        <v>0</v>
      </c>
    </row>
    <row r="47" spans="2:18" outlineLevel="2" x14ac:dyDescent="0.35">
      <c r="B47" s="238" t="s">
        <v>80</v>
      </c>
      <c r="C47" s="50" t="s">
        <v>106</v>
      </c>
      <c r="D47" s="6">
        <v>1467</v>
      </c>
      <c r="E47" s="6">
        <v>1227</v>
      </c>
      <c r="F47" s="6">
        <v>1100</v>
      </c>
      <c r="G47" s="6">
        <v>978</v>
      </c>
      <c r="H47" s="6">
        <v>972</v>
      </c>
      <c r="I47" s="155">
        <f t="shared" si="2"/>
        <v>5744</v>
      </c>
    </row>
    <row r="48" spans="2:18" outlineLevel="2" x14ac:dyDescent="0.35">
      <c r="B48" s="237" t="s">
        <v>81</v>
      </c>
      <c r="C48" s="50" t="s">
        <v>106</v>
      </c>
      <c r="D48" s="6"/>
      <c r="E48" s="6"/>
      <c r="F48" s="6"/>
      <c r="G48" s="6"/>
      <c r="H48" s="6"/>
      <c r="I48" s="155">
        <f t="shared" si="2"/>
        <v>0</v>
      </c>
    </row>
    <row r="49" spans="2:9" outlineLevel="2" x14ac:dyDescent="0.35">
      <c r="B49" s="238" t="s">
        <v>82</v>
      </c>
      <c r="C49" s="50" t="s">
        <v>106</v>
      </c>
      <c r="D49" s="6">
        <v>1535</v>
      </c>
      <c r="E49" s="6">
        <v>1518</v>
      </c>
      <c r="F49" s="6">
        <v>1251</v>
      </c>
      <c r="G49" s="6">
        <v>1105</v>
      </c>
      <c r="H49" s="6">
        <v>989</v>
      </c>
      <c r="I49" s="155">
        <f t="shared" si="2"/>
        <v>6398</v>
      </c>
    </row>
    <row r="50" spans="2:9" outlineLevel="2" x14ac:dyDescent="0.35">
      <c r="B50" s="237" t="s">
        <v>83</v>
      </c>
      <c r="C50" s="50" t="s">
        <v>106</v>
      </c>
      <c r="D50" s="6"/>
      <c r="E50" s="6"/>
      <c r="F50" s="6"/>
      <c r="G50" s="6"/>
      <c r="H50" s="6"/>
      <c r="I50" s="155">
        <f t="shared" si="2"/>
        <v>0</v>
      </c>
    </row>
    <row r="51" spans="2:9" outlineLevel="2" x14ac:dyDescent="0.35">
      <c r="B51" s="238" t="s">
        <v>84</v>
      </c>
      <c r="C51" s="50" t="s">
        <v>106</v>
      </c>
      <c r="D51" s="6"/>
      <c r="E51" s="6"/>
      <c r="F51" s="6"/>
      <c r="G51" s="6"/>
      <c r="H51" s="6"/>
      <c r="I51" s="155">
        <f t="shared" si="2"/>
        <v>0</v>
      </c>
    </row>
    <row r="52" spans="2:9" outlineLevel="2" x14ac:dyDescent="0.35">
      <c r="B52" s="237" t="s">
        <v>85</v>
      </c>
      <c r="C52" s="50" t="s">
        <v>106</v>
      </c>
      <c r="D52" s="6"/>
      <c r="E52" s="6"/>
      <c r="F52" s="6"/>
      <c r="G52" s="6"/>
      <c r="H52" s="6"/>
      <c r="I52" s="155">
        <f t="shared" si="2"/>
        <v>0</v>
      </c>
    </row>
    <row r="53" spans="2:9" outlineLevel="2" x14ac:dyDescent="0.35">
      <c r="B53" s="238" t="s">
        <v>86</v>
      </c>
      <c r="C53" s="50" t="s">
        <v>106</v>
      </c>
      <c r="D53" s="6"/>
      <c r="E53" s="6"/>
      <c r="F53" s="6"/>
      <c r="G53" s="6"/>
      <c r="H53" s="6"/>
      <c r="I53" s="155">
        <f t="shared" si="2"/>
        <v>0</v>
      </c>
    </row>
    <row r="54" spans="2:9" outlineLevel="2" x14ac:dyDescent="0.35">
      <c r="B54" s="237" t="s">
        <v>87</v>
      </c>
      <c r="C54" s="50" t="s">
        <v>106</v>
      </c>
      <c r="D54" s="6"/>
      <c r="E54" s="6"/>
      <c r="F54" s="6"/>
      <c r="G54" s="6"/>
      <c r="H54" s="6"/>
      <c r="I54" s="155">
        <f t="shared" si="2"/>
        <v>0</v>
      </c>
    </row>
    <row r="55" spans="2:9" outlineLevel="2" x14ac:dyDescent="0.35">
      <c r="B55" s="238" t="s">
        <v>88</v>
      </c>
      <c r="C55" s="50" t="s">
        <v>106</v>
      </c>
      <c r="D55" s="6">
        <v>1064</v>
      </c>
      <c r="E55" s="6">
        <v>1128</v>
      </c>
      <c r="F55" s="6">
        <v>1201</v>
      </c>
      <c r="G55" s="6">
        <v>1055</v>
      </c>
      <c r="H55" s="6">
        <v>1241</v>
      </c>
      <c r="I55" s="155">
        <f t="shared" si="2"/>
        <v>5689</v>
      </c>
    </row>
    <row r="56" spans="2:9" outlineLevel="2" x14ac:dyDescent="0.35">
      <c r="B56" s="237" t="s">
        <v>89</v>
      </c>
      <c r="C56" s="50" t="s">
        <v>106</v>
      </c>
      <c r="D56" s="6"/>
      <c r="E56" s="6"/>
      <c r="F56" s="6"/>
      <c r="G56" s="6"/>
      <c r="H56" s="6"/>
      <c r="I56" s="155">
        <f t="shared" si="2"/>
        <v>0</v>
      </c>
    </row>
    <row r="57" spans="2:9" outlineLevel="2" x14ac:dyDescent="0.35">
      <c r="B57" s="238" t="s">
        <v>90</v>
      </c>
      <c r="C57" s="50" t="s">
        <v>106</v>
      </c>
      <c r="D57" s="6"/>
      <c r="E57" s="6"/>
      <c r="F57" s="6">
        <v>166</v>
      </c>
      <c r="G57" s="6">
        <v>217</v>
      </c>
      <c r="H57" s="6"/>
      <c r="I57" s="155">
        <f t="shared" si="2"/>
        <v>383</v>
      </c>
    </row>
    <row r="58" spans="2:9" outlineLevel="2" x14ac:dyDescent="0.35">
      <c r="B58" s="238" t="s">
        <v>91</v>
      </c>
      <c r="C58" s="50" t="s">
        <v>106</v>
      </c>
      <c r="D58" s="6"/>
      <c r="E58" s="6"/>
      <c r="F58" s="6"/>
      <c r="G58" s="6"/>
      <c r="H58" s="6"/>
      <c r="I58" s="155">
        <f t="shared" si="2"/>
        <v>0</v>
      </c>
    </row>
    <row r="59" spans="2:9" outlineLevel="2" x14ac:dyDescent="0.35">
      <c r="B59" s="237" t="s">
        <v>92</v>
      </c>
      <c r="C59" s="50" t="s">
        <v>106</v>
      </c>
      <c r="D59" s="6"/>
      <c r="E59" s="6"/>
      <c r="F59" s="6"/>
      <c r="G59" s="6"/>
      <c r="H59" s="6"/>
      <c r="I59" s="155">
        <f t="shared" si="2"/>
        <v>0</v>
      </c>
    </row>
    <row r="60" spans="2:9" outlineLevel="2" x14ac:dyDescent="0.35">
      <c r="B60" s="238" t="s">
        <v>93</v>
      </c>
      <c r="C60" s="50" t="s">
        <v>106</v>
      </c>
      <c r="D60" s="6"/>
      <c r="E60" s="6"/>
      <c r="F60" s="6"/>
      <c r="G60" s="6"/>
      <c r="H60" s="6"/>
      <c r="I60" s="155">
        <f t="shared" si="2"/>
        <v>0</v>
      </c>
    </row>
    <row r="61" spans="2:9" outlineLevel="2" x14ac:dyDescent="0.35">
      <c r="B61" s="237" t="s">
        <v>94</v>
      </c>
      <c r="C61" s="50" t="s">
        <v>106</v>
      </c>
      <c r="D61" s="6"/>
      <c r="E61" s="6"/>
      <c r="F61" s="6"/>
      <c r="G61" s="6"/>
      <c r="H61" s="6"/>
      <c r="I61" s="155">
        <f t="shared" si="2"/>
        <v>0</v>
      </c>
    </row>
    <row r="62" spans="2:9" outlineLevel="2" x14ac:dyDescent="0.35">
      <c r="B62" s="238" t="s">
        <v>95</v>
      </c>
      <c r="C62" s="50" t="s">
        <v>106</v>
      </c>
      <c r="D62" s="6"/>
      <c r="E62" s="6"/>
      <c r="F62" s="6"/>
      <c r="G62" s="6"/>
      <c r="H62" s="6"/>
      <c r="I62" s="155">
        <f t="shared" si="2"/>
        <v>0</v>
      </c>
    </row>
    <row r="63" spans="2:9" outlineLevel="2" x14ac:dyDescent="0.35">
      <c r="B63" s="237" t="s">
        <v>96</v>
      </c>
      <c r="C63" s="50" t="s">
        <v>106</v>
      </c>
      <c r="D63" s="6"/>
      <c r="E63" s="6"/>
      <c r="F63" s="6"/>
      <c r="G63" s="6"/>
      <c r="H63" s="6"/>
      <c r="I63" s="155">
        <f t="shared" si="2"/>
        <v>0</v>
      </c>
    </row>
    <row r="64" spans="2:9" outlineLevel="2" x14ac:dyDescent="0.35">
      <c r="B64" s="238" t="s">
        <v>97</v>
      </c>
      <c r="C64" s="50" t="s">
        <v>106</v>
      </c>
      <c r="D64" s="6">
        <v>895</v>
      </c>
      <c r="E64" s="6">
        <v>813</v>
      </c>
      <c r="F64" s="6">
        <v>563</v>
      </c>
      <c r="G64" s="6">
        <v>440</v>
      </c>
      <c r="H64" s="6">
        <v>527</v>
      </c>
      <c r="I64" s="155">
        <f t="shared" si="2"/>
        <v>3238</v>
      </c>
    </row>
    <row r="65" spans="2:18" outlineLevel="2" x14ac:dyDescent="0.35">
      <c r="B65" s="237" t="s">
        <v>98</v>
      </c>
      <c r="C65" s="50" t="s">
        <v>106</v>
      </c>
      <c r="D65" s="6"/>
      <c r="E65" s="6"/>
      <c r="F65" s="6"/>
      <c r="G65" s="6"/>
      <c r="H65" s="6"/>
      <c r="I65" s="155">
        <f t="shared" si="2"/>
        <v>0</v>
      </c>
    </row>
    <row r="66" spans="2:18" outlineLevel="2" x14ac:dyDescent="0.35">
      <c r="B66" s="238" t="s">
        <v>99</v>
      </c>
      <c r="C66" s="50" t="s">
        <v>106</v>
      </c>
      <c r="D66" s="6">
        <v>303</v>
      </c>
      <c r="E66" s="6">
        <v>386</v>
      </c>
      <c r="F66" s="6">
        <v>501</v>
      </c>
      <c r="G66" s="6">
        <v>306</v>
      </c>
      <c r="H66" s="6">
        <v>306</v>
      </c>
      <c r="I66" s="155">
        <f t="shared" si="2"/>
        <v>1802</v>
      </c>
    </row>
    <row r="67" spans="2:18" outlineLevel="2" x14ac:dyDescent="0.35">
      <c r="B67" s="49" t="s">
        <v>107</v>
      </c>
      <c r="C67" s="50" t="s">
        <v>106</v>
      </c>
      <c r="D67" s="4">
        <f>SUM(D42:D66)</f>
        <v>6778</v>
      </c>
      <c r="E67" s="4">
        <f>SUM(E42:E66)</f>
        <v>6479</v>
      </c>
      <c r="F67" s="4">
        <f t="shared" ref="F67:I67" si="3">SUM(F42:F66)</f>
        <v>6061</v>
      </c>
      <c r="G67" s="4">
        <f t="shared" si="3"/>
        <v>5316</v>
      </c>
      <c r="H67" s="4">
        <f t="shared" si="3"/>
        <v>5186</v>
      </c>
      <c r="I67" s="155">
        <f t="shared" si="3"/>
        <v>29820</v>
      </c>
    </row>
    <row r="68" spans="2:18" outlineLevel="1" x14ac:dyDescent="0.35"/>
    <row r="69" spans="2:18" outlineLevel="1" x14ac:dyDescent="0.35">
      <c r="B69" s="71" t="s">
        <v>109</v>
      </c>
      <c r="C69" s="72"/>
      <c r="D69" s="72"/>
      <c r="E69" s="72"/>
      <c r="F69" s="72"/>
      <c r="G69" s="72"/>
      <c r="H69" s="72"/>
      <c r="I69" s="72"/>
      <c r="J69" s="55"/>
      <c r="K69" s="55"/>
      <c r="L69" s="55"/>
      <c r="M69" s="55"/>
      <c r="N69" s="55"/>
      <c r="O69" s="55"/>
      <c r="P69" s="55"/>
      <c r="Q69" s="55"/>
      <c r="R69" s="55"/>
    </row>
    <row r="70" spans="2:18" outlineLevel="2" x14ac:dyDescent="0.35">
      <c r="B70" s="56"/>
      <c r="C70" s="75" t="s">
        <v>105</v>
      </c>
      <c r="D70" s="73">
        <f>$C$3</f>
        <v>2024</v>
      </c>
      <c r="E70" s="73">
        <f>$C$3+1</f>
        <v>2025</v>
      </c>
      <c r="F70" s="73">
        <f>$C$3+2</f>
        <v>2026</v>
      </c>
      <c r="G70" s="73">
        <f>$C$3+3</f>
        <v>2027</v>
      </c>
      <c r="H70" s="73">
        <f>$C$3+4</f>
        <v>2028</v>
      </c>
      <c r="I70" s="48" t="str">
        <f>D70&amp; "-"&amp;H70</f>
        <v>2024-2028</v>
      </c>
    </row>
    <row r="71" spans="2:18" outlineLevel="2" x14ac:dyDescent="0.35">
      <c r="B71" s="237" t="s">
        <v>75</v>
      </c>
      <c r="C71" s="50" t="s">
        <v>106</v>
      </c>
      <c r="D71" s="6"/>
      <c r="E71" s="6"/>
      <c r="F71" s="6"/>
      <c r="G71" s="6"/>
      <c r="H71" s="6"/>
      <c r="I71" s="155">
        <f>D71+E71+F71+G71+H71</f>
        <v>0</v>
      </c>
    </row>
    <row r="72" spans="2:18" outlineLevel="2" x14ac:dyDescent="0.35">
      <c r="B72" s="238" t="s">
        <v>76</v>
      </c>
      <c r="C72" s="50" t="s">
        <v>106</v>
      </c>
      <c r="D72" s="6"/>
      <c r="E72" s="6"/>
      <c r="F72" s="6"/>
      <c r="G72" s="6"/>
      <c r="H72" s="6"/>
      <c r="I72" s="155">
        <f t="shared" ref="I72:I95" si="4">D72+E72+F72+G72+H72</f>
        <v>0</v>
      </c>
    </row>
    <row r="73" spans="2:18" outlineLevel="2" x14ac:dyDescent="0.35">
      <c r="B73" s="237" t="s">
        <v>77</v>
      </c>
      <c r="C73" s="50" t="s">
        <v>106</v>
      </c>
      <c r="D73" s="6"/>
      <c r="E73" s="6"/>
      <c r="F73" s="6"/>
      <c r="G73" s="6"/>
      <c r="H73" s="6"/>
      <c r="I73" s="155">
        <f t="shared" si="4"/>
        <v>0</v>
      </c>
    </row>
    <row r="74" spans="2:18" outlineLevel="2" x14ac:dyDescent="0.35">
      <c r="B74" s="238" t="s">
        <v>78</v>
      </c>
      <c r="C74" s="50" t="s">
        <v>106</v>
      </c>
      <c r="D74" s="6">
        <v>27</v>
      </c>
      <c r="E74" s="6">
        <v>23</v>
      </c>
      <c r="F74" s="6">
        <v>23</v>
      </c>
      <c r="G74" s="6">
        <v>23</v>
      </c>
      <c r="H74" s="6">
        <v>20</v>
      </c>
      <c r="I74" s="155">
        <f t="shared" si="4"/>
        <v>116</v>
      </c>
    </row>
    <row r="75" spans="2:18" outlineLevel="2" x14ac:dyDescent="0.35">
      <c r="B75" s="237" t="s">
        <v>79</v>
      </c>
      <c r="C75" s="50" t="s">
        <v>106</v>
      </c>
      <c r="D75" s="6"/>
      <c r="E75" s="6"/>
      <c r="F75" s="6"/>
      <c r="G75" s="6"/>
      <c r="H75" s="6"/>
      <c r="I75" s="155">
        <f>D75+E75+F75+G75+H75</f>
        <v>0</v>
      </c>
    </row>
    <row r="76" spans="2:18" outlineLevel="2" x14ac:dyDescent="0.35">
      <c r="B76" s="238" t="s">
        <v>80</v>
      </c>
      <c r="C76" s="50" t="s">
        <v>106</v>
      </c>
      <c r="D76" s="6">
        <v>25</v>
      </c>
      <c r="E76" s="6">
        <v>21</v>
      </c>
      <c r="F76" s="6">
        <v>25</v>
      </c>
      <c r="G76" s="6">
        <v>19</v>
      </c>
      <c r="H76" s="6">
        <v>17</v>
      </c>
      <c r="I76" s="155">
        <f>D76+E76+F76+G76+H76</f>
        <v>107</v>
      </c>
    </row>
    <row r="77" spans="2:18" outlineLevel="2" x14ac:dyDescent="0.35">
      <c r="B77" s="237" t="s">
        <v>81</v>
      </c>
      <c r="C77" s="50" t="s">
        <v>106</v>
      </c>
      <c r="D77" s="6"/>
      <c r="E77" s="6"/>
      <c r="F77" s="6"/>
      <c r="G77" s="6"/>
      <c r="H77" s="6"/>
      <c r="I77" s="155">
        <f t="shared" si="4"/>
        <v>0</v>
      </c>
    </row>
    <row r="78" spans="2:18" outlineLevel="2" x14ac:dyDescent="0.35">
      <c r="B78" s="238" t="s">
        <v>82</v>
      </c>
      <c r="C78" s="50" t="s">
        <v>106</v>
      </c>
      <c r="D78" s="6">
        <v>27</v>
      </c>
      <c r="E78" s="6">
        <v>25</v>
      </c>
      <c r="F78" s="6">
        <v>24</v>
      </c>
      <c r="G78" s="6">
        <v>18</v>
      </c>
      <c r="H78" s="6">
        <v>16</v>
      </c>
      <c r="I78" s="155">
        <f t="shared" si="4"/>
        <v>110</v>
      </c>
    </row>
    <row r="79" spans="2:18" outlineLevel="2" x14ac:dyDescent="0.35">
      <c r="B79" s="237" t="s">
        <v>83</v>
      </c>
      <c r="C79" s="50" t="s">
        <v>106</v>
      </c>
      <c r="D79" s="6"/>
      <c r="E79" s="6"/>
      <c r="F79" s="6"/>
      <c r="G79" s="6"/>
      <c r="H79" s="6"/>
      <c r="I79" s="155">
        <f t="shared" si="4"/>
        <v>0</v>
      </c>
    </row>
    <row r="80" spans="2:18" outlineLevel="2" x14ac:dyDescent="0.35">
      <c r="B80" s="238" t="s">
        <v>84</v>
      </c>
      <c r="C80" s="50" t="s">
        <v>106</v>
      </c>
      <c r="D80" s="6"/>
      <c r="E80" s="6"/>
      <c r="F80" s="6"/>
      <c r="G80" s="6"/>
      <c r="H80" s="6"/>
      <c r="I80" s="155">
        <f t="shared" si="4"/>
        <v>0</v>
      </c>
    </row>
    <row r="81" spans="2:9" outlineLevel="2" x14ac:dyDescent="0.35">
      <c r="B81" s="237" t="s">
        <v>85</v>
      </c>
      <c r="C81" s="50" t="s">
        <v>106</v>
      </c>
      <c r="D81" s="6"/>
      <c r="E81" s="6"/>
      <c r="F81" s="6"/>
      <c r="G81" s="6"/>
      <c r="H81" s="6"/>
      <c r="I81" s="155">
        <f t="shared" si="4"/>
        <v>0</v>
      </c>
    </row>
    <row r="82" spans="2:9" outlineLevel="2" x14ac:dyDescent="0.35">
      <c r="B82" s="238" t="s">
        <v>86</v>
      </c>
      <c r="C82" s="50" t="s">
        <v>106</v>
      </c>
      <c r="D82" s="6"/>
      <c r="E82" s="6"/>
      <c r="F82" s="6"/>
      <c r="G82" s="6"/>
      <c r="H82" s="6"/>
      <c r="I82" s="155">
        <f t="shared" si="4"/>
        <v>0</v>
      </c>
    </row>
    <row r="83" spans="2:9" outlineLevel="2" x14ac:dyDescent="0.35">
      <c r="B83" s="237" t="s">
        <v>87</v>
      </c>
      <c r="C83" s="50" t="s">
        <v>106</v>
      </c>
      <c r="D83" s="6"/>
      <c r="E83" s="6"/>
      <c r="F83" s="6"/>
      <c r="G83" s="6"/>
      <c r="H83" s="6"/>
      <c r="I83" s="155">
        <f t="shared" si="4"/>
        <v>0</v>
      </c>
    </row>
    <row r="84" spans="2:9" outlineLevel="2" x14ac:dyDescent="0.35">
      <c r="B84" s="238" t="s">
        <v>88</v>
      </c>
      <c r="C84" s="50" t="s">
        <v>106</v>
      </c>
      <c r="D84" s="6">
        <v>18</v>
      </c>
      <c r="E84" s="6">
        <v>19</v>
      </c>
      <c r="F84" s="6">
        <v>20</v>
      </c>
      <c r="G84" s="6">
        <v>19</v>
      </c>
      <c r="H84" s="6">
        <v>21</v>
      </c>
      <c r="I84" s="155">
        <f t="shared" si="4"/>
        <v>97</v>
      </c>
    </row>
    <row r="85" spans="2:9" outlineLevel="2" x14ac:dyDescent="0.35">
      <c r="B85" s="237" t="s">
        <v>89</v>
      </c>
      <c r="C85" s="50" t="s">
        <v>106</v>
      </c>
      <c r="D85" s="6"/>
      <c r="E85" s="6"/>
      <c r="F85" s="6"/>
      <c r="G85" s="6"/>
      <c r="H85" s="6"/>
      <c r="I85" s="155">
        <f t="shared" si="4"/>
        <v>0</v>
      </c>
    </row>
    <row r="86" spans="2:9" outlineLevel="2" x14ac:dyDescent="0.35">
      <c r="B86" s="238" t="s">
        <v>90</v>
      </c>
      <c r="C86" s="50" t="s">
        <v>106</v>
      </c>
      <c r="D86" s="6"/>
      <c r="E86" s="6"/>
      <c r="F86" s="6">
        <v>3</v>
      </c>
      <c r="G86" s="6">
        <v>4</v>
      </c>
      <c r="H86" s="6"/>
      <c r="I86" s="155">
        <f t="shared" si="4"/>
        <v>7</v>
      </c>
    </row>
    <row r="87" spans="2:9" outlineLevel="2" x14ac:dyDescent="0.35">
      <c r="B87" s="238" t="s">
        <v>91</v>
      </c>
      <c r="C87" s="50" t="s">
        <v>106</v>
      </c>
      <c r="D87" s="6"/>
      <c r="E87" s="6"/>
      <c r="F87" s="6"/>
      <c r="G87" s="6"/>
      <c r="H87" s="6"/>
      <c r="I87" s="155">
        <f t="shared" si="4"/>
        <v>0</v>
      </c>
    </row>
    <row r="88" spans="2:9" outlineLevel="2" x14ac:dyDescent="0.35">
      <c r="B88" s="237" t="s">
        <v>92</v>
      </c>
      <c r="C88" s="50" t="s">
        <v>106</v>
      </c>
      <c r="D88" s="6"/>
      <c r="E88" s="6"/>
      <c r="F88" s="6"/>
      <c r="G88" s="6"/>
      <c r="H88" s="6"/>
      <c r="I88" s="155">
        <f t="shared" si="4"/>
        <v>0</v>
      </c>
    </row>
    <row r="89" spans="2:9" outlineLevel="2" x14ac:dyDescent="0.35">
      <c r="B89" s="238" t="s">
        <v>93</v>
      </c>
      <c r="C89" s="50" t="s">
        <v>106</v>
      </c>
      <c r="D89" s="6"/>
      <c r="E89" s="6"/>
      <c r="F89" s="6"/>
      <c r="G89" s="6"/>
      <c r="H89" s="6"/>
      <c r="I89" s="155">
        <f t="shared" si="4"/>
        <v>0</v>
      </c>
    </row>
    <row r="90" spans="2:9" outlineLevel="2" x14ac:dyDescent="0.35">
      <c r="B90" s="237" t="s">
        <v>94</v>
      </c>
      <c r="C90" s="50" t="s">
        <v>106</v>
      </c>
      <c r="D90" s="6"/>
      <c r="E90" s="6"/>
      <c r="F90" s="6"/>
      <c r="G90" s="6"/>
      <c r="H90" s="6"/>
      <c r="I90" s="155">
        <f t="shared" si="4"/>
        <v>0</v>
      </c>
    </row>
    <row r="91" spans="2:9" outlineLevel="2" x14ac:dyDescent="0.35">
      <c r="B91" s="238" t="s">
        <v>95</v>
      </c>
      <c r="C91" s="50" t="s">
        <v>106</v>
      </c>
      <c r="D91" s="6"/>
      <c r="E91" s="6"/>
      <c r="F91" s="6"/>
      <c r="G91" s="6"/>
      <c r="H91" s="6"/>
      <c r="I91" s="155">
        <f t="shared" si="4"/>
        <v>0</v>
      </c>
    </row>
    <row r="92" spans="2:9" outlineLevel="2" x14ac:dyDescent="0.35">
      <c r="B92" s="237" t="s">
        <v>96</v>
      </c>
      <c r="C92" s="50" t="s">
        <v>106</v>
      </c>
      <c r="D92" s="6"/>
      <c r="E92" s="6"/>
      <c r="F92" s="6"/>
      <c r="G92" s="6"/>
      <c r="H92" s="6"/>
      <c r="I92" s="155">
        <f t="shared" si="4"/>
        <v>0</v>
      </c>
    </row>
    <row r="93" spans="2:9" outlineLevel="2" x14ac:dyDescent="0.35">
      <c r="B93" s="238" t="s">
        <v>97</v>
      </c>
      <c r="C93" s="50" t="s">
        <v>106</v>
      </c>
      <c r="D93" s="6">
        <v>15</v>
      </c>
      <c r="E93" s="6">
        <v>13</v>
      </c>
      <c r="F93" s="6">
        <v>9</v>
      </c>
      <c r="G93" s="6">
        <v>7</v>
      </c>
      <c r="H93" s="6">
        <v>9</v>
      </c>
      <c r="I93" s="155">
        <f t="shared" si="4"/>
        <v>53</v>
      </c>
    </row>
    <row r="94" spans="2:9" outlineLevel="2" x14ac:dyDescent="0.35">
      <c r="B94" s="237" t="s">
        <v>98</v>
      </c>
      <c r="C94" s="50" t="s">
        <v>106</v>
      </c>
      <c r="D94" s="6"/>
      <c r="E94" s="6"/>
      <c r="F94" s="6"/>
      <c r="G94" s="6"/>
      <c r="H94" s="6"/>
      <c r="I94" s="155">
        <f t="shared" si="4"/>
        <v>0</v>
      </c>
    </row>
    <row r="95" spans="2:9" outlineLevel="2" x14ac:dyDescent="0.35">
      <c r="B95" s="238" t="s">
        <v>99</v>
      </c>
      <c r="C95" s="50" t="s">
        <v>106</v>
      </c>
      <c r="D95" s="6">
        <v>5</v>
      </c>
      <c r="E95" s="6">
        <v>6</v>
      </c>
      <c r="F95" s="6">
        <v>8</v>
      </c>
      <c r="G95" s="6">
        <v>5</v>
      </c>
      <c r="H95" s="6">
        <v>5</v>
      </c>
      <c r="I95" s="155">
        <f t="shared" si="4"/>
        <v>29</v>
      </c>
    </row>
    <row r="96" spans="2:9" outlineLevel="2" x14ac:dyDescent="0.35">
      <c r="B96" s="49" t="s">
        <v>107</v>
      </c>
      <c r="C96" s="50" t="s">
        <v>106</v>
      </c>
      <c r="D96" s="4">
        <f t="shared" ref="D96:I96" si="5">SUM(D71:D95)</f>
        <v>117</v>
      </c>
      <c r="E96" s="4">
        <f t="shared" si="5"/>
        <v>107</v>
      </c>
      <c r="F96" s="4">
        <f t="shared" si="5"/>
        <v>112</v>
      </c>
      <c r="G96" s="4">
        <f t="shared" si="5"/>
        <v>95</v>
      </c>
      <c r="H96" s="4">
        <f>SUM(H71:H95)</f>
        <v>88</v>
      </c>
      <c r="I96" s="155">
        <f t="shared" si="5"/>
        <v>519</v>
      </c>
    </row>
    <row r="97" spans="2:18" outlineLevel="1" x14ac:dyDescent="0.35"/>
    <row r="98" spans="2:18" outlineLevel="1" x14ac:dyDescent="0.35">
      <c r="B98" s="71" t="s">
        <v>110</v>
      </c>
      <c r="C98" s="72"/>
      <c r="D98" s="72"/>
      <c r="E98" s="72"/>
      <c r="F98" s="72"/>
      <c r="G98" s="72"/>
      <c r="H98" s="72"/>
      <c r="I98" s="72"/>
      <c r="J98" s="55"/>
      <c r="K98" s="55"/>
      <c r="L98" s="55"/>
      <c r="M98" s="55"/>
      <c r="N98" s="55"/>
      <c r="O98" s="55"/>
      <c r="P98" s="55"/>
      <c r="Q98" s="55"/>
      <c r="R98" s="55"/>
    </row>
    <row r="99" spans="2:18" outlineLevel="2" x14ac:dyDescent="0.35">
      <c r="B99" s="56"/>
      <c r="C99" s="75" t="s">
        <v>105</v>
      </c>
      <c r="D99" s="73">
        <f>$C$3</f>
        <v>2024</v>
      </c>
      <c r="E99" s="73">
        <f>$C$3+1</f>
        <v>2025</v>
      </c>
      <c r="F99" s="73">
        <f>$C$3+2</f>
        <v>2026</v>
      </c>
      <c r="G99" s="73">
        <f>$C$3+3</f>
        <v>2027</v>
      </c>
      <c r="H99" s="73">
        <f>$C$3+4</f>
        <v>2028</v>
      </c>
      <c r="I99" s="48" t="str">
        <f>D99&amp; "-"&amp;H99</f>
        <v>2024-2028</v>
      </c>
    </row>
    <row r="100" spans="2:18" outlineLevel="2" x14ac:dyDescent="0.35">
      <c r="B100" s="237" t="s">
        <v>75</v>
      </c>
      <c r="C100" s="50" t="s">
        <v>106</v>
      </c>
      <c r="D100" s="243"/>
      <c r="E100" s="243"/>
      <c r="F100" s="243"/>
      <c r="G100" s="243"/>
      <c r="H100" s="243"/>
      <c r="I100" s="155">
        <f>D100+E100+F100+G100+H100</f>
        <v>0</v>
      </c>
    </row>
    <row r="101" spans="2:18" outlineLevel="2" x14ac:dyDescent="0.35">
      <c r="B101" s="238" t="s">
        <v>76</v>
      </c>
      <c r="C101" s="50" t="s">
        <v>106</v>
      </c>
      <c r="D101" s="243"/>
      <c r="E101" s="243"/>
      <c r="F101" s="243"/>
      <c r="G101" s="243"/>
      <c r="H101" s="243"/>
      <c r="I101" s="155">
        <f t="shared" ref="I101:I124" si="6">D101+E101+F101+G101+H101</f>
        <v>0</v>
      </c>
    </row>
    <row r="102" spans="2:18" outlineLevel="2" x14ac:dyDescent="0.35">
      <c r="B102" s="237" t="s">
        <v>77</v>
      </c>
      <c r="C102" s="50" t="s">
        <v>106</v>
      </c>
      <c r="D102" s="243"/>
      <c r="E102" s="243"/>
      <c r="F102" s="243"/>
      <c r="G102" s="243"/>
      <c r="H102" s="243"/>
      <c r="I102" s="155">
        <f t="shared" si="6"/>
        <v>0</v>
      </c>
    </row>
    <row r="103" spans="2:18" outlineLevel="2" x14ac:dyDescent="0.35">
      <c r="B103" s="238" t="s">
        <v>78</v>
      </c>
      <c r="C103" s="50" t="s">
        <v>106</v>
      </c>
      <c r="D103" s="243">
        <v>14</v>
      </c>
      <c r="E103" s="243">
        <v>13</v>
      </c>
      <c r="F103" s="243">
        <v>12</v>
      </c>
      <c r="G103" s="243">
        <v>11</v>
      </c>
      <c r="H103" s="243">
        <v>11</v>
      </c>
      <c r="I103" s="155">
        <f t="shared" si="6"/>
        <v>61</v>
      </c>
    </row>
    <row r="104" spans="2:18" outlineLevel="2" x14ac:dyDescent="0.35">
      <c r="B104" s="237" t="s">
        <v>79</v>
      </c>
      <c r="C104" s="50" t="s">
        <v>106</v>
      </c>
      <c r="D104" s="243"/>
      <c r="E104" s="243"/>
      <c r="F104" s="243"/>
      <c r="G104" s="243"/>
      <c r="H104" s="243"/>
      <c r="I104" s="155">
        <f t="shared" si="6"/>
        <v>0</v>
      </c>
    </row>
    <row r="105" spans="2:18" outlineLevel="2" x14ac:dyDescent="0.35">
      <c r="B105" s="238" t="s">
        <v>80</v>
      </c>
      <c r="C105" s="50" t="s">
        <v>106</v>
      </c>
      <c r="D105" s="243">
        <v>14</v>
      </c>
      <c r="E105" s="243">
        <v>12</v>
      </c>
      <c r="F105" s="243">
        <v>10</v>
      </c>
      <c r="G105" s="243">
        <v>9</v>
      </c>
      <c r="H105" s="243">
        <v>9</v>
      </c>
      <c r="I105" s="155">
        <f t="shared" si="6"/>
        <v>54</v>
      </c>
    </row>
    <row r="106" spans="2:18" outlineLevel="2" x14ac:dyDescent="0.35">
      <c r="B106" s="237" t="s">
        <v>81</v>
      </c>
      <c r="C106" s="50" t="s">
        <v>106</v>
      </c>
      <c r="D106" s="243"/>
      <c r="E106" s="243"/>
      <c r="F106" s="243"/>
      <c r="G106" s="243"/>
      <c r="H106" s="243"/>
      <c r="I106" s="155">
        <f t="shared" si="6"/>
        <v>0</v>
      </c>
    </row>
    <row r="107" spans="2:18" outlineLevel="2" x14ac:dyDescent="0.35">
      <c r="B107" s="238" t="s">
        <v>82</v>
      </c>
      <c r="C107" s="50" t="s">
        <v>106</v>
      </c>
      <c r="D107" s="242">
        <v>14</v>
      </c>
      <c r="E107" s="242">
        <v>14</v>
      </c>
      <c r="F107" s="243">
        <v>12</v>
      </c>
      <c r="G107" s="242">
        <v>10</v>
      </c>
      <c r="H107" s="242">
        <v>9</v>
      </c>
      <c r="I107" s="155">
        <f t="shared" si="6"/>
        <v>59</v>
      </c>
    </row>
    <row r="108" spans="2:18" outlineLevel="2" x14ac:dyDescent="0.35">
      <c r="B108" s="237" t="s">
        <v>83</v>
      </c>
      <c r="C108" s="50" t="s">
        <v>106</v>
      </c>
      <c r="D108" s="243"/>
      <c r="E108" s="243"/>
      <c r="F108" s="243"/>
      <c r="G108" s="243"/>
      <c r="H108" s="243"/>
      <c r="I108" s="155">
        <f t="shared" si="6"/>
        <v>0</v>
      </c>
    </row>
    <row r="109" spans="2:18" outlineLevel="2" x14ac:dyDescent="0.35">
      <c r="B109" s="238" t="s">
        <v>84</v>
      </c>
      <c r="C109" s="50" t="s">
        <v>106</v>
      </c>
      <c r="D109" s="243"/>
      <c r="E109" s="243"/>
      <c r="F109" s="243"/>
      <c r="G109" s="243"/>
      <c r="H109" s="243"/>
      <c r="I109" s="155">
        <f t="shared" si="6"/>
        <v>0</v>
      </c>
    </row>
    <row r="110" spans="2:18" outlineLevel="2" x14ac:dyDescent="0.35">
      <c r="B110" s="237" t="s">
        <v>85</v>
      </c>
      <c r="C110" s="50" t="s">
        <v>106</v>
      </c>
      <c r="D110" s="243"/>
      <c r="E110" s="243"/>
      <c r="F110" s="243"/>
      <c r="G110" s="243"/>
      <c r="H110" s="243"/>
      <c r="I110" s="155">
        <f t="shared" si="6"/>
        <v>0</v>
      </c>
    </row>
    <row r="111" spans="2:18" outlineLevel="2" x14ac:dyDescent="0.35">
      <c r="B111" s="238" t="s">
        <v>86</v>
      </c>
      <c r="C111" s="50" t="s">
        <v>106</v>
      </c>
      <c r="D111" s="243"/>
      <c r="E111" s="243"/>
      <c r="F111" s="243"/>
      <c r="G111" s="243"/>
      <c r="H111" s="243"/>
      <c r="I111" s="155">
        <f t="shared" si="6"/>
        <v>0</v>
      </c>
    </row>
    <row r="112" spans="2:18" outlineLevel="2" x14ac:dyDescent="0.35">
      <c r="B112" s="237" t="s">
        <v>87</v>
      </c>
      <c r="C112" s="50" t="s">
        <v>106</v>
      </c>
      <c r="D112" s="243"/>
      <c r="E112" s="243"/>
      <c r="F112" s="243"/>
      <c r="G112" s="243"/>
      <c r="H112" s="243"/>
      <c r="I112" s="155">
        <f t="shared" si="6"/>
        <v>0</v>
      </c>
    </row>
    <row r="113" spans="2:18" outlineLevel="2" x14ac:dyDescent="0.35">
      <c r="B113" s="238" t="s">
        <v>88</v>
      </c>
      <c r="C113" s="50" t="s">
        <v>106</v>
      </c>
      <c r="D113" s="243">
        <v>10</v>
      </c>
      <c r="E113" s="243">
        <v>11</v>
      </c>
      <c r="F113" s="243">
        <v>11</v>
      </c>
      <c r="G113" s="243">
        <v>10</v>
      </c>
      <c r="H113" s="243">
        <v>12</v>
      </c>
      <c r="I113" s="155">
        <f t="shared" si="6"/>
        <v>54</v>
      </c>
    </row>
    <row r="114" spans="2:18" outlineLevel="2" x14ac:dyDescent="0.35">
      <c r="B114" s="237" t="s">
        <v>89</v>
      </c>
      <c r="C114" s="50" t="s">
        <v>106</v>
      </c>
      <c r="D114" s="243"/>
      <c r="E114" s="243"/>
      <c r="F114" s="243"/>
      <c r="G114" s="243"/>
      <c r="H114" s="243"/>
      <c r="I114" s="155">
        <f t="shared" si="6"/>
        <v>0</v>
      </c>
    </row>
    <row r="115" spans="2:18" outlineLevel="2" x14ac:dyDescent="0.35">
      <c r="B115" s="238" t="s">
        <v>90</v>
      </c>
      <c r="C115" s="50" t="s">
        <v>106</v>
      </c>
      <c r="D115" s="243"/>
      <c r="E115" s="243"/>
      <c r="F115" s="243">
        <v>2</v>
      </c>
      <c r="G115" s="243">
        <v>2</v>
      </c>
      <c r="H115" s="243"/>
      <c r="I115" s="155">
        <f t="shared" si="6"/>
        <v>4</v>
      </c>
    </row>
    <row r="116" spans="2:18" outlineLevel="2" x14ac:dyDescent="0.35">
      <c r="B116" s="238" t="s">
        <v>91</v>
      </c>
      <c r="C116" s="50" t="s">
        <v>106</v>
      </c>
      <c r="D116" s="243"/>
      <c r="E116" s="243"/>
      <c r="F116" s="243"/>
      <c r="G116" s="243"/>
      <c r="H116" s="243"/>
      <c r="I116" s="155">
        <f t="shared" si="6"/>
        <v>0</v>
      </c>
    </row>
    <row r="117" spans="2:18" outlineLevel="2" x14ac:dyDescent="0.35">
      <c r="B117" s="237" t="s">
        <v>92</v>
      </c>
      <c r="C117" s="50" t="s">
        <v>106</v>
      </c>
      <c r="D117" s="243"/>
      <c r="E117" s="243"/>
      <c r="F117" s="243"/>
      <c r="G117" s="243"/>
      <c r="H117" s="243"/>
      <c r="I117" s="155">
        <f t="shared" si="6"/>
        <v>0</v>
      </c>
    </row>
    <row r="118" spans="2:18" outlineLevel="2" x14ac:dyDescent="0.35">
      <c r="B118" s="238" t="s">
        <v>93</v>
      </c>
      <c r="C118" s="50" t="s">
        <v>106</v>
      </c>
      <c r="D118" s="243"/>
      <c r="E118" s="243"/>
      <c r="F118" s="243"/>
      <c r="G118" s="243"/>
      <c r="H118" s="243"/>
      <c r="I118" s="155">
        <f t="shared" si="6"/>
        <v>0</v>
      </c>
    </row>
    <row r="119" spans="2:18" outlineLevel="2" x14ac:dyDescent="0.35">
      <c r="B119" s="237" t="s">
        <v>94</v>
      </c>
      <c r="C119" s="50" t="s">
        <v>106</v>
      </c>
      <c r="D119" s="243"/>
      <c r="E119" s="243"/>
      <c r="F119" s="243"/>
      <c r="G119" s="243"/>
      <c r="H119" s="243"/>
      <c r="I119" s="155">
        <f t="shared" si="6"/>
        <v>0</v>
      </c>
    </row>
    <row r="120" spans="2:18" outlineLevel="2" x14ac:dyDescent="0.35">
      <c r="B120" s="238" t="s">
        <v>95</v>
      </c>
      <c r="C120" s="50" t="s">
        <v>106</v>
      </c>
      <c r="D120" s="243"/>
      <c r="E120" s="243"/>
      <c r="F120" s="243"/>
      <c r="G120" s="243"/>
      <c r="H120" s="243"/>
      <c r="I120" s="155">
        <f t="shared" si="6"/>
        <v>0</v>
      </c>
    </row>
    <row r="121" spans="2:18" outlineLevel="2" x14ac:dyDescent="0.35">
      <c r="B121" s="237" t="s">
        <v>96</v>
      </c>
      <c r="C121" s="50" t="s">
        <v>106</v>
      </c>
      <c r="D121" s="243"/>
      <c r="E121" s="243"/>
      <c r="F121" s="243"/>
      <c r="G121" s="243"/>
      <c r="H121" s="243"/>
      <c r="I121" s="155">
        <f t="shared" si="6"/>
        <v>0</v>
      </c>
    </row>
    <row r="122" spans="2:18" outlineLevel="2" x14ac:dyDescent="0.35">
      <c r="B122" s="238" t="s">
        <v>97</v>
      </c>
      <c r="C122" s="50" t="s">
        <v>106</v>
      </c>
      <c r="D122" s="243">
        <v>8</v>
      </c>
      <c r="E122" s="243">
        <v>8</v>
      </c>
      <c r="F122" s="243">
        <v>5</v>
      </c>
      <c r="G122" s="243">
        <v>4</v>
      </c>
      <c r="H122" s="243">
        <v>5</v>
      </c>
      <c r="I122" s="155">
        <f t="shared" si="6"/>
        <v>30</v>
      </c>
    </row>
    <row r="123" spans="2:18" outlineLevel="2" x14ac:dyDescent="0.35">
      <c r="B123" s="237" t="s">
        <v>98</v>
      </c>
      <c r="C123" s="50" t="s">
        <v>106</v>
      </c>
      <c r="D123" s="243"/>
      <c r="E123" s="243"/>
      <c r="F123" s="243"/>
      <c r="G123" s="243"/>
      <c r="H123" s="243"/>
      <c r="I123" s="155">
        <f t="shared" si="6"/>
        <v>0</v>
      </c>
    </row>
    <row r="124" spans="2:18" outlineLevel="2" x14ac:dyDescent="0.35">
      <c r="B124" s="238" t="s">
        <v>99</v>
      </c>
      <c r="C124" s="50" t="s">
        <v>106</v>
      </c>
      <c r="D124" s="243">
        <v>3</v>
      </c>
      <c r="E124" s="243">
        <v>4</v>
      </c>
      <c r="F124" s="243">
        <v>5</v>
      </c>
      <c r="G124" s="243">
        <v>3</v>
      </c>
      <c r="H124" s="243">
        <v>3</v>
      </c>
      <c r="I124" s="155">
        <f t="shared" si="6"/>
        <v>18</v>
      </c>
    </row>
    <row r="125" spans="2:18" outlineLevel="2" x14ac:dyDescent="0.35">
      <c r="B125" s="49" t="s">
        <v>107</v>
      </c>
      <c r="C125" s="50" t="s">
        <v>106</v>
      </c>
      <c r="D125" s="4">
        <f t="shared" ref="D125:I125" si="7">SUM(D100:D124)</f>
        <v>63</v>
      </c>
      <c r="E125" s="4">
        <f t="shared" si="7"/>
        <v>62</v>
      </c>
      <c r="F125" s="4">
        <f t="shared" si="7"/>
        <v>57</v>
      </c>
      <c r="G125" s="4">
        <f t="shared" si="7"/>
        <v>49</v>
      </c>
      <c r="H125" s="4">
        <f t="shared" si="7"/>
        <v>49</v>
      </c>
      <c r="I125" s="155">
        <f t="shared" si="7"/>
        <v>280</v>
      </c>
    </row>
    <row r="126" spans="2:18" outlineLevel="1" x14ac:dyDescent="0.35"/>
    <row r="127" spans="2:18" outlineLevel="1" x14ac:dyDescent="0.35">
      <c r="B127" s="71" t="s">
        <v>111</v>
      </c>
      <c r="C127" s="72"/>
      <c r="D127" s="72"/>
      <c r="E127" s="72"/>
      <c r="F127" s="72"/>
      <c r="G127" s="72"/>
      <c r="H127" s="72"/>
      <c r="I127" s="72"/>
      <c r="J127" s="55"/>
      <c r="K127" s="55"/>
      <c r="L127" s="55"/>
      <c r="M127" s="55"/>
      <c r="N127" s="55"/>
      <c r="O127" s="55"/>
      <c r="P127" s="55"/>
      <c r="Q127" s="55"/>
      <c r="R127" s="55"/>
    </row>
    <row r="128" spans="2:18" outlineLevel="2" x14ac:dyDescent="0.35">
      <c r="B128" s="56"/>
      <c r="C128" s="75" t="s">
        <v>105</v>
      </c>
      <c r="D128" s="73">
        <f>$C$3</f>
        <v>2024</v>
      </c>
      <c r="E128" s="73">
        <f>$C$3+1</f>
        <v>2025</v>
      </c>
      <c r="F128" s="73">
        <f>$C$3+2</f>
        <v>2026</v>
      </c>
      <c r="G128" s="73">
        <f>$C$3+3</f>
        <v>2027</v>
      </c>
      <c r="H128" s="73">
        <f>$C$3+4</f>
        <v>2028</v>
      </c>
      <c r="I128" s="48" t="str">
        <f>D128&amp; "-"&amp;H128</f>
        <v>2024-2028</v>
      </c>
    </row>
    <row r="129" spans="2:9" outlineLevel="2" x14ac:dyDescent="0.35">
      <c r="B129" s="237" t="s">
        <v>75</v>
      </c>
      <c r="C129" s="50" t="s">
        <v>106</v>
      </c>
      <c r="D129" s="6"/>
      <c r="E129" s="6"/>
      <c r="F129" s="6"/>
      <c r="G129" s="6"/>
      <c r="H129" s="6"/>
      <c r="I129" s="155">
        <f>D129+E129+F129+G129+H129</f>
        <v>0</v>
      </c>
    </row>
    <row r="130" spans="2:9" outlineLevel="2" x14ac:dyDescent="0.35">
      <c r="B130" s="238" t="s">
        <v>76</v>
      </c>
      <c r="C130" s="50" t="s">
        <v>106</v>
      </c>
      <c r="D130" s="6"/>
      <c r="E130" s="6"/>
      <c r="F130" s="6"/>
      <c r="G130" s="6"/>
      <c r="H130" s="6"/>
      <c r="I130" s="155">
        <f t="shared" ref="I130:I153" si="8">D130+E130+F130+G130+H130</f>
        <v>0</v>
      </c>
    </row>
    <row r="131" spans="2:9" outlineLevel="2" x14ac:dyDescent="0.35">
      <c r="B131" s="237" t="s">
        <v>77</v>
      </c>
      <c r="C131" s="50" t="s">
        <v>106</v>
      </c>
      <c r="D131" s="6"/>
      <c r="E131" s="6"/>
      <c r="F131" s="6"/>
      <c r="G131" s="6"/>
      <c r="H131" s="6"/>
      <c r="I131" s="155">
        <f t="shared" si="8"/>
        <v>0</v>
      </c>
    </row>
    <row r="132" spans="2:9" outlineLevel="2" x14ac:dyDescent="0.35">
      <c r="B132" s="238" t="s">
        <v>78</v>
      </c>
      <c r="C132" s="50" t="s">
        <v>106</v>
      </c>
      <c r="D132" s="6">
        <v>4</v>
      </c>
      <c r="E132" s="6">
        <v>4</v>
      </c>
      <c r="F132" s="6"/>
      <c r="G132" s="6"/>
      <c r="H132" s="6">
        <v>3</v>
      </c>
      <c r="I132" s="155">
        <f t="shared" si="8"/>
        <v>11</v>
      </c>
    </row>
    <row r="133" spans="2:9" outlineLevel="2" x14ac:dyDescent="0.35">
      <c r="B133" s="237" t="s">
        <v>79</v>
      </c>
      <c r="C133" s="50" t="s">
        <v>106</v>
      </c>
      <c r="D133" s="6"/>
      <c r="E133" s="6"/>
      <c r="F133" s="6"/>
      <c r="G133" s="6"/>
      <c r="H133" s="6"/>
      <c r="I133" s="155">
        <f t="shared" si="8"/>
        <v>0</v>
      </c>
    </row>
    <row r="134" spans="2:9" outlineLevel="2" x14ac:dyDescent="0.35">
      <c r="B134" s="238" t="s">
        <v>80</v>
      </c>
      <c r="C134" s="50" t="s">
        <v>106</v>
      </c>
      <c r="D134" s="6">
        <v>4</v>
      </c>
      <c r="E134" s="6">
        <v>5</v>
      </c>
      <c r="F134" s="6">
        <v>4</v>
      </c>
      <c r="G134" s="6">
        <v>4</v>
      </c>
      <c r="H134" s="6">
        <v>3</v>
      </c>
      <c r="I134" s="155">
        <f t="shared" si="8"/>
        <v>20</v>
      </c>
    </row>
    <row r="135" spans="2:9" outlineLevel="2" x14ac:dyDescent="0.35">
      <c r="B135" s="237" t="s">
        <v>81</v>
      </c>
      <c r="C135" s="50" t="s">
        <v>106</v>
      </c>
      <c r="D135" s="6"/>
      <c r="E135" s="6"/>
      <c r="F135" s="6"/>
      <c r="G135" s="6"/>
      <c r="H135" s="6"/>
      <c r="I135" s="155">
        <f t="shared" si="8"/>
        <v>0</v>
      </c>
    </row>
    <row r="136" spans="2:9" outlineLevel="2" x14ac:dyDescent="0.35">
      <c r="B136" s="238" t="s">
        <v>82</v>
      </c>
      <c r="C136" s="50" t="s">
        <v>106</v>
      </c>
      <c r="D136" s="6">
        <v>4</v>
      </c>
      <c r="E136" s="6">
        <v>4</v>
      </c>
      <c r="F136" s="6">
        <v>1</v>
      </c>
      <c r="G136" s="6">
        <v>1</v>
      </c>
      <c r="H136" s="6">
        <v>3</v>
      </c>
      <c r="I136" s="155">
        <f t="shared" si="8"/>
        <v>13</v>
      </c>
    </row>
    <row r="137" spans="2:9" outlineLevel="2" x14ac:dyDescent="0.35">
      <c r="B137" s="237" t="s">
        <v>83</v>
      </c>
      <c r="C137" s="50" t="s">
        <v>106</v>
      </c>
      <c r="D137" s="6"/>
      <c r="E137" s="6"/>
      <c r="F137" s="6"/>
      <c r="G137" s="6"/>
      <c r="H137" s="6"/>
      <c r="I137" s="155">
        <f t="shared" si="8"/>
        <v>0</v>
      </c>
    </row>
    <row r="138" spans="2:9" outlineLevel="2" x14ac:dyDescent="0.35">
      <c r="B138" s="238" t="s">
        <v>84</v>
      </c>
      <c r="C138" s="50" t="s">
        <v>106</v>
      </c>
      <c r="D138" s="6"/>
      <c r="E138" s="6"/>
      <c r="F138" s="6"/>
      <c r="G138" s="6"/>
      <c r="H138" s="6"/>
      <c r="I138" s="155">
        <f t="shared" si="8"/>
        <v>0</v>
      </c>
    </row>
    <row r="139" spans="2:9" outlineLevel="2" x14ac:dyDescent="0.35">
      <c r="B139" s="237" t="s">
        <v>85</v>
      </c>
      <c r="C139" s="50" t="s">
        <v>106</v>
      </c>
      <c r="D139" s="6"/>
      <c r="E139" s="6"/>
      <c r="F139" s="6"/>
      <c r="G139" s="6"/>
      <c r="H139" s="6"/>
      <c r="I139" s="155">
        <f t="shared" si="8"/>
        <v>0</v>
      </c>
    </row>
    <row r="140" spans="2:9" outlineLevel="2" x14ac:dyDescent="0.35">
      <c r="B140" s="238" t="s">
        <v>86</v>
      </c>
      <c r="C140" s="50" t="s">
        <v>106</v>
      </c>
      <c r="D140" s="6"/>
      <c r="E140" s="6"/>
      <c r="F140" s="6"/>
      <c r="G140" s="6"/>
      <c r="H140" s="6"/>
      <c r="I140" s="155">
        <f t="shared" si="8"/>
        <v>0</v>
      </c>
    </row>
    <row r="141" spans="2:9" outlineLevel="2" x14ac:dyDescent="0.35">
      <c r="B141" s="237" t="s">
        <v>87</v>
      </c>
      <c r="C141" s="50" t="s">
        <v>106</v>
      </c>
      <c r="D141" s="6"/>
      <c r="E141" s="6"/>
      <c r="F141" s="6"/>
      <c r="G141" s="6"/>
      <c r="H141" s="6"/>
      <c r="I141" s="155">
        <f t="shared" si="8"/>
        <v>0</v>
      </c>
    </row>
    <row r="142" spans="2:9" outlineLevel="2" x14ac:dyDescent="0.35">
      <c r="B142" s="238" t="s">
        <v>88</v>
      </c>
      <c r="C142" s="50" t="s">
        <v>106</v>
      </c>
      <c r="D142" s="6">
        <v>2</v>
      </c>
      <c r="E142" s="6">
        <v>4</v>
      </c>
      <c r="F142" s="6">
        <v>4</v>
      </c>
      <c r="G142" s="6">
        <v>4</v>
      </c>
      <c r="H142" s="6">
        <v>3</v>
      </c>
      <c r="I142" s="155">
        <f t="shared" si="8"/>
        <v>17</v>
      </c>
    </row>
    <row r="143" spans="2:9" outlineLevel="2" x14ac:dyDescent="0.35">
      <c r="B143" s="237" t="s">
        <v>89</v>
      </c>
      <c r="C143" s="50" t="s">
        <v>106</v>
      </c>
      <c r="D143" s="6"/>
      <c r="E143" s="6"/>
      <c r="F143" s="6"/>
      <c r="G143" s="6"/>
      <c r="H143" s="6"/>
      <c r="I143" s="155">
        <f t="shared" si="8"/>
        <v>0</v>
      </c>
    </row>
    <row r="144" spans="2:9" outlineLevel="2" x14ac:dyDescent="0.35">
      <c r="B144" s="238" t="s">
        <v>90</v>
      </c>
      <c r="C144" s="50" t="s">
        <v>106</v>
      </c>
      <c r="D144" s="6"/>
      <c r="E144" s="6"/>
      <c r="F144" s="6">
        <v>1</v>
      </c>
      <c r="G144" s="6">
        <v>1</v>
      </c>
      <c r="H144" s="6">
        <v>1</v>
      </c>
      <c r="I144" s="155">
        <f t="shared" si="8"/>
        <v>3</v>
      </c>
    </row>
    <row r="145" spans="2:18" outlineLevel="2" x14ac:dyDescent="0.35">
      <c r="B145" s="238" t="s">
        <v>91</v>
      </c>
      <c r="C145" s="50" t="s">
        <v>106</v>
      </c>
      <c r="D145" s="6"/>
      <c r="E145" s="6"/>
      <c r="F145" s="6"/>
      <c r="G145" s="6"/>
      <c r="H145" s="6"/>
      <c r="I145" s="155">
        <f t="shared" si="8"/>
        <v>0</v>
      </c>
    </row>
    <row r="146" spans="2:18" outlineLevel="2" x14ac:dyDescent="0.35">
      <c r="B146" s="237" t="s">
        <v>92</v>
      </c>
      <c r="C146" s="50" t="s">
        <v>106</v>
      </c>
      <c r="D146" s="6"/>
      <c r="E146" s="6"/>
      <c r="F146" s="6"/>
      <c r="G146" s="6"/>
      <c r="H146" s="6"/>
      <c r="I146" s="155">
        <f t="shared" si="8"/>
        <v>0</v>
      </c>
    </row>
    <row r="147" spans="2:18" outlineLevel="2" x14ac:dyDescent="0.35">
      <c r="B147" s="238" t="s">
        <v>93</v>
      </c>
      <c r="C147" s="50" t="s">
        <v>106</v>
      </c>
      <c r="D147" s="6"/>
      <c r="E147" s="6"/>
      <c r="F147" s="6"/>
      <c r="G147" s="6"/>
      <c r="H147" s="6"/>
      <c r="I147" s="155">
        <f t="shared" si="8"/>
        <v>0</v>
      </c>
    </row>
    <row r="148" spans="2:18" outlineLevel="2" x14ac:dyDescent="0.35">
      <c r="B148" s="237" t="s">
        <v>94</v>
      </c>
      <c r="C148" s="50" t="s">
        <v>106</v>
      </c>
      <c r="D148" s="6"/>
      <c r="E148" s="6"/>
      <c r="F148" s="6"/>
      <c r="G148" s="6"/>
      <c r="H148" s="6"/>
      <c r="I148" s="155">
        <f t="shared" si="8"/>
        <v>0</v>
      </c>
    </row>
    <row r="149" spans="2:18" outlineLevel="2" x14ac:dyDescent="0.35">
      <c r="B149" s="238" t="s">
        <v>95</v>
      </c>
      <c r="C149" s="50" t="s">
        <v>106</v>
      </c>
      <c r="D149" s="6"/>
      <c r="E149" s="6"/>
      <c r="F149" s="6"/>
      <c r="G149" s="6"/>
      <c r="H149" s="6"/>
      <c r="I149" s="155">
        <f t="shared" si="8"/>
        <v>0</v>
      </c>
    </row>
    <row r="150" spans="2:18" outlineLevel="2" x14ac:dyDescent="0.35">
      <c r="B150" s="237" t="s">
        <v>96</v>
      </c>
      <c r="C150" s="50" t="s">
        <v>106</v>
      </c>
      <c r="D150" s="6"/>
      <c r="E150" s="6"/>
      <c r="F150" s="6"/>
      <c r="G150" s="6"/>
      <c r="H150" s="6"/>
      <c r="I150" s="155">
        <f t="shared" si="8"/>
        <v>0</v>
      </c>
    </row>
    <row r="151" spans="2:18" outlineLevel="2" x14ac:dyDescent="0.35">
      <c r="B151" s="238" t="s">
        <v>97</v>
      </c>
      <c r="C151" s="50" t="s">
        <v>106</v>
      </c>
      <c r="D151" s="6">
        <v>2</v>
      </c>
      <c r="E151" s="6">
        <v>2</v>
      </c>
      <c r="F151" s="6"/>
      <c r="G151" s="6"/>
      <c r="H151" s="6">
        <v>1</v>
      </c>
      <c r="I151" s="155">
        <f t="shared" si="8"/>
        <v>5</v>
      </c>
    </row>
    <row r="152" spans="2:18" outlineLevel="2" x14ac:dyDescent="0.35">
      <c r="B152" s="237" t="s">
        <v>98</v>
      </c>
      <c r="C152" s="50" t="s">
        <v>106</v>
      </c>
      <c r="D152" s="6"/>
      <c r="E152" s="6"/>
      <c r="F152" s="6"/>
      <c r="G152" s="6"/>
      <c r="H152" s="6"/>
      <c r="I152" s="155">
        <f t="shared" si="8"/>
        <v>0</v>
      </c>
    </row>
    <row r="153" spans="2:18" outlineLevel="2" x14ac:dyDescent="0.35">
      <c r="B153" s="238" t="s">
        <v>99</v>
      </c>
      <c r="C153" s="50" t="s">
        <v>106</v>
      </c>
      <c r="D153" s="6">
        <v>1</v>
      </c>
      <c r="E153" s="6">
        <v>1</v>
      </c>
      <c r="F153" s="6"/>
      <c r="G153" s="6">
        <v>3</v>
      </c>
      <c r="H153" s="6">
        <v>1</v>
      </c>
      <c r="I153" s="155">
        <f t="shared" si="8"/>
        <v>6</v>
      </c>
    </row>
    <row r="154" spans="2:18" outlineLevel="2" x14ac:dyDescent="0.35">
      <c r="B154" s="49" t="s">
        <v>107</v>
      </c>
      <c r="C154" s="50" t="s">
        <v>106</v>
      </c>
      <c r="D154" s="4">
        <f t="shared" ref="D154:I154" si="9">SUM(D129:D153)</f>
        <v>17</v>
      </c>
      <c r="E154" s="4">
        <f t="shared" si="9"/>
        <v>20</v>
      </c>
      <c r="F154" s="4">
        <f t="shared" si="9"/>
        <v>10</v>
      </c>
      <c r="G154" s="4">
        <f t="shared" si="9"/>
        <v>13</v>
      </c>
      <c r="H154" s="4">
        <f t="shared" si="9"/>
        <v>15</v>
      </c>
      <c r="I154" s="155">
        <f t="shared" si="9"/>
        <v>75</v>
      </c>
    </row>
    <row r="155" spans="2:18" outlineLevel="1" x14ac:dyDescent="0.35"/>
    <row r="156" spans="2:18" outlineLevel="1" x14ac:dyDescent="0.35">
      <c r="B156" s="71" t="s">
        <v>112</v>
      </c>
      <c r="C156" s="72"/>
      <c r="D156" s="72"/>
      <c r="E156" s="72"/>
      <c r="F156" s="72"/>
      <c r="G156" s="72"/>
      <c r="H156" s="72"/>
      <c r="I156" s="72"/>
      <c r="J156" s="55"/>
      <c r="K156" s="55"/>
      <c r="L156" s="55"/>
      <c r="M156" s="55"/>
      <c r="N156" s="55"/>
      <c r="O156" s="55"/>
      <c r="P156" s="55"/>
      <c r="Q156" s="55"/>
      <c r="R156" s="55"/>
    </row>
    <row r="157" spans="2:18" outlineLevel="2" x14ac:dyDescent="0.35">
      <c r="B157" s="56"/>
      <c r="C157" s="75" t="s">
        <v>105</v>
      </c>
      <c r="D157" s="73">
        <f>$C$3</f>
        <v>2024</v>
      </c>
      <c r="E157" s="73">
        <f>$C$3+1</f>
        <v>2025</v>
      </c>
      <c r="F157" s="73">
        <f>$C$3+2</f>
        <v>2026</v>
      </c>
      <c r="G157" s="73">
        <f>$C$3+3</f>
        <v>2027</v>
      </c>
      <c r="H157" s="73">
        <f>$C$3+4</f>
        <v>2028</v>
      </c>
      <c r="I157" s="48" t="str">
        <f>D157&amp; "-"&amp;H157</f>
        <v>2024-2028</v>
      </c>
    </row>
    <row r="158" spans="2:18" outlineLevel="2" x14ac:dyDescent="0.35">
      <c r="B158" s="237" t="s">
        <v>75</v>
      </c>
      <c r="C158" s="50" t="s">
        <v>106</v>
      </c>
      <c r="D158" s="6"/>
      <c r="E158" s="6"/>
      <c r="F158" s="6"/>
      <c r="G158" s="6"/>
      <c r="H158" s="6"/>
      <c r="I158" s="155">
        <f>D158+E158+F158+G158+H158</f>
        <v>0</v>
      </c>
    </row>
    <row r="159" spans="2:18" ht="15" outlineLevel="2" thickBot="1" x14ac:dyDescent="0.4">
      <c r="B159" s="238" t="s">
        <v>76</v>
      </c>
      <c r="C159" s="50" t="s">
        <v>106</v>
      </c>
      <c r="D159" s="6"/>
      <c r="E159" s="6"/>
      <c r="F159" s="6"/>
      <c r="G159" s="6"/>
      <c r="H159" s="6"/>
      <c r="I159" s="155">
        <f t="shared" ref="I159:I182" si="10">D159+E159+F159+G159+H159</f>
        <v>0</v>
      </c>
    </row>
    <row r="160" spans="2:18" ht="15" outlineLevel="2" thickBot="1" x14ac:dyDescent="0.4">
      <c r="B160" s="237" t="s">
        <v>77</v>
      </c>
      <c r="C160" s="50" t="s">
        <v>106</v>
      </c>
      <c r="D160" s="6"/>
      <c r="E160" s="6"/>
      <c r="F160" s="6"/>
      <c r="G160" s="6"/>
      <c r="H160" s="6"/>
      <c r="I160" s="155">
        <f t="shared" si="10"/>
        <v>0</v>
      </c>
      <c r="K160" s="266"/>
      <c r="L160" s="267"/>
    </row>
    <row r="161" spans="2:12" ht="15" outlineLevel="2" thickBot="1" x14ac:dyDescent="0.4">
      <c r="B161" s="238" t="s">
        <v>78</v>
      </c>
      <c r="C161" s="50" t="s">
        <v>106</v>
      </c>
      <c r="D161" s="6"/>
      <c r="E161" s="6"/>
      <c r="F161" s="6"/>
      <c r="G161" s="6"/>
      <c r="H161" s="6"/>
      <c r="I161" s="155">
        <f t="shared" si="10"/>
        <v>0</v>
      </c>
      <c r="K161" s="268"/>
      <c r="L161" s="267"/>
    </row>
    <row r="162" spans="2:12" ht="15" outlineLevel="2" thickBot="1" x14ac:dyDescent="0.4">
      <c r="B162" s="237" t="s">
        <v>79</v>
      </c>
      <c r="C162" s="50" t="s">
        <v>106</v>
      </c>
      <c r="D162" s="6"/>
      <c r="E162" s="6"/>
      <c r="F162" s="6"/>
      <c r="G162" s="6"/>
      <c r="H162" s="6"/>
      <c r="I162" s="155">
        <f t="shared" si="10"/>
        <v>0</v>
      </c>
      <c r="K162" s="268"/>
      <c r="L162" s="269"/>
    </row>
    <row r="163" spans="2:12" ht="15" outlineLevel="2" thickBot="1" x14ac:dyDescent="0.4">
      <c r="B163" s="238" t="s">
        <v>80</v>
      </c>
      <c r="C163" s="50" t="s">
        <v>106</v>
      </c>
      <c r="D163" s="6"/>
      <c r="E163" s="6"/>
      <c r="F163" s="6"/>
      <c r="G163" s="6"/>
      <c r="H163" s="6"/>
      <c r="I163" s="155">
        <f t="shared" si="10"/>
        <v>0</v>
      </c>
      <c r="K163" s="268"/>
      <c r="L163" s="267"/>
    </row>
    <row r="164" spans="2:12" ht="15" outlineLevel="2" thickBot="1" x14ac:dyDescent="0.4">
      <c r="B164" s="237" t="s">
        <v>81</v>
      </c>
      <c r="C164" s="50" t="s">
        <v>106</v>
      </c>
      <c r="D164" s="6"/>
      <c r="E164" s="6"/>
      <c r="F164" s="6"/>
      <c r="G164" s="6"/>
      <c r="H164" s="6"/>
      <c r="I164" s="155">
        <f t="shared" si="10"/>
        <v>0</v>
      </c>
      <c r="K164" s="270"/>
      <c r="L164" s="269"/>
    </row>
    <row r="165" spans="2:12" ht="15" outlineLevel="2" thickBot="1" x14ac:dyDescent="0.4">
      <c r="B165" s="238" t="s">
        <v>82</v>
      </c>
      <c r="C165" s="50" t="s">
        <v>106</v>
      </c>
      <c r="D165" s="6"/>
      <c r="E165" s="6"/>
      <c r="F165" s="6"/>
      <c r="G165" s="6"/>
      <c r="H165" s="6"/>
      <c r="I165" s="155">
        <f t="shared" si="10"/>
        <v>0</v>
      </c>
      <c r="K165" s="270"/>
      <c r="L165" s="269"/>
    </row>
    <row r="166" spans="2:12" ht="15" outlineLevel="2" thickBot="1" x14ac:dyDescent="0.4">
      <c r="B166" s="237" t="s">
        <v>83</v>
      </c>
      <c r="C166" s="50" t="s">
        <v>106</v>
      </c>
      <c r="D166" s="6"/>
      <c r="E166" s="6"/>
      <c r="F166" s="6"/>
      <c r="G166" s="6"/>
      <c r="H166" s="6"/>
      <c r="I166" s="155">
        <f t="shared" si="10"/>
        <v>0</v>
      </c>
      <c r="K166" s="270"/>
      <c r="L166" s="271"/>
    </row>
    <row r="167" spans="2:12" outlineLevel="2" x14ac:dyDescent="0.35">
      <c r="B167" s="238" t="s">
        <v>84</v>
      </c>
      <c r="C167" s="50" t="s">
        <v>106</v>
      </c>
      <c r="D167" s="6"/>
      <c r="E167" s="6"/>
      <c r="F167" s="6"/>
      <c r="G167" s="6"/>
      <c r="H167" s="6"/>
      <c r="I167" s="155">
        <f t="shared" si="10"/>
        <v>0</v>
      </c>
    </row>
    <row r="168" spans="2:12" outlineLevel="2" x14ac:dyDescent="0.35">
      <c r="B168" s="237" t="s">
        <v>85</v>
      </c>
      <c r="C168" s="50" t="s">
        <v>106</v>
      </c>
      <c r="D168" s="6"/>
      <c r="E168" s="6"/>
      <c r="F168" s="6"/>
      <c r="G168" s="6"/>
      <c r="H168" s="6"/>
      <c r="I168" s="155">
        <f t="shared" si="10"/>
        <v>0</v>
      </c>
    </row>
    <row r="169" spans="2:12" outlineLevel="2" x14ac:dyDescent="0.35">
      <c r="B169" s="238" t="s">
        <v>86</v>
      </c>
      <c r="C169" s="50" t="s">
        <v>106</v>
      </c>
      <c r="D169" s="6"/>
      <c r="E169" s="6"/>
      <c r="F169" s="6"/>
      <c r="G169" s="6"/>
      <c r="H169" s="6"/>
      <c r="I169" s="155">
        <f t="shared" si="10"/>
        <v>0</v>
      </c>
    </row>
    <row r="170" spans="2:12" outlineLevel="2" x14ac:dyDescent="0.35">
      <c r="B170" s="237" t="s">
        <v>87</v>
      </c>
      <c r="C170" s="50" t="s">
        <v>106</v>
      </c>
      <c r="D170" s="6"/>
      <c r="E170" s="6"/>
      <c r="F170" s="6"/>
      <c r="G170" s="6"/>
      <c r="H170" s="6"/>
      <c r="I170" s="155">
        <f t="shared" si="10"/>
        <v>0</v>
      </c>
    </row>
    <row r="171" spans="2:12" outlineLevel="2" x14ac:dyDescent="0.35">
      <c r="B171" s="238" t="s">
        <v>88</v>
      </c>
      <c r="C171" s="50" t="s">
        <v>106</v>
      </c>
      <c r="D171" s="6"/>
      <c r="E171" s="6"/>
      <c r="F171" s="6"/>
      <c r="G171" s="6"/>
      <c r="H171" s="6"/>
      <c r="I171" s="155">
        <f t="shared" si="10"/>
        <v>0</v>
      </c>
    </row>
    <row r="172" spans="2:12" outlineLevel="2" x14ac:dyDescent="0.35">
      <c r="B172" s="237" t="s">
        <v>89</v>
      </c>
      <c r="C172" s="50" t="s">
        <v>106</v>
      </c>
      <c r="D172" s="6"/>
      <c r="E172" s="6"/>
      <c r="F172" s="6"/>
      <c r="G172" s="6"/>
      <c r="H172" s="6"/>
      <c r="I172" s="155">
        <f t="shared" si="10"/>
        <v>0</v>
      </c>
    </row>
    <row r="173" spans="2:12" outlineLevel="2" x14ac:dyDescent="0.35">
      <c r="B173" s="238" t="s">
        <v>90</v>
      </c>
      <c r="C173" s="50" t="s">
        <v>106</v>
      </c>
      <c r="D173" s="6"/>
      <c r="E173" s="6"/>
      <c r="F173" s="6"/>
      <c r="G173" s="6"/>
      <c r="H173" s="6"/>
      <c r="I173" s="155">
        <f t="shared" si="10"/>
        <v>0</v>
      </c>
    </row>
    <row r="174" spans="2:12" outlineLevel="2" x14ac:dyDescent="0.35">
      <c r="B174" s="238" t="s">
        <v>91</v>
      </c>
      <c r="C174" s="50" t="s">
        <v>106</v>
      </c>
      <c r="D174" s="6"/>
      <c r="E174" s="6"/>
      <c r="F174" s="6"/>
      <c r="G174" s="6"/>
      <c r="H174" s="6"/>
      <c r="I174" s="155">
        <f t="shared" si="10"/>
        <v>0</v>
      </c>
    </row>
    <row r="175" spans="2:12" outlineLevel="2" x14ac:dyDescent="0.35">
      <c r="B175" s="237" t="s">
        <v>92</v>
      </c>
      <c r="C175" s="50" t="s">
        <v>106</v>
      </c>
      <c r="D175" s="6"/>
      <c r="E175" s="6"/>
      <c r="F175" s="6"/>
      <c r="G175" s="6"/>
      <c r="H175" s="6"/>
      <c r="I175" s="155">
        <f t="shared" si="10"/>
        <v>0</v>
      </c>
    </row>
    <row r="176" spans="2:12" outlineLevel="2" x14ac:dyDescent="0.35">
      <c r="B176" s="238" t="s">
        <v>93</v>
      </c>
      <c r="C176" s="50" t="s">
        <v>106</v>
      </c>
      <c r="D176" s="6"/>
      <c r="E176" s="6"/>
      <c r="F176" s="6"/>
      <c r="G176" s="6"/>
      <c r="H176" s="6"/>
      <c r="I176" s="155">
        <f t="shared" si="10"/>
        <v>0</v>
      </c>
    </row>
    <row r="177" spans="2:18" outlineLevel="2" x14ac:dyDescent="0.35">
      <c r="B177" s="237" t="s">
        <v>94</v>
      </c>
      <c r="C177" s="50" t="s">
        <v>106</v>
      </c>
      <c r="D177" s="6"/>
      <c r="E177" s="6"/>
      <c r="F177" s="6"/>
      <c r="G177" s="6"/>
      <c r="H177" s="6"/>
      <c r="I177" s="155">
        <f t="shared" si="10"/>
        <v>0</v>
      </c>
    </row>
    <row r="178" spans="2:18" outlineLevel="2" x14ac:dyDescent="0.35">
      <c r="B178" s="238" t="s">
        <v>95</v>
      </c>
      <c r="C178" s="50" t="s">
        <v>106</v>
      </c>
      <c r="D178" s="6"/>
      <c r="E178" s="6"/>
      <c r="F178" s="6"/>
      <c r="G178" s="6"/>
      <c r="H178" s="6"/>
      <c r="I178" s="155">
        <f t="shared" si="10"/>
        <v>0</v>
      </c>
    </row>
    <row r="179" spans="2:18" outlineLevel="2" x14ac:dyDescent="0.35">
      <c r="B179" s="237" t="s">
        <v>96</v>
      </c>
      <c r="C179" s="50" t="s">
        <v>106</v>
      </c>
      <c r="D179" s="6"/>
      <c r="E179" s="6"/>
      <c r="F179" s="6"/>
      <c r="G179" s="6"/>
      <c r="H179" s="6"/>
      <c r="I179" s="155">
        <f t="shared" si="10"/>
        <v>0</v>
      </c>
    </row>
    <row r="180" spans="2:18" outlineLevel="2" x14ac:dyDescent="0.35">
      <c r="B180" s="238" t="s">
        <v>97</v>
      </c>
      <c r="C180" s="50" t="s">
        <v>106</v>
      </c>
      <c r="D180" s="6"/>
      <c r="E180" s="6"/>
      <c r="F180" s="6"/>
      <c r="G180" s="6"/>
      <c r="H180" s="6"/>
      <c r="I180" s="155">
        <f t="shared" si="10"/>
        <v>0</v>
      </c>
    </row>
    <row r="181" spans="2:18" outlineLevel="2" x14ac:dyDescent="0.35">
      <c r="B181" s="237" t="s">
        <v>98</v>
      </c>
      <c r="C181" s="50" t="s">
        <v>106</v>
      </c>
      <c r="D181" s="6"/>
      <c r="E181" s="6"/>
      <c r="F181" s="6"/>
      <c r="G181" s="6"/>
      <c r="H181" s="6"/>
      <c r="I181" s="155">
        <f t="shared" si="10"/>
        <v>0</v>
      </c>
    </row>
    <row r="182" spans="2:18" outlineLevel="2" x14ac:dyDescent="0.35">
      <c r="B182" s="238" t="s">
        <v>99</v>
      </c>
      <c r="C182" s="50" t="s">
        <v>106</v>
      </c>
      <c r="D182" s="6"/>
      <c r="E182" s="6"/>
      <c r="F182" s="6"/>
      <c r="G182" s="6"/>
      <c r="H182" s="6"/>
      <c r="I182" s="155">
        <f t="shared" si="10"/>
        <v>0</v>
      </c>
    </row>
    <row r="183" spans="2:18" outlineLevel="2" x14ac:dyDescent="0.35">
      <c r="B183" s="49" t="s">
        <v>107</v>
      </c>
      <c r="C183" s="50" t="s">
        <v>106</v>
      </c>
      <c r="D183" s="4">
        <f t="shared" ref="D183:I183" si="11">SUM(D158:D182)</f>
        <v>0</v>
      </c>
      <c r="E183" s="4">
        <f t="shared" si="11"/>
        <v>0</v>
      </c>
      <c r="F183" s="4">
        <f t="shared" si="11"/>
        <v>0</v>
      </c>
      <c r="G183" s="4">
        <f t="shared" si="11"/>
        <v>0</v>
      </c>
      <c r="H183" s="4">
        <f t="shared" si="11"/>
        <v>0</v>
      </c>
      <c r="I183" s="155">
        <f t="shared" si="11"/>
        <v>0</v>
      </c>
    </row>
    <row r="184" spans="2:18" outlineLevel="1" x14ac:dyDescent="0.35"/>
    <row r="185" spans="2:18" ht="15.5" x14ac:dyDescent="0.35">
      <c r="B185" s="306" t="s">
        <v>113</v>
      </c>
      <c r="C185" s="306"/>
      <c r="D185" s="306"/>
      <c r="E185" s="306"/>
      <c r="F185" s="306"/>
      <c r="G185" s="306"/>
      <c r="H185" s="306"/>
      <c r="I185" s="306"/>
    </row>
    <row r="186" spans="2:18" ht="6.65" customHeight="1" x14ac:dyDescent="0.35"/>
    <row r="187" spans="2:18" outlineLevel="1" x14ac:dyDescent="0.35">
      <c r="B187" s="71" t="s">
        <v>104</v>
      </c>
      <c r="C187" s="72"/>
      <c r="D187" s="72"/>
      <c r="E187" s="72"/>
      <c r="F187" s="72"/>
      <c r="G187" s="72"/>
      <c r="H187" s="72"/>
      <c r="I187" s="72"/>
      <c r="J187" s="276" t="s">
        <v>114</v>
      </c>
      <c r="K187" s="55"/>
      <c r="L187" s="55"/>
      <c r="M187" s="55"/>
      <c r="N187" s="55"/>
      <c r="O187" s="55"/>
      <c r="P187" s="55"/>
      <c r="Q187" s="55"/>
      <c r="R187" s="55"/>
    </row>
    <row r="188" spans="2:18" outlineLevel="2" x14ac:dyDescent="0.35">
      <c r="B188" s="56"/>
      <c r="C188" s="75" t="s">
        <v>105</v>
      </c>
      <c r="D188" s="73">
        <f>$C$3</f>
        <v>2024</v>
      </c>
      <c r="E188" s="73">
        <f>$C$3+1</f>
        <v>2025</v>
      </c>
      <c r="F188" s="73">
        <f>$C$3+2</f>
        <v>2026</v>
      </c>
      <c r="G188" s="73">
        <f>$C$3+3</f>
        <v>2027</v>
      </c>
      <c r="H188" s="73">
        <f>$C$3+4</f>
        <v>2028</v>
      </c>
      <c r="I188" s="48" t="str">
        <f>D188&amp; " - "&amp;H188</f>
        <v>2024 - 2028</v>
      </c>
    </row>
    <row r="189" spans="2:18" outlineLevel="2" x14ac:dyDescent="0.35">
      <c r="B189" s="237" t="s">
        <v>75</v>
      </c>
      <c r="C189" s="50" t="s">
        <v>115</v>
      </c>
      <c r="D189" s="52">
        <f>D13*35*0.2</f>
        <v>0</v>
      </c>
      <c r="E189" s="52">
        <f t="shared" ref="E189:H189" si="12">D13*35*0.8+E13*35*0.2</f>
        <v>0</v>
      </c>
      <c r="F189" s="52">
        <f t="shared" si="12"/>
        <v>0</v>
      </c>
      <c r="G189" s="52">
        <f t="shared" si="12"/>
        <v>0</v>
      </c>
      <c r="H189" s="52">
        <f t="shared" si="12"/>
        <v>0</v>
      </c>
      <c r="I189" s="155">
        <f>D189+E189+F189+G189+H189</f>
        <v>0</v>
      </c>
    </row>
    <row r="190" spans="2:18" s="53" customFormat="1" outlineLevel="2" x14ac:dyDescent="0.35">
      <c r="B190" s="238" t="s">
        <v>76</v>
      </c>
      <c r="C190" s="50" t="s">
        <v>115</v>
      </c>
      <c r="D190" s="52">
        <f t="shared" ref="D190:D191" si="13">D14*35*0.2</f>
        <v>0</v>
      </c>
      <c r="E190" s="52">
        <f t="shared" ref="E190:H190" si="14">D14*35*0.8+E14*35*0.2</f>
        <v>0</v>
      </c>
      <c r="F190" s="52">
        <f t="shared" si="14"/>
        <v>0</v>
      </c>
      <c r="G190" s="52">
        <f t="shared" si="14"/>
        <v>0</v>
      </c>
      <c r="H190" s="52">
        <f t="shared" si="14"/>
        <v>0</v>
      </c>
      <c r="I190" s="155">
        <f t="shared" ref="I190:I213" si="15">D190+E190+F190+G190+H190</f>
        <v>0</v>
      </c>
    </row>
    <row r="191" spans="2:18" s="53" customFormat="1" outlineLevel="2" x14ac:dyDescent="0.35">
      <c r="B191" s="237" t="s">
        <v>77</v>
      </c>
      <c r="C191" s="50" t="s">
        <v>115</v>
      </c>
      <c r="D191" s="52">
        <f t="shared" si="13"/>
        <v>0</v>
      </c>
      <c r="E191" s="52">
        <f t="shared" ref="E191:H191" si="16">D15*35*0.8+E15*35*0.2</f>
        <v>0</v>
      </c>
      <c r="F191" s="52">
        <f t="shared" si="16"/>
        <v>0</v>
      </c>
      <c r="G191" s="52">
        <f t="shared" si="16"/>
        <v>0</v>
      </c>
      <c r="H191" s="52">
        <f t="shared" si="16"/>
        <v>0</v>
      </c>
      <c r="I191" s="155">
        <f t="shared" si="15"/>
        <v>0</v>
      </c>
    </row>
    <row r="192" spans="2:18" s="53" customFormat="1" outlineLevel="2" x14ac:dyDescent="0.35">
      <c r="B192" s="238" t="s">
        <v>78</v>
      </c>
      <c r="C192" s="50" t="s">
        <v>115</v>
      </c>
      <c r="D192" s="52">
        <f>D16*35*0.2</f>
        <v>189</v>
      </c>
      <c r="E192" s="52">
        <f>D16*35*0.8+E16*35*0.2</f>
        <v>931</v>
      </c>
      <c r="F192" s="52">
        <f t="shared" ref="F192:H192" si="17">E16*35*0.8+F16*35*0.2</f>
        <v>861</v>
      </c>
      <c r="G192" s="52">
        <f t="shared" si="17"/>
        <v>798</v>
      </c>
      <c r="H192" s="52">
        <f t="shared" si="17"/>
        <v>763</v>
      </c>
      <c r="I192" s="155">
        <f>D192+E192+F192+G192+H192</f>
        <v>3542</v>
      </c>
    </row>
    <row r="193" spans="2:9" s="53" customFormat="1" outlineLevel="2" x14ac:dyDescent="0.35">
      <c r="B193" s="237" t="s">
        <v>79</v>
      </c>
      <c r="C193" s="50" t="s">
        <v>115</v>
      </c>
      <c r="D193" s="52">
        <f t="shared" ref="D193:D213" si="18">D17*35*0.2</f>
        <v>0</v>
      </c>
      <c r="E193" s="52">
        <f t="shared" ref="E193:H193" si="19">D17*35*0.8+E17*35*0.2</f>
        <v>0</v>
      </c>
      <c r="F193" s="52">
        <f t="shared" si="19"/>
        <v>0</v>
      </c>
      <c r="G193" s="52">
        <f t="shared" si="19"/>
        <v>0</v>
      </c>
      <c r="H193" s="52">
        <f t="shared" si="19"/>
        <v>0</v>
      </c>
      <c r="I193" s="155">
        <f t="shared" si="15"/>
        <v>0</v>
      </c>
    </row>
    <row r="194" spans="2:9" s="53" customFormat="1" outlineLevel="2" x14ac:dyDescent="0.35">
      <c r="B194" s="238" t="s">
        <v>80</v>
      </c>
      <c r="C194" s="50" t="s">
        <v>115</v>
      </c>
      <c r="D194" s="52">
        <f t="shared" si="18"/>
        <v>140</v>
      </c>
      <c r="E194" s="52">
        <f t="shared" ref="E194:H194" si="20">D18*35*0.8+E18*35*0.2</f>
        <v>700</v>
      </c>
      <c r="F194" s="52">
        <f t="shared" si="20"/>
        <v>693</v>
      </c>
      <c r="G194" s="52">
        <f t="shared" si="20"/>
        <v>658</v>
      </c>
      <c r="H194" s="52">
        <f t="shared" si="20"/>
        <v>623</v>
      </c>
      <c r="I194" s="155">
        <f t="shared" si="15"/>
        <v>2814</v>
      </c>
    </row>
    <row r="195" spans="2:9" s="53" customFormat="1" outlineLevel="2" x14ac:dyDescent="0.35">
      <c r="B195" s="237" t="s">
        <v>81</v>
      </c>
      <c r="C195" s="50" t="s">
        <v>115</v>
      </c>
      <c r="D195" s="52">
        <f t="shared" si="18"/>
        <v>0</v>
      </c>
      <c r="E195" s="52">
        <f t="shared" ref="E195:H195" si="21">D19*35*0.8+E19*35*0.2</f>
        <v>0</v>
      </c>
      <c r="F195" s="52">
        <f t="shared" si="21"/>
        <v>0</v>
      </c>
      <c r="G195" s="52">
        <f t="shared" si="21"/>
        <v>0</v>
      </c>
      <c r="H195" s="52">
        <f t="shared" si="21"/>
        <v>0</v>
      </c>
      <c r="I195" s="155">
        <f t="shared" si="15"/>
        <v>0</v>
      </c>
    </row>
    <row r="196" spans="2:9" s="53" customFormat="1" outlineLevel="2" x14ac:dyDescent="0.35">
      <c r="B196" s="238" t="s">
        <v>82</v>
      </c>
      <c r="C196" s="50" t="s">
        <v>115</v>
      </c>
      <c r="D196" s="52">
        <f t="shared" si="18"/>
        <v>189</v>
      </c>
      <c r="E196" s="52">
        <f t="shared" ref="E196:H196" si="22">D20*35*0.8+E20*35*0.2</f>
        <v>931</v>
      </c>
      <c r="F196" s="52">
        <f t="shared" si="22"/>
        <v>854</v>
      </c>
      <c r="G196" s="52">
        <f t="shared" si="22"/>
        <v>756</v>
      </c>
      <c r="H196" s="52">
        <f t="shared" si="22"/>
        <v>686</v>
      </c>
      <c r="I196" s="155">
        <f t="shared" si="15"/>
        <v>3416</v>
      </c>
    </row>
    <row r="197" spans="2:9" s="53" customFormat="1" outlineLevel="2" x14ac:dyDescent="0.35">
      <c r="B197" s="237" t="s">
        <v>83</v>
      </c>
      <c r="C197" s="50" t="s">
        <v>115</v>
      </c>
      <c r="D197" s="52">
        <f t="shared" si="18"/>
        <v>0</v>
      </c>
      <c r="E197" s="52">
        <f t="shared" ref="E197:H197" si="23">D21*35*0.8+E21*35*0.2</f>
        <v>0</v>
      </c>
      <c r="F197" s="52">
        <f t="shared" si="23"/>
        <v>0</v>
      </c>
      <c r="G197" s="52">
        <f t="shared" si="23"/>
        <v>0</v>
      </c>
      <c r="H197" s="52">
        <f t="shared" si="23"/>
        <v>0</v>
      </c>
      <c r="I197" s="155">
        <f t="shared" si="15"/>
        <v>0</v>
      </c>
    </row>
    <row r="198" spans="2:9" s="53" customFormat="1" outlineLevel="2" x14ac:dyDescent="0.35">
      <c r="B198" s="238" t="s">
        <v>84</v>
      </c>
      <c r="C198" s="50" t="s">
        <v>115</v>
      </c>
      <c r="D198" s="52">
        <f t="shared" si="18"/>
        <v>0</v>
      </c>
      <c r="E198" s="52">
        <f t="shared" ref="E198:H198" si="24">D22*35*0.8+E22*35*0.2</f>
        <v>0</v>
      </c>
      <c r="F198" s="52">
        <f t="shared" si="24"/>
        <v>0</v>
      </c>
      <c r="G198" s="52">
        <f t="shared" si="24"/>
        <v>0</v>
      </c>
      <c r="H198" s="52">
        <f t="shared" si="24"/>
        <v>0</v>
      </c>
      <c r="I198" s="155">
        <f t="shared" si="15"/>
        <v>0</v>
      </c>
    </row>
    <row r="199" spans="2:9" s="53" customFormat="1" outlineLevel="2" x14ac:dyDescent="0.35">
      <c r="B199" s="237" t="s">
        <v>85</v>
      </c>
      <c r="C199" s="50" t="s">
        <v>115</v>
      </c>
      <c r="D199" s="52">
        <f t="shared" si="18"/>
        <v>0</v>
      </c>
      <c r="E199" s="52">
        <f t="shared" ref="E199:H199" si="25">D23*35*0.8+E23*35*0.2</f>
        <v>0</v>
      </c>
      <c r="F199" s="52">
        <f t="shared" si="25"/>
        <v>0</v>
      </c>
      <c r="G199" s="52">
        <f t="shared" si="25"/>
        <v>0</v>
      </c>
      <c r="H199" s="52">
        <f t="shared" si="25"/>
        <v>0</v>
      </c>
      <c r="I199" s="155">
        <f t="shared" si="15"/>
        <v>0</v>
      </c>
    </row>
    <row r="200" spans="2:9" s="53" customFormat="1" outlineLevel="2" x14ac:dyDescent="0.35">
      <c r="B200" s="238" t="s">
        <v>86</v>
      </c>
      <c r="C200" s="50" t="s">
        <v>115</v>
      </c>
      <c r="D200" s="52">
        <f t="shared" si="18"/>
        <v>0</v>
      </c>
      <c r="E200" s="52">
        <f t="shared" ref="E200:H200" si="26">D24*35*0.8+E24*35*0.2</f>
        <v>0</v>
      </c>
      <c r="F200" s="52">
        <f t="shared" si="26"/>
        <v>0</v>
      </c>
      <c r="G200" s="52">
        <f t="shared" si="26"/>
        <v>0</v>
      </c>
      <c r="H200" s="52">
        <f t="shared" si="26"/>
        <v>0</v>
      </c>
      <c r="I200" s="155">
        <f t="shared" si="15"/>
        <v>0</v>
      </c>
    </row>
    <row r="201" spans="2:9" s="53" customFormat="1" outlineLevel="2" x14ac:dyDescent="0.35">
      <c r="B201" s="237" t="s">
        <v>87</v>
      </c>
      <c r="C201" s="50" t="s">
        <v>115</v>
      </c>
      <c r="D201" s="52">
        <f t="shared" si="18"/>
        <v>0</v>
      </c>
      <c r="E201" s="52">
        <f t="shared" ref="E201:H201" si="27">D25*35*0.8+E25*35*0.2</f>
        <v>0</v>
      </c>
      <c r="F201" s="52">
        <f t="shared" si="27"/>
        <v>0</v>
      </c>
      <c r="G201" s="52">
        <f t="shared" si="27"/>
        <v>0</v>
      </c>
      <c r="H201" s="52">
        <f t="shared" si="27"/>
        <v>0</v>
      </c>
      <c r="I201" s="155">
        <f t="shared" si="15"/>
        <v>0</v>
      </c>
    </row>
    <row r="202" spans="2:9" s="53" customFormat="1" outlineLevel="2" x14ac:dyDescent="0.35">
      <c r="B202" s="238" t="s">
        <v>88</v>
      </c>
      <c r="C202" s="50" t="s">
        <v>115</v>
      </c>
      <c r="D202" s="52">
        <f t="shared" si="18"/>
        <v>133</v>
      </c>
      <c r="E202" s="52">
        <f t="shared" ref="E202:H202" si="28">D26*35*0.8+E26*35*0.2</f>
        <v>672</v>
      </c>
      <c r="F202" s="52">
        <f t="shared" si="28"/>
        <v>707</v>
      </c>
      <c r="G202" s="52">
        <f t="shared" si="28"/>
        <v>721</v>
      </c>
      <c r="H202" s="52">
        <f t="shared" si="28"/>
        <v>686</v>
      </c>
      <c r="I202" s="155">
        <f t="shared" si="15"/>
        <v>2919</v>
      </c>
    </row>
    <row r="203" spans="2:9" s="53" customFormat="1" outlineLevel="2" x14ac:dyDescent="0.35">
      <c r="B203" s="237" t="s">
        <v>89</v>
      </c>
      <c r="C203" s="50" t="s">
        <v>115</v>
      </c>
      <c r="D203" s="52">
        <f t="shared" si="18"/>
        <v>0</v>
      </c>
      <c r="E203" s="52">
        <f t="shared" ref="E203:H203" si="29">D27*35*0.8+E27*35*0.2</f>
        <v>0</v>
      </c>
      <c r="F203" s="52">
        <f t="shared" si="29"/>
        <v>0</v>
      </c>
      <c r="G203" s="52">
        <f t="shared" si="29"/>
        <v>0</v>
      </c>
      <c r="H203" s="52">
        <f t="shared" si="29"/>
        <v>0</v>
      </c>
      <c r="I203" s="155">
        <f t="shared" si="15"/>
        <v>0</v>
      </c>
    </row>
    <row r="204" spans="2:9" s="53" customFormat="1" outlineLevel="2" x14ac:dyDescent="0.35">
      <c r="B204" s="238" t="s">
        <v>90</v>
      </c>
      <c r="C204" s="50" t="s">
        <v>115</v>
      </c>
      <c r="D204" s="52">
        <f t="shared" si="18"/>
        <v>0</v>
      </c>
      <c r="E204" s="52">
        <f t="shared" ref="E204:H204" si="30">D28*35*0.8+E28*35*0.2</f>
        <v>0</v>
      </c>
      <c r="F204" s="52">
        <f t="shared" si="30"/>
        <v>21</v>
      </c>
      <c r="G204" s="52">
        <f t="shared" si="30"/>
        <v>112</v>
      </c>
      <c r="H204" s="52">
        <f t="shared" si="30"/>
        <v>112</v>
      </c>
      <c r="I204" s="155">
        <f t="shared" si="15"/>
        <v>245</v>
      </c>
    </row>
    <row r="205" spans="2:9" s="53" customFormat="1" outlineLevel="2" x14ac:dyDescent="0.35">
      <c r="B205" s="238" t="s">
        <v>91</v>
      </c>
      <c r="C205" s="50" t="s">
        <v>115</v>
      </c>
      <c r="D205" s="52">
        <f t="shared" si="18"/>
        <v>0</v>
      </c>
      <c r="E205" s="52">
        <f t="shared" ref="E205:H205" si="31">D29*35*0.8+E29*35*0.2</f>
        <v>0</v>
      </c>
      <c r="F205" s="52">
        <f t="shared" si="31"/>
        <v>0</v>
      </c>
      <c r="G205" s="52">
        <f t="shared" si="31"/>
        <v>0</v>
      </c>
      <c r="H205" s="52">
        <f t="shared" si="31"/>
        <v>0</v>
      </c>
      <c r="I205" s="155">
        <f t="shared" si="15"/>
        <v>0</v>
      </c>
    </row>
    <row r="206" spans="2:9" s="53" customFormat="1" outlineLevel="2" x14ac:dyDescent="0.35">
      <c r="B206" s="237" t="s">
        <v>92</v>
      </c>
      <c r="C206" s="50" t="s">
        <v>115</v>
      </c>
      <c r="D206" s="52">
        <f t="shared" si="18"/>
        <v>0</v>
      </c>
      <c r="E206" s="52">
        <f t="shared" ref="E206:H206" si="32">D30*35*0.8+E30*35*0.2</f>
        <v>0</v>
      </c>
      <c r="F206" s="52">
        <f t="shared" si="32"/>
        <v>0</v>
      </c>
      <c r="G206" s="52">
        <f t="shared" si="32"/>
        <v>0</v>
      </c>
      <c r="H206" s="52">
        <f t="shared" si="32"/>
        <v>0</v>
      </c>
      <c r="I206" s="155">
        <f t="shared" si="15"/>
        <v>0</v>
      </c>
    </row>
    <row r="207" spans="2:9" s="53" customFormat="1" outlineLevel="2" x14ac:dyDescent="0.35">
      <c r="B207" s="238" t="s">
        <v>93</v>
      </c>
      <c r="C207" s="50" t="s">
        <v>115</v>
      </c>
      <c r="D207" s="52">
        <f t="shared" si="18"/>
        <v>0</v>
      </c>
      <c r="E207" s="52">
        <f t="shared" ref="E207:H207" si="33">D31*35*0.8+E31*35*0.2</f>
        <v>0</v>
      </c>
      <c r="F207" s="52">
        <f t="shared" si="33"/>
        <v>0</v>
      </c>
      <c r="G207" s="52">
        <f t="shared" si="33"/>
        <v>0</v>
      </c>
      <c r="H207" s="52">
        <f t="shared" si="33"/>
        <v>0</v>
      </c>
      <c r="I207" s="155">
        <f t="shared" si="15"/>
        <v>0</v>
      </c>
    </row>
    <row r="208" spans="2:9" s="53" customFormat="1" outlineLevel="2" x14ac:dyDescent="0.35">
      <c r="B208" s="237" t="s">
        <v>94</v>
      </c>
      <c r="C208" s="50" t="s">
        <v>115</v>
      </c>
      <c r="D208" s="52">
        <f t="shared" si="18"/>
        <v>0</v>
      </c>
      <c r="E208" s="52">
        <f t="shared" ref="E208:H208" si="34">D32*35*0.8+E32*35*0.2</f>
        <v>0</v>
      </c>
      <c r="F208" s="52">
        <f t="shared" si="34"/>
        <v>0</v>
      </c>
      <c r="G208" s="52">
        <f t="shared" si="34"/>
        <v>0</v>
      </c>
      <c r="H208" s="52">
        <f t="shared" si="34"/>
        <v>0</v>
      </c>
      <c r="I208" s="155">
        <f t="shared" si="15"/>
        <v>0</v>
      </c>
    </row>
    <row r="209" spans="2:18" s="53" customFormat="1" outlineLevel="2" x14ac:dyDescent="0.35">
      <c r="B209" s="238" t="s">
        <v>95</v>
      </c>
      <c r="C209" s="50" t="s">
        <v>115</v>
      </c>
      <c r="D209" s="52">
        <f t="shared" si="18"/>
        <v>0</v>
      </c>
      <c r="E209" s="52">
        <f t="shared" ref="E209:H209" si="35">D33*35*0.8+E33*35*0.2</f>
        <v>0</v>
      </c>
      <c r="F209" s="52">
        <f t="shared" si="35"/>
        <v>0</v>
      </c>
      <c r="G209" s="52">
        <f t="shared" si="35"/>
        <v>0</v>
      </c>
      <c r="H209" s="52">
        <f t="shared" si="35"/>
        <v>0</v>
      </c>
      <c r="I209" s="155">
        <f t="shared" si="15"/>
        <v>0</v>
      </c>
    </row>
    <row r="210" spans="2:18" s="53" customFormat="1" outlineLevel="2" x14ac:dyDescent="0.35">
      <c r="B210" s="237" t="s">
        <v>96</v>
      </c>
      <c r="C210" s="50" t="s">
        <v>115</v>
      </c>
      <c r="D210" s="52">
        <f t="shared" si="18"/>
        <v>0</v>
      </c>
      <c r="E210" s="52">
        <f t="shared" ref="E210:H210" si="36">D34*35*0.8+E34*35*0.2</f>
        <v>0</v>
      </c>
      <c r="F210" s="52">
        <f t="shared" si="36"/>
        <v>0</v>
      </c>
      <c r="G210" s="52">
        <f t="shared" si="36"/>
        <v>0</v>
      </c>
      <c r="H210" s="52">
        <f t="shared" si="36"/>
        <v>0</v>
      </c>
      <c r="I210" s="155">
        <f t="shared" si="15"/>
        <v>0</v>
      </c>
    </row>
    <row r="211" spans="2:18" s="53" customFormat="1" outlineLevel="2" x14ac:dyDescent="0.35">
      <c r="B211" s="238" t="s">
        <v>97</v>
      </c>
      <c r="C211" s="50" t="s">
        <v>115</v>
      </c>
      <c r="D211" s="52">
        <f t="shared" si="18"/>
        <v>112</v>
      </c>
      <c r="E211" s="52">
        <f t="shared" ref="E211:H211" si="37">D35*35*0.8+E35*35*0.2</f>
        <v>553</v>
      </c>
      <c r="F211" s="52">
        <f t="shared" si="37"/>
        <v>490</v>
      </c>
      <c r="G211" s="52">
        <f t="shared" si="37"/>
        <v>336</v>
      </c>
      <c r="H211" s="52">
        <f t="shared" si="37"/>
        <v>287</v>
      </c>
      <c r="I211" s="155">
        <f t="shared" si="15"/>
        <v>1778</v>
      </c>
    </row>
    <row r="212" spans="2:18" s="53" customFormat="1" outlineLevel="2" x14ac:dyDescent="0.35">
      <c r="B212" s="237" t="s">
        <v>98</v>
      </c>
      <c r="C212" s="50" t="s">
        <v>115</v>
      </c>
      <c r="D212" s="52">
        <f t="shared" si="18"/>
        <v>0</v>
      </c>
      <c r="E212" s="52">
        <f t="shared" ref="E212:H212" si="38">D36*35*0.8+E36*35*0.2</f>
        <v>0</v>
      </c>
      <c r="F212" s="52">
        <f t="shared" si="38"/>
        <v>0</v>
      </c>
      <c r="G212" s="52">
        <f t="shared" si="38"/>
        <v>0</v>
      </c>
      <c r="H212" s="52">
        <f t="shared" si="38"/>
        <v>0</v>
      </c>
      <c r="I212" s="155">
        <f t="shared" si="15"/>
        <v>0</v>
      </c>
    </row>
    <row r="213" spans="2:18" s="53" customFormat="1" outlineLevel="2" x14ac:dyDescent="0.35">
      <c r="B213" s="238" t="s">
        <v>99</v>
      </c>
      <c r="C213" s="50" t="s">
        <v>115</v>
      </c>
      <c r="D213" s="52">
        <f t="shared" si="18"/>
        <v>35</v>
      </c>
      <c r="E213" s="52">
        <f t="shared" ref="E213:H213" si="39">D37*35*0.8+E37*35*0.2</f>
        <v>189</v>
      </c>
      <c r="F213" s="52">
        <f t="shared" si="39"/>
        <v>259</v>
      </c>
      <c r="G213" s="52">
        <f t="shared" si="39"/>
        <v>287</v>
      </c>
      <c r="H213" s="52">
        <f t="shared" si="39"/>
        <v>175</v>
      </c>
      <c r="I213" s="155">
        <f t="shared" si="15"/>
        <v>945</v>
      </c>
    </row>
    <row r="214" spans="2:18" outlineLevel="2" x14ac:dyDescent="0.35">
      <c r="B214" s="49" t="s">
        <v>107</v>
      </c>
      <c r="C214" s="54" t="s">
        <v>115</v>
      </c>
      <c r="D214" s="4">
        <f t="shared" ref="D214:I214" si="40">SUM(D189:D213)</f>
        <v>798</v>
      </c>
      <c r="E214" s="4">
        <f t="shared" si="40"/>
        <v>3976</v>
      </c>
      <c r="F214" s="4">
        <f t="shared" si="40"/>
        <v>3885</v>
      </c>
      <c r="G214" s="4">
        <f t="shared" si="40"/>
        <v>3668</v>
      </c>
      <c r="H214" s="4">
        <f t="shared" si="40"/>
        <v>3332</v>
      </c>
      <c r="I214" s="155">
        <f t="shared" si="40"/>
        <v>15659</v>
      </c>
    </row>
    <row r="215" spans="2:18" outlineLevel="1" x14ac:dyDescent="0.35"/>
    <row r="216" spans="2:18" outlineLevel="1" x14ac:dyDescent="0.35">
      <c r="B216" s="71" t="s">
        <v>108</v>
      </c>
      <c r="C216" s="72"/>
      <c r="D216" s="72"/>
      <c r="E216" s="72"/>
      <c r="F216" s="72"/>
      <c r="G216" s="72"/>
      <c r="H216" s="72"/>
      <c r="I216" s="72"/>
      <c r="J216" s="55"/>
      <c r="K216" s="55"/>
      <c r="L216" s="55"/>
      <c r="M216" s="55"/>
      <c r="N216" s="55"/>
      <c r="O216" s="55"/>
      <c r="P216" s="55"/>
      <c r="Q216" s="55"/>
      <c r="R216" s="55"/>
    </row>
    <row r="217" spans="2:18" outlineLevel="2" x14ac:dyDescent="0.35">
      <c r="B217" s="56"/>
      <c r="C217" s="75" t="s">
        <v>105</v>
      </c>
      <c r="D217" s="73">
        <f>$C$3</f>
        <v>2024</v>
      </c>
      <c r="E217" s="73">
        <f>$C$3+1</f>
        <v>2025</v>
      </c>
      <c r="F217" s="73">
        <f>$C$3+2</f>
        <v>2026</v>
      </c>
      <c r="G217" s="73">
        <f>$C$3+3</f>
        <v>2027</v>
      </c>
      <c r="H217" s="73">
        <f>$C$3+4</f>
        <v>2028</v>
      </c>
      <c r="I217" s="48" t="str">
        <f>D217&amp; "-"&amp;H217</f>
        <v>2024-2028</v>
      </c>
    </row>
    <row r="218" spans="2:18" outlineLevel="2" x14ac:dyDescent="0.35">
      <c r="B218" s="237" t="s">
        <v>75</v>
      </c>
      <c r="C218" s="50" t="s">
        <v>115</v>
      </c>
      <c r="D218" s="52">
        <f t="shared" ref="D218:D220" si="41">D42*9.5*0.2</f>
        <v>0</v>
      </c>
      <c r="E218" s="52">
        <f t="shared" ref="E218:H218" si="42">D42*9.5*0.8+E42*9.5*0.2</f>
        <v>0</v>
      </c>
      <c r="F218" s="52">
        <f t="shared" si="42"/>
        <v>0</v>
      </c>
      <c r="G218" s="52">
        <f t="shared" si="42"/>
        <v>0</v>
      </c>
      <c r="H218" s="52">
        <f t="shared" si="42"/>
        <v>0</v>
      </c>
      <c r="I218" s="155">
        <f t="shared" ref="I218:I242" si="43">D218+E218+F218+G218+H218</f>
        <v>0</v>
      </c>
    </row>
    <row r="219" spans="2:18" s="53" customFormat="1" outlineLevel="2" x14ac:dyDescent="0.35">
      <c r="B219" s="238" t="s">
        <v>76</v>
      </c>
      <c r="C219" s="50" t="s">
        <v>115</v>
      </c>
      <c r="D219" s="52">
        <f t="shared" si="41"/>
        <v>0</v>
      </c>
      <c r="E219" s="52">
        <f t="shared" ref="E219:H219" si="44">D43*9.5*0.8+E43*9.5*0.2</f>
        <v>0</v>
      </c>
      <c r="F219" s="52">
        <f t="shared" si="44"/>
        <v>0</v>
      </c>
      <c r="G219" s="52">
        <f t="shared" si="44"/>
        <v>0</v>
      </c>
      <c r="H219" s="52">
        <f t="shared" si="44"/>
        <v>0</v>
      </c>
      <c r="I219" s="155">
        <f t="shared" si="43"/>
        <v>0</v>
      </c>
    </row>
    <row r="220" spans="2:18" s="53" customFormat="1" outlineLevel="2" x14ac:dyDescent="0.35">
      <c r="B220" s="237" t="s">
        <v>77</v>
      </c>
      <c r="C220" s="50" t="s">
        <v>115</v>
      </c>
      <c r="D220" s="52">
        <f t="shared" si="41"/>
        <v>0</v>
      </c>
      <c r="E220" s="52">
        <f t="shared" ref="E220:H220" si="45">D44*9.5*0.8+E44*9.5*0.2</f>
        <v>0</v>
      </c>
      <c r="F220" s="52">
        <f t="shared" si="45"/>
        <v>0</v>
      </c>
      <c r="G220" s="52">
        <f t="shared" si="45"/>
        <v>0</v>
      </c>
      <c r="H220" s="52">
        <f t="shared" si="45"/>
        <v>0</v>
      </c>
      <c r="I220" s="155">
        <f t="shared" si="43"/>
        <v>0</v>
      </c>
    </row>
    <row r="221" spans="2:18" s="53" customFormat="1" outlineLevel="2" x14ac:dyDescent="0.35">
      <c r="B221" s="238" t="s">
        <v>78</v>
      </c>
      <c r="C221" s="50" t="s">
        <v>115</v>
      </c>
      <c r="D221" s="52">
        <f>D45*9.5*0.2</f>
        <v>2876.6000000000004</v>
      </c>
      <c r="E221" s="52">
        <f>D45*9.5*0.8+E45*9.5*0.2</f>
        <v>14179.7</v>
      </c>
      <c r="F221" s="52">
        <f t="shared" ref="F221:H221" si="46">E45*9.5*0.8+F45*9.5*0.2</f>
        <v>13123.300000000001</v>
      </c>
      <c r="G221" s="52">
        <f t="shared" si="46"/>
        <v>12028.9</v>
      </c>
      <c r="H221" s="52">
        <f t="shared" si="46"/>
        <v>11420.9</v>
      </c>
      <c r="I221" s="155">
        <f t="shared" si="43"/>
        <v>53629.400000000009</v>
      </c>
    </row>
    <row r="222" spans="2:18" s="53" customFormat="1" outlineLevel="2" x14ac:dyDescent="0.35">
      <c r="B222" s="237" t="s">
        <v>79</v>
      </c>
      <c r="C222" s="50" t="s">
        <v>115</v>
      </c>
      <c r="D222" s="52">
        <f t="shared" ref="D222:D242" si="47">D46*9.5*0.2</f>
        <v>0</v>
      </c>
      <c r="E222" s="52">
        <f t="shared" ref="E222:H222" si="48">D46*9.5*0.8+E46*9.5*0.2</f>
        <v>0</v>
      </c>
      <c r="F222" s="52">
        <f t="shared" si="48"/>
        <v>0</v>
      </c>
      <c r="G222" s="52">
        <f t="shared" si="48"/>
        <v>0</v>
      </c>
      <c r="H222" s="52">
        <f t="shared" si="48"/>
        <v>0</v>
      </c>
      <c r="I222" s="155">
        <f t="shared" si="43"/>
        <v>0</v>
      </c>
    </row>
    <row r="223" spans="2:18" s="53" customFormat="1" outlineLevel="2" x14ac:dyDescent="0.35">
      <c r="B223" s="238" t="s">
        <v>80</v>
      </c>
      <c r="C223" s="50" t="s">
        <v>115</v>
      </c>
      <c r="D223" s="52">
        <f t="shared" si="47"/>
        <v>2787.3</v>
      </c>
      <c r="E223" s="52">
        <f t="shared" ref="E223:H223" si="49">D47*9.5*0.8+E47*9.5*0.2</f>
        <v>13480.5</v>
      </c>
      <c r="F223" s="52">
        <f t="shared" si="49"/>
        <v>11415.2</v>
      </c>
      <c r="G223" s="52">
        <f t="shared" si="49"/>
        <v>10218.200000000001</v>
      </c>
      <c r="H223" s="52">
        <f t="shared" si="49"/>
        <v>9279.6</v>
      </c>
      <c r="I223" s="155">
        <f t="shared" si="43"/>
        <v>47180.799999999996</v>
      </c>
    </row>
    <row r="224" spans="2:18" s="53" customFormat="1" outlineLevel="2" x14ac:dyDescent="0.35">
      <c r="B224" s="237" t="s">
        <v>81</v>
      </c>
      <c r="C224" s="50" t="s">
        <v>115</v>
      </c>
      <c r="D224" s="52">
        <f t="shared" si="47"/>
        <v>0</v>
      </c>
      <c r="E224" s="52">
        <f t="shared" ref="E224:H224" si="50">D48*9.5*0.8+E48*9.5*0.2</f>
        <v>0</v>
      </c>
      <c r="F224" s="52">
        <f t="shared" si="50"/>
        <v>0</v>
      </c>
      <c r="G224" s="52">
        <f t="shared" si="50"/>
        <v>0</v>
      </c>
      <c r="H224" s="52">
        <f t="shared" si="50"/>
        <v>0</v>
      </c>
      <c r="I224" s="155">
        <f t="shared" si="43"/>
        <v>0</v>
      </c>
    </row>
    <row r="225" spans="2:9" s="53" customFormat="1" outlineLevel="2" x14ac:dyDescent="0.35">
      <c r="B225" s="238" t="s">
        <v>82</v>
      </c>
      <c r="C225" s="50" t="s">
        <v>115</v>
      </c>
      <c r="D225" s="52">
        <f t="shared" si="47"/>
        <v>2916.5</v>
      </c>
      <c r="E225" s="52">
        <f t="shared" ref="E225:H225" si="51">D49*9.5*0.8+E49*9.5*0.2</f>
        <v>14550.2</v>
      </c>
      <c r="F225" s="52">
        <f t="shared" si="51"/>
        <v>13913.7</v>
      </c>
      <c r="G225" s="52">
        <f t="shared" si="51"/>
        <v>11607.1</v>
      </c>
      <c r="H225" s="52">
        <f t="shared" si="51"/>
        <v>10277.1</v>
      </c>
      <c r="I225" s="155">
        <f t="shared" si="43"/>
        <v>53264.6</v>
      </c>
    </row>
    <row r="226" spans="2:9" s="53" customFormat="1" outlineLevel="2" x14ac:dyDescent="0.35">
      <c r="B226" s="237" t="s">
        <v>83</v>
      </c>
      <c r="C226" s="50" t="s">
        <v>115</v>
      </c>
      <c r="D226" s="52">
        <f t="shared" si="47"/>
        <v>0</v>
      </c>
      <c r="E226" s="52">
        <f t="shared" ref="E226:H226" si="52">D50*9.5*0.8+E50*9.5*0.2</f>
        <v>0</v>
      </c>
      <c r="F226" s="52">
        <f t="shared" si="52"/>
        <v>0</v>
      </c>
      <c r="G226" s="52">
        <f t="shared" si="52"/>
        <v>0</v>
      </c>
      <c r="H226" s="52">
        <f t="shared" si="52"/>
        <v>0</v>
      </c>
      <c r="I226" s="155">
        <f t="shared" si="43"/>
        <v>0</v>
      </c>
    </row>
    <row r="227" spans="2:9" s="53" customFormat="1" outlineLevel="2" x14ac:dyDescent="0.35">
      <c r="B227" s="238" t="s">
        <v>84</v>
      </c>
      <c r="C227" s="50" t="s">
        <v>115</v>
      </c>
      <c r="D227" s="52">
        <f t="shared" si="47"/>
        <v>0</v>
      </c>
      <c r="E227" s="52">
        <f t="shared" ref="E227:H227" si="53">D51*9.5*0.8+E51*9.5*0.2</f>
        <v>0</v>
      </c>
      <c r="F227" s="52">
        <f t="shared" si="53"/>
        <v>0</v>
      </c>
      <c r="G227" s="52">
        <f t="shared" si="53"/>
        <v>0</v>
      </c>
      <c r="H227" s="52">
        <f t="shared" si="53"/>
        <v>0</v>
      </c>
      <c r="I227" s="155">
        <f t="shared" si="43"/>
        <v>0</v>
      </c>
    </row>
    <row r="228" spans="2:9" s="53" customFormat="1" outlineLevel="2" x14ac:dyDescent="0.35">
      <c r="B228" s="237" t="s">
        <v>85</v>
      </c>
      <c r="C228" s="50" t="s">
        <v>115</v>
      </c>
      <c r="D228" s="52">
        <f t="shared" si="47"/>
        <v>0</v>
      </c>
      <c r="E228" s="52">
        <f t="shared" ref="E228:H228" si="54">D52*9.5*0.8+E52*9.5*0.2</f>
        <v>0</v>
      </c>
      <c r="F228" s="52">
        <f t="shared" si="54"/>
        <v>0</v>
      </c>
      <c r="G228" s="52">
        <f t="shared" si="54"/>
        <v>0</v>
      </c>
      <c r="H228" s="52">
        <f t="shared" si="54"/>
        <v>0</v>
      </c>
      <c r="I228" s="155">
        <f t="shared" si="43"/>
        <v>0</v>
      </c>
    </row>
    <row r="229" spans="2:9" s="53" customFormat="1" outlineLevel="2" x14ac:dyDescent="0.35">
      <c r="B229" s="238" t="s">
        <v>86</v>
      </c>
      <c r="C229" s="50" t="s">
        <v>115</v>
      </c>
      <c r="D229" s="52">
        <f t="shared" si="47"/>
        <v>0</v>
      </c>
      <c r="E229" s="52">
        <f t="shared" ref="E229:H229" si="55">D53*9.5*0.8+E53*9.5*0.2</f>
        <v>0</v>
      </c>
      <c r="F229" s="52">
        <f t="shared" si="55"/>
        <v>0</v>
      </c>
      <c r="G229" s="52">
        <f t="shared" si="55"/>
        <v>0</v>
      </c>
      <c r="H229" s="52">
        <f t="shared" si="55"/>
        <v>0</v>
      </c>
      <c r="I229" s="155">
        <f t="shared" si="43"/>
        <v>0</v>
      </c>
    </row>
    <row r="230" spans="2:9" s="53" customFormat="1" outlineLevel="2" x14ac:dyDescent="0.35">
      <c r="B230" s="237" t="s">
        <v>87</v>
      </c>
      <c r="C230" s="50" t="s">
        <v>115</v>
      </c>
      <c r="D230" s="52">
        <f t="shared" si="47"/>
        <v>0</v>
      </c>
      <c r="E230" s="52">
        <f t="shared" ref="E230:H230" si="56">D54*9.5*0.8+E54*9.5*0.2</f>
        <v>0</v>
      </c>
      <c r="F230" s="52">
        <f t="shared" si="56"/>
        <v>0</v>
      </c>
      <c r="G230" s="52">
        <f t="shared" si="56"/>
        <v>0</v>
      </c>
      <c r="H230" s="52">
        <f t="shared" si="56"/>
        <v>0</v>
      </c>
      <c r="I230" s="155">
        <f t="shared" si="43"/>
        <v>0</v>
      </c>
    </row>
    <row r="231" spans="2:9" s="53" customFormat="1" outlineLevel="2" x14ac:dyDescent="0.35">
      <c r="B231" s="238" t="s">
        <v>88</v>
      </c>
      <c r="C231" s="50" t="s">
        <v>115</v>
      </c>
      <c r="D231" s="52">
        <f t="shared" si="47"/>
        <v>2021.6000000000001</v>
      </c>
      <c r="E231" s="52">
        <f t="shared" ref="E231:H231" si="57">D55*9.5*0.8+E55*9.5*0.2</f>
        <v>10229.6</v>
      </c>
      <c r="F231" s="52">
        <f t="shared" si="57"/>
        <v>10854.7</v>
      </c>
      <c r="G231" s="52">
        <f t="shared" si="57"/>
        <v>11132.1</v>
      </c>
      <c r="H231" s="52">
        <f t="shared" si="57"/>
        <v>10375.9</v>
      </c>
      <c r="I231" s="155">
        <f t="shared" si="43"/>
        <v>44613.9</v>
      </c>
    </row>
    <row r="232" spans="2:9" s="53" customFormat="1" outlineLevel="2" x14ac:dyDescent="0.35">
      <c r="B232" s="237" t="s">
        <v>89</v>
      </c>
      <c r="C232" s="50" t="s">
        <v>115</v>
      </c>
      <c r="D232" s="52">
        <f t="shared" si="47"/>
        <v>0</v>
      </c>
      <c r="E232" s="52">
        <f t="shared" ref="E232:H232" si="58">D56*9.5*0.8+E56*9.5*0.2</f>
        <v>0</v>
      </c>
      <c r="F232" s="52">
        <f t="shared" si="58"/>
        <v>0</v>
      </c>
      <c r="G232" s="52">
        <f t="shared" si="58"/>
        <v>0</v>
      </c>
      <c r="H232" s="52">
        <f t="shared" si="58"/>
        <v>0</v>
      </c>
      <c r="I232" s="155">
        <f t="shared" si="43"/>
        <v>0</v>
      </c>
    </row>
    <row r="233" spans="2:9" s="53" customFormat="1" outlineLevel="2" x14ac:dyDescent="0.35">
      <c r="B233" s="238" t="s">
        <v>90</v>
      </c>
      <c r="C233" s="50" t="s">
        <v>115</v>
      </c>
      <c r="D233" s="52">
        <f t="shared" si="47"/>
        <v>0</v>
      </c>
      <c r="E233" s="52">
        <f t="shared" ref="E233:H233" si="59">D57*9.5*0.8+E57*9.5*0.2</f>
        <v>0</v>
      </c>
      <c r="F233" s="52">
        <f t="shared" si="59"/>
        <v>315.40000000000003</v>
      </c>
      <c r="G233" s="52">
        <f t="shared" si="59"/>
        <v>1673.9</v>
      </c>
      <c r="H233" s="52">
        <f t="shared" si="59"/>
        <v>1649.2</v>
      </c>
      <c r="I233" s="155">
        <f t="shared" si="43"/>
        <v>3638.5</v>
      </c>
    </row>
    <row r="234" spans="2:9" s="53" customFormat="1" outlineLevel="2" x14ac:dyDescent="0.35">
      <c r="B234" s="238" t="s">
        <v>91</v>
      </c>
      <c r="C234" s="50" t="s">
        <v>115</v>
      </c>
      <c r="D234" s="52">
        <f t="shared" si="47"/>
        <v>0</v>
      </c>
      <c r="E234" s="52">
        <f t="shared" ref="E234:H234" si="60">D58*9.5*0.8+E58*9.5*0.2</f>
        <v>0</v>
      </c>
      <c r="F234" s="52">
        <f t="shared" si="60"/>
        <v>0</v>
      </c>
      <c r="G234" s="52">
        <f t="shared" si="60"/>
        <v>0</v>
      </c>
      <c r="H234" s="52">
        <f t="shared" si="60"/>
        <v>0</v>
      </c>
      <c r="I234" s="155">
        <f t="shared" si="43"/>
        <v>0</v>
      </c>
    </row>
    <row r="235" spans="2:9" s="53" customFormat="1" outlineLevel="2" x14ac:dyDescent="0.35">
      <c r="B235" s="237" t="s">
        <v>92</v>
      </c>
      <c r="C235" s="50" t="s">
        <v>115</v>
      </c>
      <c r="D235" s="52">
        <f t="shared" si="47"/>
        <v>0</v>
      </c>
      <c r="E235" s="52">
        <f t="shared" ref="E235:H235" si="61">D59*9.5*0.8+E59*9.5*0.2</f>
        <v>0</v>
      </c>
      <c r="F235" s="52">
        <f t="shared" si="61"/>
        <v>0</v>
      </c>
      <c r="G235" s="52">
        <f t="shared" si="61"/>
        <v>0</v>
      </c>
      <c r="H235" s="52">
        <f t="shared" si="61"/>
        <v>0</v>
      </c>
      <c r="I235" s="155">
        <f t="shared" si="43"/>
        <v>0</v>
      </c>
    </row>
    <row r="236" spans="2:9" s="53" customFormat="1" outlineLevel="2" x14ac:dyDescent="0.35">
      <c r="B236" s="238" t="s">
        <v>93</v>
      </c>
      <c r="C236" s="50" t="s">
        <v>115</v>
      </c>
      <c r="D236" s="52">
        <f t="shared" si="47"/>
        <v>0</v>
      </c>
      <c r="E236" s="52">
        <f t="shared" ref="E236:H236" si="62">D60*9.5*0.8+E60*9.5*0.2</f>
        <v>0</v>
      </c>
      <c r="F236" s="52">
        <f t="shared" si="62"/>
        <v>0</v>
      </c>
      <c r="G236" s="52">
        <f t="shared" si="62"/>
        <v>0</v>
      </c>
      <c r="H236" s="52">
        <f t="shared" si="62"/>
        <v>0</v>
      </c>
      <c r="I236" s="155">
        <f t="shared" si="43"/>
        <v>0</v>
      </c>
    </row>
    <row r="237" spans="2:9" s="53" customFormat="1" outlineLevel="2" x14ac:dyDescent="0.35">
      <c r="B237" s="237" t="s">
        <v>94</v>
      </c>
      <c r="C237" s="50" t="s">
        <v>115</v>
      </c>
      <c r="D237" s="52">
        <f t="shared" si="47"/>
        <v>0</v>
      </c>
      <c r="E237" s="52">
        <f t="shared" ref="E237:H237" si="63">D61*9.5*0.8+E61*9.5*0.2</f>
        <v>0</v>
      </c>
      <c r="F237" s="52">
        <f t="shared" si="63"/>
        <v>0</v>
      </c>
      <c r="G237" s="52">
        <f t="shared" si="63"/>
        <v>0</v>
      </c>
      <c r="H237" s="52">
        <f t="shared" si="63"/>
        <v>0</v>
      </c>
      <c r="I237" s="155">
        <f t="shared" si="43"/>
        <v>0</v>
      </c>
    </row>
    <row r="238" spans="2:9" s="53" customFormat="1" outlineLevel="2" x14ac:dyDescent="0.35">
      <c r="B238" s="238" t="s">
        <v>95</v>
      </c>
      <c r="C238" s="50" t="s">
        <v>115</v>
      </c>
      <c r="D238" s="52">
        <f t="shared" si="47"/>
        <v>0</v>
      </c>
      <c r="E238" s="52">
        <f t="shared" ref="E238:H238" si="64">D62*9.5*0.8+E62*9.5*0.2</f>
        <v>0</v>
      </c>
      <c r="F238" s="52">
        <f t="shared" si="64"/>
        <v>0</v>
      </c>
      <c r="G238" s="52">
        <f t="shared" si="64"/>
        <v>0</v>
      </c>
      <c r="H238" s="52">
        <f t="shared" si="64"/>
        <v>0</v>
      </c>
      <c r="I238" s="155">
        <f t="shared" si="43"/>
        <v>0</v>
      </c>
    </row>
    <row r="239" spans="2:9" s="53" customFormat="1" outlineLevel="2" x14ac:dyDescent="0.35">
      <c r="B239" s="237" t="s">
        <v>96</v>
      </c>
      <c r="C239" s="50" t="s">
        <v>115</v>
      </c>
      <c r="D239" s="52">
        <f t="shared" si="47"/>
        <v>0</v>
      </c>
      <c r="E239" s="52">
        <f t="shared" ref="E239:H239" si="65">D63*9.5*0.8+E63*9.5*0.2</f>
        <v>0</v>
      </c>
      <c r="F239" s="52">
        <f t="shared" si="65"/>
        <v>0</v>
      </c>
      <c r="G239" s="52">
        <f t="shared" si="65"/>
        <v>0</v>
      </c>
      <c r="H239" s="52">
        <f t="shared" si="65"/>
        <v>0</v>
      </c>
      <c r="I239" s="155">
        <f t="shared" si="43"/>
        <v>0</v>
      </c>
    </row>
    <row r="240" spans="2:9" s="53" customFormat="1" outlineLevel="2" x14ac:dyDescent="0.35">
      <c r="B240" s="238" t="s">
        <v>97</v>
      </c>
      <c r="C240" s="50" t="s">
        <v>115</v>
      </c>
      <c r="D240" s="52">
        <f t="shared" si="47"/>
        <v>1700.5</v>
      </c>
      <c r="E240" s="52">
        <f t="shared" ref="E240:H240" si="66">D64*9.5*0.8+E64*9.5*0.2</f>
        <v>8346.7000000000007</v>
      </c>
      <c r="F240" s="52">
        <f t="shared" si="66"/>
        <v>7248.5</v>
      </c>
      <c r="G240" s="52">
        <f t="shared" si="66"/>
        <v>5114.8</v>
      </c>
      <c r="H240" s="52">
        <f t="shared" si="66"/>
        <v>4345.3</v>
      </c>
      <c r="I240" s="155">
        <f t="shared" si="43"/>
        <v>26755.8</v>
      </c>
    </row>
    <row r="241" spans="2:18" s="53" customFormat="1" outlineLevel="2" x14ac:dyDescent="0.35">
      <c r="B241" s="237" t="s">
        <v>98</v>
      </c>
      <c r="C241" s="50" t="s">
        <v>115</v>
      </c>
      <c r="D241" s="52">
        <f t="shared" si="47"/>
        <v>0</v>
      </c>
      <c r="E241" s="52">
        <f t="shared" ref="E241:H241" si="67">D65*9.5*0.8+E65*9.5*0.2</f>
        <v>0</v>
      </c>
      <c r="F241" s="52">
        <f t="shared" si="67"/>
        <v>0</v>
      </c>
      <c r="G241" s="52">
        <f t="shared" si="67"/>
        <v>0</v>
      </c>
      <c r="H241" s="52">
        <f t="shared" si="67"/>
        <v>0</v>
      </c>
      <c r="I241" s="155">
        <f t="shared" si="43"/>
        <v>0</v>
      </c>
    </row>
    <row r="242" spans="2:18" s="53" customFormat="1" outlineLevel="2" x14ac:dyDescent="0.35">
      <c r="B242" s="238" t="s">
        <v>99</v>
      </c>
      <c r="C242" s="50" t="s">
        <v>115</v>
      </c>
      <c r="D242" s="52">
        <f t="shared" si="47"/>
        <v>575.70000000000005</v>
      </c>
      <c r="E242" s="52">
        <f t="shared" ref="E242:H242" si="68">D66*9.5*0.8+E66*9.5*0.2</f>
        <v>3036.2000000000003</v>
      </c>
      <c r="F242" s="52">
        <f t="shared" si="68"/>
        <v>3885.5000000000005</v>
      </c>
      <c r="G242" s="52">
        <f t="shared" si="68"/>
        <v>4389</v>
      </c>
      <c r="H242" s="52">
        <f t="shared" si="68"/>
        <v>2907</v>
      </c>
      <c r="I242" s="155">
        <f t="shared" si="43"/>
        <v>14793.400000000001</v>
      </c>
    </row>
    <row r="243" spans="2:18" outlineLevel="2" x14ac:dyDescent="0.35">
      <c r="B243" s="49" t="s">
        <v>107</v>
      </c>
      <c r="C243" s="54" t="s">
        <v>115</v>
      </c>
      <c r="D243" s="4">
        <f t="shared" ref="D243:I243" si="69">SUM(D218:D242)</f>
        <v>12878.200000000003</v>
      </c>
      <c r="E243" s="4">
        <f t="shared" si="69"/>
        <v>63822.899999999994</v>
      </c>
      <c r="F243" s="4">
        <f t="shared" si="69"/>
        <v>60756.299999999996</v>
      </c>
      <c r="G243" s="4">
        <f t="shared" si="69"/>
        <v>56164</v>
      </c>
      <c r="H243" s="4">
        <f t="shared" si="69"/>
        <v>50255</v>
      </c>
      <c r="I243" s="155">
        <f t="shared" si="69"/>
        <v>243876.4</v>
      </c>
    </row>
    <row r="244" spans="2:18" outlineLevel="1" x14ac:dyDescent="0.35"/>
    <row r="245" spans="2:18" outlineLevel="1" x14ac:dyDescent="0.35">
      <c r="B245" s="71" t="s">
        <v>109</v>
      </c>
      <c r="C245" s="72"/>
      <c r="D245" s="72"/>
      <c r="E245" s="72"/>
      <c r="F245" s="72"/>
      <c r="G245" s="72"/>
      <c r="H245" s="72"/>
      <c r="I245" s="72"/>
      <c r="J245" s="55"/>
      <c r="K245" s="55"/>
      <c r="L245" s="55"/>
      <c r="M245" s="55"/>
      <c r="N245" s="55"/>
      <c r="O245" s="55"/>
      <c r="P245" s="55"/>
      <c r="Q245" s="55"/>
      <c r="R245" s="55"/>
    </row>
    <row r="246" spans="2:18" outlineLevel="2" x14ac:dyDescent="0.35">
      <c r="B246" s="56"/>
      <c r="C246" s="75" t="s">
        <v>105</v>
      </c>
      <c r="D246" s="73">
        <f>$C$3</f>
        <v>2024</v>
      </c>
      <c r="E246" s="73">
        <f>$C$3+1</f>
        <v>2025</v>
      </c>
      <c r="F246" s="73">
        <f>$C$3+2</f>
        <v>2026</v>
      </c>
      <c r="G246" s="73">
        <f>$C$3+3</f>
        <v>2027</v>
      </c>
      <c r="H246" s="73">
        <f>$C$3+4</f>
        <v>2028</v>
      </c>
      <c r="I246" s="48" t="str">
        <f>D246&amp; "-"&amp;H246</f>
        <v>2024-2028</v>
      </c>
    </row>
    <row r="247" spans="2:18" outlineLevel="2" x14ac:dyDescent="0.35">
      <c r="B247" s="237" t="s">
        <v>75</v>
      </c>
      <c r="C247" s="50" t="s">
        <v>115</v>
      </c>
      <c r="D247" s="52">
        <f t="shared" ref="D247:D249" si="70">D71*90*0.2</f>
        <v>0</v>
      </c>
      <c r="E247" s="52">
        <f t="shared" ref="E247:H247" si="71">D71*90*0.8+E71*90*0.2</f>
        <v>0</v>
      </c>
      <c r="F247" s="52">
        <f t="shared" si="71"/>
        <v>0</v>
      </c>
      <c r="G247" s="52">
        <f t="shared" si="71"/>
        <v>0</v>
      </c>
      <c r="H247" s="52">
        <f t="shared" si="71"/>
        <v>0</v>
      </c>
      <c r="I247" s="155">
        <f>D247+E247+F247+G247+H247</f>
        <v>0</v>
      </c>
    </row>
    <row r="248" spans="2:18" outlineLevel="2" x14ac:dyDescent="0.35">
      <c r="B248" s="238" t="s">
        <v>76</v>
      </c>
      <c r="C248" s="50" t="s">
        <v>115</v>
      </c>
      <c r="D248" s="52">
        <f t="shared" si="70"/>
        <v>0</v>
      </c>
      <c r="E248" s="52">
        <f t="shared" ref="E248:H248" si="72">D72*90*0.8+E72*90*0.2</f>
        <v>0</v>
      </c>
      <c r="F248" s="52">
        <f t="shared" si="72"/>
        <v>0</v>
      </c>
      <c r="G248" s="52">
        <f t="shared" si="72"/>
        <v>0</v>
      </c>
      <c r="H248" s="52">
        <f t="shared" si="72"/>
        <v>0</v>
      </c>
      <c r="I248" s="155">
        <f t="shared" ref="I248:I271" si="73">D248+E248+F248+G248+H248</f>
        <v>0</v>
      </c>
    </row>
    <row r="249" spans="2:18" outlineLevel="2" x14ac:dyDescent="0.35">
      <c r="B249" s="237" t="s">
        <v>77</v>
      </c>
      <c r="C249" s="50" t="s">
        <v>115</v>
      </c>
      <c r="D249" s="52">
        <f t="shared" si="70"/>
        <v>0</v>
      </c>
      <c r="E249" s="52">
        <f t="shared" ref="E249:H249" si="74">D73*90*0.8+E73*90*0.2</f>
        <v>0</v>
      </c>
      <c r="F249" s="52">
        <f t="shared" si="74"/>
        <v>0</v>
      </c>
      <c r="G249" s="52">
        <f t="shared" si="74"/>
        <v>0</v>
      </c>
      <c r="H249" s="52">
        <f t="shared" si="74"/>
        <v>0</v>
      </c>
      <c r="I249" s="155">
        <f t="shared" si="73"/>
        <v>0</v>
      </c>
    </row>
    <row r="250" spans="2:18" outlineLevel="2" x14ac:dyDescent="0.35">
      <c r="B250" s="238" t="s">
        <v>78</v>
      </c>
      <c r="C250" s="50" t="s">
        <v>115</v>
      </c>
      <c r="D250" s="52">
        <f>D74*90*0.2</f>
        <v>486</v>
      </c>
      <c r="E250" s="52">
        <f>D74*90*0.8+E74*90*0.2</f>
        <v>2358</v>
      </c>
      <c r="F250" s="52">
        <f t="shared" ref="F250:H250" si="75">E74*90*0.8+F74*90*0.2</f>
        <v>2070</v>
      </c>
      <c r="G250" s="52">
        <f t="shared" si="75"/>
        <v>2070</v>
      </c>
      <c r="H250" s="52">
        <f t="shared" si="75"/>
        <v>2016</v>
      </c>
      <c r="I250" s="155">
        <f t="shared" si="73"/>
        <v>9000</v>
      </c>
    </row>
    <row r="251" spans="2:18" outlineLevel="2" x14ac:dyDescent="0.35">
      <c r="B251" s="237" t="s">
        <v>79</v>
      </c>
      <c r="C251" s="50" t="s">
        <v>115</v>
      </c>
      <c r="D251" s="52">
        <f t="shared" ref="D251:D271" si="76">D75*90*0.2</f>
        <v>0</v>
      </c>
      <c r="E251" s="52">
        <f>D75*90*0.8+E75*90*0.2</f>
        <v>0</v>
      </c>
      <c r="F251" s="52">
        <f>E75*90*0.8+F75*90*0.2</f>
        <v>0</v>
      </c>
      <c r="G251" s="52">
        <f t="shared" ref="G251:H251" si="77">F75*90*0.8+G75*90*0.2</f>
        <v>0</v>
      </c>
      <c r="H251" s="52">
        <f t="shared" si="77"/>
        <v>0</v>
      </c>
      <c r="I251" s="155">
        <f t="shared" si="73"/>
        <v>0</v>
      </c>
    </row>
    <row r="252" spans="2:18" outlineLevel="2" x14ac:dyDescent="0.35">
      <c r="B252" s="238" t="s">
        <v>80</v>
      </c>
      <c r="C252" s="50" t="s">
        <v>115</v>
      </c>
      <c r="D252" s="52">
        <f t="shared" si="76"/>
        <v>450</v>
      </c>
      <c r="E252" s="52">
        <f>D76*90*0.8+E76*90*0.2</f>
        <v>2178</v>
      </c>
      <c r="F252" s="52">
        <f>E76*90*0.8+F76*90*0.2</f>
        <v>1962</v>
      </c>
      <c r="G252" s="52">
        <f t="shared" ref="G252:H252" si="78">F76*90*0.8+G76*90*0.2</f>
        <v>2142</v>
      </c>
      <c r="H252" s="52">
        <f t="shared" si="78"/>
        <v>1674</v>
      </c>
      <c r="I252" s="155">
        <f t="shared" si="73"/>
        <v>8406</v>
      </c>
    </row>
    <row r="253" spans="2:18" outlineLevel="2" x14ac:dyDescent="0.35">
      <c r="B253" s="237" t="s">
        <v>81</v>
      </c>
      <c r="C253" s="50" t="s">
        <v>115</v>
      </c>
      <c r="D253" s="52">
        <f t="shared" si="76"/>
        <v>0</v>
      </c>
      <c r="E253" s="52">
        <f t="shared" ref="E253:H253" si="79">D77*90*0.8+E77*90*0.2</f>
        <v>0</v>
      </c>
      <c r="F253" s="52">
        <f t="shared" si="79"/>
        <v>0</v>
      </c>
      <c r="G253" s="52">
        <f t="shared" si="79"/>
        <v>0</v>
      </c>
      <c r="H253" s="52">
        <f t="shared" si="79"/>
        <v>0</v>
      </c>
      <c r="I253" s="155">
        <f t="shared" si="73"/>
        <v>0</v>
      </c>
    </row>
    <row r="254" spans="2:18" outlineLevel="2" x14ac:dyDescent="0.35">
      <c r="B254" s="238" t="s">
        <v>82</v>
      </c>
      <c r="C254" s="50" t="s">
        <v>115</v>
      </c>
      <c r="D254" s="52">
        <f t="shared" si="76"/>
        <v>486</v>
      </c>
      <c r="E254" s="52">
        <f t="shared" ref="E254:H254" si="80">D78*90*0.8+E78*90*0.2</f>
        <v>2394</v>
      </c>
      <c r="F254" s="52">
        <f t="shared" si="80"/>
        <v>2232</v>
      </c>
      <c r="G254" s="52">
        <f t="shared" si="80"/>
        <v>2052</v>
      </c>
      <c r="H254" s="52">
        <f t="shared" si="80"/>
        <v>1584</v>
      </c>
      <c r="I254" s="155">
        <f t="shared" si="73"/>
        <v>8748</v>
      </c>
    </row>
    <row r="255" spans="2:18" outlineLevel="2" x14ac:dyDescent="0.35">
      <c r="B255" s="237" t="s">
        <v>83</v>
      </c>
      <c r="C255" s="50" t="s">
        <v>115</v>
      </c>
      <c r="D255" s="52">
        <f t="shared" si="76"/>
        <v>0</v>
      </c>
      <c r="E255" s="52">
        <f t="shared" ref="E255:H255" si="81">D79*90*0.8+E79*90*0.2</f>
        <v>0</v>
      </c>
      <c r="F255" s="52">
        <f t="shared" si="81"/>
        <v>0</v>
      </c>
      <c r="G255" s="52">
        <f t="shared" si="81"/>
        <v>0</v>
      </c>
      <c r="H255" s="52">
        <f t="shared" si="81"/>
        <v>0</v>
      </c>
      <c r="I255" s="155">
        <f t="shared" si="73"/>
        <v>0</v>
      </c>
    </row>
    <row r="256" spans="2:18" outlineLevel="2" x14ac:dyDescent="0.35">
      <c r="B256" s="238" t="s">
        <v>84</v>
      </c>
      <c r="C256" s="50" t="s">
        <v>115</v>
      </c>
      <c r="D256" s="52">
        <f t="shared" si="76"/>
        <v>0</v>
      </c>
      <c r="E256" s="52">
        <f t="shared" ref="E256:H256" si="82">D80*90*0.8+E80*90*0.2</f>
        <v>0</v>
      </c>
      <c r="F256" s="52">
        <f t="shared" si="82"/>
        <v>0</v>
      </c>
      <c r="G256" s="52">
        <f t="shared" si="82"/>
        <v>0</v>
      </c>
      <c r="H256" s="52">
        <f t="shared" si="82"/>
        <v>0</v>
      </c>
      <c r="I256" s="155">
        <f t="shared" si="73"/>
        <v>0</v>
      </c>
    </row>
    <row r="257" spans="2:9" outlineLevel="2" x14ac:dyDescent="0.35">
      <c r="B257" s="237" t="s">
        <v>85</v>
      </c>
      <c r="C257" s="50" t="s">
        <v>115</v>
      </c>
      <c r="D257" s="52">
        <f t="shared" si="76"/>
        <v>0</v>
      </c>
      <c r="E257" s="52">
        <f t="shared" ref="E257:H257" si="83">D81*90*0.8+E81*90*0.2</f>
        <v>0</v>
      </c>
      <c r="F257" s="52">
        <f t="shared" si="83"/>
        <v>0</v>
      </c>
      <c r="G257" s="52">
        <f t="shared" si="83"/>
        <v>0</v>
      </c>
      <c r="H257" s="52">
        <f t="shared" si="83"/>
        <v>0</v>
      </c>
      <c r="I257" s="155">
        <f t="shared" si="73"/>
        <v>0</v>
      </c>
    </row>
    <row r="258" spans="2:9" outlineLevel="2" x14ac:dyDescent="0.35">
      <c r="B258" s="238" t="s">
        <v>86</v>
      </c>
      <c r="C258" s="50" t="s">
        <v>115</v>
      </c>
      <c r="D258" s="52">
        <f t="shared" si="76"/>
        <v>0</v>
      </c>
      <c r="E258" s="52">
        <f t="shared" ref="E258:H258" si="84">D82*90*0.8+E82*90*0.2</f>
        <v>0</v>
      </c>
      <c r="F258" s="52">
        <f t="shared" si="84"/>
        <v>0</v>
      </c>
      <c r="G258" s="52">
        <f t="shared" si="84"/>
        <v>0</v>
      </c>
      <c r="H258" s="52">
        <f t="shared" si="84"/>
        <v>0</v>
      </c>
      <c r="I258" s="155">
        <f t="shared" si="73"/>
        <v>0</v>
      </c>
    </row>
    <row r="259" spans="2:9" outlineLevel="2" x14ac:dyDescent="0.35">
      <c r="B259" s="237" t="s">
        <v>87</v>
      </c>
      <c r="C259" s="50" t="s">
        <v>115</v>
      </c>
      <c r="D259" s="52">
        <f t="shared" si="76"/>
        <v>0</v>
      </c>
      <c r="E259" s="52">
        <f t="shared" ref="E259:H259" si="85">D83*90*0.8+E83*90*0.2</f>
        <v>0</v>
      </c>
      <c r="F259" s="52">
        <f t="shared" si="85"/>
        <v>0</v>
      </c>
      <c r="G259" s="52">
        <f t="shared" si="85"/>
        <v>0</v>
      </c>
      <c r="H259" s="52">
        <f t="shared" si="85"/>
        <v>0</v>
      </c>
      <c r="I259" s="155">
        <f t="shared" si="73"/>
        <v>0</v>
      </c>
    </row>
    <row r="260" spans="2:9" outlineLevel="2" x14ac:dyDescent="0.35">
      <c r="B260" s="238" t="s">
        <v>88</v>
      </c>
      <c r="C260" s="50" t="s">
        <v>115</v>
      </c>
      <c r="D260" s="52">
        <f t="shared" si="76"/>
        <v>324</v>
      </c>
      <c r="E260" s="52">
        <f t="shared" ref="E260:H260" si="86">D84*90*0.8+E84*90*0.2</f>
        <v>1638</v>
      </c>
      <c r="F260" s="52">
        <f t="shared" si="86"/>
        <v>1728</v>
      </c>
      <c r="G260" s="52">
        <f t="shared" si="86"/>
        <v>1782</v>
      </c>
      <c r="H260" s="52">
        <f t="shared" si="86"/>
        <v>1746</v>
      </c>
      <c r="I260" s="155">
        <f t="shared" si="73"/>
        <v>7218</v>
      </c>
    </row>
    <row r="261" spans="2:9" outlineLevel="2" x14ac:dyDescent="0.35">
      <c r="B261" s="237" t="s">
        <v>89</v>
      </c>
      <c r="C261" s="50" t="s">
        <v>115</v>
      </c>
      <c r="D261" s="52">
        <f t="shared" si="76"/>
        <v>0</v>
      </c>
      <c r="E261" s="52">
        <f t="shared" ref="E261:H261" si="87">D85*90*0.8+E85*90*0.2</f>
        <v>0</v>
      </c>
      <c r="F261" s="52">
        <f t="shared" si="87"/>
        <v>0</v>
      </c>
      <c r="G261" s="52">
        <f t="shared" si="87"/>
        <v>0</v>
      </c>
      <c r="H261" s="52">
        <f t="shared" si="87"/>
        <v>0</v>
      </c>
      <c r="I261" s="155">
        <f t="shared" si="73"/>
        <v>0</v>
      </c>
    </row>
    <row r="262" spans="2:9" outlineLevel="2" x14ac:dyDescent="0.35">
      <c r="B262" s="238" t="s">
        <v>90</v>
      </c>
      <c r="C262" s="50" t="s">
        <v>115</v>
      </c>
      <c r="D262" s="52">
        <f t="shared" si="76"/>
        <v>0</v>
      </c>
      <c r="E262" s="52">
        <f t="shared" ref="E262:H262" si="88">D86*90*0.8+E86*90*0.2</f>
        <v>0</v>
      </c>
      <c r="F262" s="52">
        <f t="shared" si="88"/>
        <v>54</v>
      </c>
      <c r="G262" s="52">
        <f t="shared" si="88"/>
        <v>288</v>
      </c>
      <c r="H262" s="52">
        <f t="shared" si="88"/>
        <v>288</v>
      </c>
      <c r="I262" s="155">
        <f t="shared" si="73"/>
        <v>630</v>
      </c>
    </row>
    <row r="263" spans="2:9" outlineLevel="2" x14ac:dyDescent="0.35">
      <c r="B263" s="238" t="s">
        <v>91</v>
      </c>
      <c r="C263" s="50" t="s">
        <v>115</v>
      </c>
      <c r="D263" s="52">
        <f t="shared" si="76"/>
        <v>0</v>
      </c>
      <c r="E263" s="52">
        <f t="shared" ref="E263:H263" si="89">D87*90*0.8+E87*90*0.2</f>
        <v>0</v>
      </c>
      <c r="F263" s="52">
        <f t="shared" si="89"/>
        <v>0</v>
      </c>
      <c r="G263" s="52">
        <f t="shared" si="89"/>
        <v>0</v>
      </c>
      <c r="H263" s="52">
        <f t="shared" si="89"/>
        <v>0</v>
      </c>
      <c r="I263" s="155">
        <f t="shared" si="73"/>
        <v>0</v>
      </c>
    </row>
    <row r="264" spans="2:9" outlineLevel="2" x14ac:dyDescent="0.35">
      <c r="B264" s="237" t="s">
        <v>92</v>
      </c>
      <c r="C264" s="50" t="s">
        <v>115</v>
      </c>
      <c r="D264" s="52">
        <f t="shared" si="76"/>
        <v>0</v>
      </c>
      <c r="E264" s="52">
        <f t="shared" ref="E264:H264" si="90">D88*90*0.8+E88*90*0.2</f>
        <v>0</v>
      </c>
      <c r="F264" s="52">
        <f t="shared" si="90"/>
        <v>0</v>
      </c>
      <c r="G264" s="52">
        <f t="shared" si="90"/>
        <v>0</v>
      </c>
      <c r="H264" s="52">
        <f t="shared" si="90"/>
        <v>0</v>
      </c>
      <c r="I264" s="155">
        <f t="shared" si="73"/>
        <v>0</v>
      </c>
    </row>
    <row r="265" spans="2:9" outlineLevel="2" x14ac:dyDescent="0.35">
      <c r="B265" s="238" t="s">
        <v>93</v>
      </c>
      <c r="C265" s="50" t="s">
        <v>115</v>
      </c>
      <c r="D265" s="52">
        <f t="shared" si="76"/>
        <v>0</v>
      </c>
      <c r="E265" s="52">
        <f t="shared" ref="E265:H265" si="91">D89*90*0.8+E89*90*0.2</f>
        <v>0</v>
      </c>
      <c r="F265" s="52">
        <f t="shared" si="91"/>
        <v>0</v>
      </c>
      <c r="G265" s="52">
        <f t="shared" si="91"/>
        <v>0</v>
      </c>
      <c r="H265" s="52">
        <f t="shared" si="91"/>
        <v>0</v>
      </c>
      <c r="I265" s="155">
        <f t="shared" si="73"/>
        <v>0</v>
      </c>
    </row>
    <row r="266" spans="2:9" outlineLevel="2" x14ac:dyDescent="0.35">
      <c r="B266" s="237" t="s">
        <v>94</v>
      </c>
      <c r="C266" s="50" t="s">
        <v>115</v>
      </c>
      <c r="D266" s="52">
        <f t="shared" si="76"/>
        <v>0</v>
      </c>
      <c r="E266" s="52">
        <f t="shared" ref="E266:H266" si="92">D90*90*0.8+E90*90*0.2</f>
        <v>0</v>
      </c>
      <c r="F266" s="52">
        <f t="shared" si="92"/>
        <v>0</v>
      </c>
      <c r="G266" s="52">
        <f t="shared" si="92"/>
        <v>0</v>
      </c>
      <c r="H266" s="52">
        <f t="shared" si="92"/>
        <v>0</v>
      </c>
      <c r="I266" s="155">
        <f t="shared" si="73"/>
        <v>0</v>
      </c>
    </row>
    <row r="267" spans="2:9" outlineLevel="2" x14ac:dyDescent="0.35">
      <c r="B267" s="238" t="s">
        <v>95</v>
      </c>
      <c r="C267" s="50" t="s">
        <v>115</v>
      </c>
      <c r="D267" s="52">
        <f t="shared" si="76"/>
        <v>0</v>
      </c>
      <c r="E267" s="52">
        <f t="shared" ref="E267:H267" si="93">D91*90*0.8+E91*90*0.2</f>
        <v>0</v>
      </c>
      <c r="F267" s="52">
        <f t="shared" si="93"/>
        <v>0</v>
      </c>
      <c r="G267" s="52">
        <f t="shared" si="93"/>
        <v>0</v>
      </c>
      <c r="H267" s="52">
        <f t="shared" si="93"/>
        <v>0</v>
      </c>
      <c r="I267" s="155">
        <f t="shared" si="73"/>
        <v>0</v>
      </c>
    </row>
    <row r="268" spans="2:9" outlineLevel="2" x14ac:dyDescent="0.35">
      <c r="B268" s="237" t="s">
        <v>96</v>
      </c>
      <c r="C268" s="50" t="s">
        <v>115</v>
      </c>
      <c r="D268" s="52">
        <f t="shared" si="76"/>
        <v>0</v>
      </c>
      <c r="E268" s="52">
        <f t="shared" ref="E268:H268" si="94">D92*90*0.8+E92*90*0.2</f>
        <v>0</v>
      </c>
      <c r="F268" s="52">
        <f t="shared" si="94"/>
        <v>0</v>
      </c>
      <c r="G268" s="52">
        <f t="shared" si="94"/>
        <v>0</v>
      </c>
      <c r="H268" s="52">
        <f t="shared" si="94"/>
        <v>0</v>
      </c>
      <c r="I268" s="155">
        <f t="shared" si="73"/>
        <v>0</v>
      </c>
    </row>
    <row r="269" spans="2:9" outlineLevel="2" x14ac:dyDescent="0.35">
      <c r="B269" s="238" t="s">
        <v>97</v>
      </c>
      <c r="C269" s="50" t="s">
        <v>115</v>
      </c>
      <c r="D269" s="52">
        <f t="shared" si="76"/>
        <v>270</v>
      </c>
      <c r="E269" s="52">
        <f t="shared" ref="E269:H269" si="95">D93*90*0.8+E93*90*0.2</f>
        <v>1314</v>
      </c>
      <c r="F269" s="52">
        <f t="shared" si="95"/>
        <v>1098</v>
      </c>
      <c r="G269" s="52">
        <f t="shared" si="95"/>
        <v>774</v>
      </c>
      <c r="H269" s="52">
        <f t="shared" si="95"/>
        <v>666</v>
      </c>
      <c r="I269" s="155">
        <f t="shared" si="73"/>
        <v>4122</v>
      </c>
    </row>
    <row r="270" spans="2:9" outlineLevel="2" x14ac:dyDescent="0.35">
      <c r="B270" s="237" t="s">
        <v>98</v>
      </c>
      <c r="C270" s="50" t="s">
        <v>115</v>
      </c>
      <c r="D270" s="52">
        <f t="shared" si="76"/>
        <v>0</v>
      </c>
      <c r="E270" s="52">
        <f t="shared" ref="E270:H270" si="96">D94*90*0.8+E94*90*0.2</f>
        <v>0</v>
      </c>
      <c r="F270" s="52">
        <f t="shared" si="96"/>
        <v>0</v>
      </c>
      <c r="G270" s="52">
        <f t="shared" si="96"/>
        <v>0</v>
      </c>
      <c r="H270" s="52">
        <f t="shared" si="96"/>
        <v>0</v>
      </c>
      <c r="I270" s="155">
        <f t="shared" si="73"/>
        <v>0</v>
      </c>
    </row>
    <row r="271" spans="2:9" outlineLevel="2" x14ac:dyDescent="0.35">
      <c r="B271" s="238" t="s">
        <v>99</v>
      </c>
      <c r="C271" s="50" t="s">
        <v>115</v>
      </c>
      <c r="D271" s="52">
        <f t="shared" si="76"/>
        <v>90</v>
      </c>
      <c r="E271" s="52">
        <f t="shared" ref="E271:H271" si="97">D95*90*0.8+E95*90*0.2</f>
        <v>468</v>
      </c>
      <c r="F271" s="52">
        <f t="shared" si="97"/>
        <v>576</v>
      </c>
      <c r="G271" s="52">
        <f t="shared" si="97"/>
        <v>666</v>
      </c>
      <c r="H271" s="52">
        <f t="shared" si="97"/>
        <v>450</v>
      </c>
      <c r="I271" s="155">
        <f t="shared" si="73"/>
        <v>2250</v>
      </c>
    </row>
    <row r="272" spans="2:9" outlineLevel="2" x14ac:dyDescent="0.35">
      <c r="B272" s="49" t="s">
        <v>107</v>
      </c>
      <c r="C272" s="54" t="s">
        <v>115</v>
      </c>
      <c r="D272" s="4">
        <f t="shared" ref="D272:I272" si="98">SUM(D247:D271)</f>
        <v>2106</v>
      </c>
      <c r="E272" s="4">
        <f t="shared" si="98"/>
        <v>10350</v>
      </c>
      <c r="F272" s="4">
        <f t="shared" si="98"/>
        <v>9720</v>
      </c>
      <c r="G272" s="4">
        <f t="shared" si="98"/>
        <v>9774</v>
      </c>
      <c r="H272" s="4">
        <f t="shared" si="98"/>
        <v>8424</v>
      </c>
      <c r="I272" s="155">
        <f t="shared" si="98"/>
        <v>40374</v>
      </c>
    </row>
    <row r="273" spans="2:18" outlineLevel="1" x14ac:dyDescent="0.35"/>
    <row r="274" spans="2:18" outlineLevel="1" x14ac:dyDescent="0.35">
      <c r="B274" s="71" t="s">
        <v>110</v>
      </c>
      <c r="C274" s="72"/>
      <c r="D274" s="72"/>
      <c r="E274" s="72"/>
      <c r="F274" s="72"/>
      <c r="G274" s="72"/>
      <c r="H274" s="72"/>
      <c r="I274" s="72"/>
      <c r="J274" s="55"/>
      <c r="K274" s="55"/>
      <c r="L274" s="55"/>
      <c r="M274" s="55"/>
      <c r="N274" s="55"/>
      <c r="O274" s="55"/>
      <c r="P274" s="55"/>
      <c r="Q274" s="55"/>
      <c r="R274" s="55"/>
    </row>
    <row r="275" spans="2:18" outlineLevel="2" x14ac:dyDescent="0.35">
      <c r="B275" s="56"/>
      <c r="C275" s="75" t="s">
        <v>105</v>
      </c>
      <c r="D275" s="73">
        <f>$C$3</f>
        <v>2024</v>
      </c>
      <c r="E275" s="73">
        <f>$C$3+1</f>
        <v>2025</v>
      </c>
      <c r="F275" s="73">
        <f>$C$3+2</f>
        <v>2026</v>
      </c>
      <c r="G275" s="73">
        <f>$C$3+3</f>
        <v>2027</v>
      </c>
      <c r="H275" s="73">
        <f>$C$3+4</f>
        <v>2028</v>
      </c>
      <c r="I275" s="48" t="str">
        <f>D275&amp; "-"&amp;H275</f>
        <v>2024-2028</v>
      </c>
    </row>
    <row r="276" spans="2:18" outlineLevel="2" x14ac:dyDescent="0.35">
      <c r="B276" s="237" t="s">
        <v>75</v>
      </c>
      <c r="C276" s="50" t="s">
        <v>115</v>
      </c>
      <c r="D276" s="52">
        <f t="shared" ref="D276:D278" si="99">D100*1500*0.2</f>
        <v>0</v>
      </c>
      <c r="E276" s="52">
        <f t="shared" ref="E276:H276" si="100">D100*1500*0.8+E100*1500*0.2</f>
        <v>0</v>
      </c>
      <c r="F276" s="52">
        <f t="shared" si="100"/>
        <v>0</v>
      </c>
      <c r="G276" s="52">
        <f t="shared" si="100"/>
        <v>0</v>
      </c>
      <c r="H276" s="52">
        <f t="shared" si="100"/>
        <v>0</v>
      </c>
      <c r="I276" s="155">
        <f>D276+E276+F276+G276+H276</f>
        <v>0</v>
      </c>
    </row>
    <row r="277" spans="2:18" outlineLevel="2" x14ac:dyDescent="0.35">
      <c r="B277" s="238" t="s">
        <v>76</v>
      </c>
      <c r="C277" s="50" t="s">
        <v>115</v>
      </c>
      <c r="D277" s="52">
        <f t="shared" si="99"/>
        <v>0</v>
      </c>
      <c r="E277" s="52">
        <f t="shared" ref="E277:H277" si="101">D101*1500*0.8+E101*1500*0.2</f>
        <v>0</v>
      </c>
      <c r="F277" s="52">
        <f t="shared" si="101"/>
        <v>0</v>
      </c>
      <c r="G277" s="52">
        <f t="shared" si="101"/>
        <v>0</v>
      </c>
      <c r="H277" s="52">
        <f t="shared" si="101"/>
        <v>0</v>
      </c>
      <c r="I277" s="155">
        <f t="shared" ref="I277:I300" si="102">D277+E277+F277+G277+H277</f>
        <v>0</v>
      </c>
    </row>
    <row r="278" spans="2:18" outlineLevel="2" x14ac:dyDescent="0.35">
      <c r="B278" s="237" t="s">
        <v>77</v>
      </c>
      <c r="C278" s="50" t="s">
        <v>115</v>
      </c>
      <c r="D278" s="52">
        <f t="shared" si="99"/>
        <v>0</v>
      </c>
      <c r="E278" s="52">
        <f t="shared" ref="E278:H278" si="103">D102*1500*0.8+E102*1500*0.2</f>
        <v>0</v>
      </c>
      <c r="F278" s="52">
        <f t="shared" si="103"/>
        <v>0</v>
      </c>
      <c r="G278" s="52">
        <f t="shared" si="103"/>
        <v>0</v>
      </c>
      <c r="H278" s="52">
        <f t="shared" si="103"/>
        <v>0</v>
      </c>
      <c r="I278" s="155">
        <f t="shared" si="102"/>
        <v>0</v>
      </c>
    </row>
    <row r="279" spans="2:18" outlineLevel="2" x14ac:dyDescent="0.35">
      <c r="B279" s="238" t="s">
        <v>78</v>
      </c>
      <c r="C279" s="50" t="s">
        <v>115</v>
      </c>
      <c r="D279" s="52">
        <f>D103*1500*0.2</f>
        <v>4200</v>
      </c>
      <c r="E279" s="52">
        <f>D103*1500*0.8+E103*1500*0.2</f>
        <v>20700</v>
      </c>
      <c r="F279" s="52">
        <f t="shared" ref="F279:H279" si="104">E103*1500*0.8+F103*1500*0.2</f>
        <v>19200</v>
      </c>
      <c r="G279" s="52">
        <f t="shared" si="104"/>
        <v>17700</v>
      </c>
      <c r="H279" s="52">
        <f t="shared" si="104"/>
        <v>16500</v>
      </c>
      <c r="I279" s="155">
        <f t="shared" si="102"/>
        <v>78300</v>
      </c>
    </row>
    <row r="280" spans="2:18" outlineLevel="2" x14ac:dyDescent="0.35">
      <c r="B280" s="237" t="s">
        <v>79</v>
      </c>
      <c r="C280" s="50" t="s">
        <v>115</v>
      </c>
      <c r="D280" s="52">
        <f t="shared" ref="D280:D300" si="105">D104*1500*0.2</f>
        <v>0</v>
      </c>
      <c r="E280" s="52">
        <f t="shared" ref="E280:H280" si="106">D104*1500*0.8+E104*1500*0.2</f>
        <v>0</v>
      </c>
      <c r="F280" s="52">
        <f t="shared" si="106"/>
        <v>0</v>
      </c>
      <c r="G280" s="52">
        <f t="shared" si="106"/>
        <v>0</v>
      </c>
      <c r="H280" s="52">
        <f t="shared" si="106"/>
        <v>0</v>
      </c>
      <c r="I280" s="155">
        <f t="shared" si="102"/>
        <v>0</v>
      </c>
    </row>
    <row r="281" spans="2:18" outlineLevel="2" x14ac:dyDescent="0.35">
      <c r="B281" s="238" t="s">
        <v>80</v>
      </c>
      <c r="C281" s="50" t="s">
        <v>115</v>
      </c>
      <c r="D281" s="52">
        <f t="shared" si="105"/>
        <v>4200</v>
      </c>
      <c r="E281" s="52">
        <f t="shared" ref="E281:H281" si="107">D105*1500*0.8+E105*1500*0.2</f>
        <v>20400</v>
      </c>
      <c r="F281" s="52">
        <f t="shared" si="107"/>
        <v>17400</v>
      </c>
      <c r="G281" s="52">
        <f t="shared" si="107"/>
        <v>14700</v>
      </c>
      <c r="H281" s="52">
        <f t="shared" si="107"/>
        <v>13500</v>
      </c>
      <c r="I281" s="155">
        <f t="shared" si="102"/>
        <v>70200</v>
      </c>
    </row>
    <row r="282" spans="2:18" outlineLevel="2" x14ac:dyDescent="0.35">
      <c r="B282" s="237" t="s">
        <v>81</v>
      </c>
      <c r="C282" s="50" t="s">
        <v>115</v>
      </c>
      <c r="D282" s="52">
        <f t="shared" si="105"/>
        <v>0</v>
      </c>
      <c r="E282" s="52">
        <f t="shared" ref="E282:H282" si="108">D106*1500*0.8+E106*1500*0.2</f>
        <v>0</v>
      </c>
      <c r="F282" s="52">
        <f t="shared" si="108"/>
        <v>0</v>
      </c>
      <c r="G282" s="52">
        <f t="shared" si="108"/>
        <v>0</v>
      </c>
      <c r="H282" s="52">
        <f t="shared" si="108"/>
        <v>0</v>
      </c>
      <c r="I282" s="155">
        <f t="shared" si="102"/>
        <v>0</v>
      </c>
    </row>
    <row r="283" spans="2:18" outlineLevel="2" x14ac:dyDescent="0.35">
      <c r="B283" s="238" t="s">
        <v>82</v>
      </c>
      <c r="C283" s="50" t="s">
        <v>115</v>
      </c>
      <c r="D283" s="52">
        <f t="shared" si="105"/>
        <v>4200</v>
      </c>
      <c r="E283" s="52">
        <f t="shared" ref="E283:H283" si="109">D107*1500*0.8+E107*1500*0.2</f>
        <v>21000</v>
      </c>
      <c r="F283" s="52">
        <f t="shared" si="109"/>
        <v>20400</v>
      </c>
      <c r="G283" s="52">
        <f t="shared" si="109"/>
        <v>17400</v>
      </c>
      <c r="H283" s="52">
        <f t="shared" si="109"/>
        <v>14700</v>
      </c>
      <c r="I283" s="155">
        <f t="shared" si="102"/>
        <v>77700</v>
      </c>
    </row>
    <row r="284" spans="2:18" outlineLevel="2" x14ac:dyDescent="0.35">
      <c r="B284" s="237" t="s">
        <v>83</v>
      </c>
      <c r="C284" s="50" t="s">
        <v>115</v>
      </c>
      <c r="D284" s="52">
        <f t="shared" si="105"/>
        <v>0</v>
      </c>
      <c r="E284" s="52">
        <f t="shared" ref="E284:H284" si="110">D108*1500*0.8+E108*1500*0.2</f>
        <v>0</v>
      </c>
      <c r="F284" s="52">
        <f t="shared" si="110"/>
        <v>0</v>
      </c>
      <c r="G284" s="52">
        <f t="shared" si="110"/>
        <v>0</v>
      </c>
      <c r="H284" s="52">
        <f t="shared" si="110"/>
        <v>0</v>
      </c>
      <c r="I284" s="155">
        <f t="shared" si="102"/>
        <v>0</v>
      </c>
    </row>
    <row r="285" spans="2:18" outlineLevel="2" x14ac:dyDescent="0.35">
      <c r="B285" s="238" t="s">
        <v>84</v>
      </c>
      <c r="C285" s="50" t="s">
        <v>115</v>
      </c>
      <c r="D285" s="52">
        <f t="shared" si="105"/>
        <v>0</v>
      </c>
      <c r="E285" s="52">
        <f t="shared" ref="E285:H285" si="111">D109*1500*0.8+E109*1500*0.2</f>
        <v>0</v>
      </c>
      <c r="F285" s="52">
        <f t="shared" si="111"/>
        <v>0</v>
      </c>
      <c r="G285" s="52">
        <f t="shared" si="111"/>
        <v>0</v>
      </c>
      <c r="H285" s="52">
        <f t="shared" si="111"/>
        <v>0</v>
      </c>
      <c r="I285" s="155">
        <f t="shared" si="102"/>
        <v>0</v>
      </c>
    </row>
    <row r="286" spans="2:18" s="53" customFormat="1" outlineLevel="2" x14ac:dyDescent="0.35">
      <c r="B286" s="237" t="s">
        <v>85</v>
      </c>
      <c r="C286" s="50" t="s">
        <v>115</v>
      </c>
      <c r="D286" s="52">
        <f t="shared" si="105"/>
        <v>0</v>
      </c>
      <c r="E286" s="52">
        <f t="shared" ref="E286:H286" si="112">D110*1500*0.8+E110*1500*0.2</f>
        <v>0</v>
      </c>
      <c r="F286" s="52">
        <f t="shared" si="112"/>
        <v>0</v>
      </c>
      <c r="G286" s="52">
        <f t="shared" si="112"/>
        <v>0</v>
      </c>
      <c r="H286" s="52">
        <f t="shared" si="112"/>
        <v>0</v>
      </c>
      <c r="I286" s="155">
        <f t="shared" si="102"/>
        <v>0</v>
      </c>
    </row>
    <row r="287" spans="2:18" s="53" customFormat="1" outlineLevel="2" x14ac:dyDescent="0.35">
      <c r="B287" s="238" t="s">
        <v>86</v>
      </c>
      <c r="C287" s="50" t="s">
        <v>115</v>
      </c>
      <c r="D287" s="52">
        <f t="shared" si="105"/>
        <v>0</v>
      </c>
      <c r="E287" s="52">
        <f t="shared" ref="E287:H287" si="113">D111*1500*0.8+E111*1500*0.2</f>
        <v>0</v>
      </c>
      <c r="F287" s="52">
        <f t="shared" si="113"/>
        <v>0</v>
      </c>
      <c r="G287" s="52">
        <f t="shared" si="113"/>
        <v>0</v>
      </c>
      <c r="H287" s="52">
        <f t="shared" si="113"/>
        <v>0</v>
      </c>
      <c r="I287" s="155">
        <f t="shared" si="102"/>
        <v>0</v>
      </c>
    </row>
    <row r="288" spans="2:18" s="53" customFormat="1" outlineLevel="2" x14ac:dyDescent="0.35">
      <c r="B288" s="237" t="s">
        <v>87</v>
      </c>
      <c r="C288" s="50" t="s">
        <v>115</v>
      </c>
      <c r="D288" s="52">
        <f t="shared" si="105"/>
        <v>0</v>
      </c>
      <c r="E288" s="52">
        <f t="shared" ref="E288:H288" si="114">D112*1500*0.8+E112*1500*0.2</f>
        <v>0</v>
      </c>
      <c r="F288" s="52">
        <f t="shared" si="114"/>
        <v>0</v>
      </c>
      <c r="G288" s="52">
        <f t="shared" si="114"/>
        <v>0</v>
      </c>
      <c r="H288" s="52">
        <f t="shared" si="114"/>
        <v>0</v>
      </c>
      <c r="I288" s="155">
        <f t="shared" si="102"/>
        <v>0</v>
      </c>
    </row>
    <row r="289" spans="2:18" s="53" customFormat="1" outlineLevel="2" x14ac:dyDescent="0.35">
      <c r="B289" s="238" t="s">
        <v>88</v>
      </c>
      <c r="C289" s="50" t="s">
        <v>115</v>
      </c>
      <c r="D289" s="52">
        <f t="shared" si="105"/>
        <v>3000</v>
      </c>
      <c r="E289" s="52">
        <f t="shared" ref="E289:H289" si="115">D113*1500*0.8+E113*1500*0.2</f>
        <v>15300</v>
      </c>
      <c r="F289" s="52">
        <f t="shared" si="115"/>
        <v>16500</v>
      </c>
      <c r="G289" s="52">
        <f t="shared" si="115"/>
        <v>16200</v>
      </c>
      <c r="H289" s="52">
        <f t="shared" si="115"/>
        <v>15600</v>
      </c>
      <c r="I289" s="155">
        <f t="shared" si="102"/>
        <v>66600</v>
      </c>
    </row>
    <row r="290" spans="2:18" s="53" customFormat="1" outlineLevel="2" x14ac:dyDescent="0.35">
      <c r="B290" s="237" t="s">
        <v>89</v>
      </c>
      <c r="C290" s="50" t="s">
        <v>115</v>
      </c>
      <c r="D290" s="52">
        <f t="shared" si="105"/>
        <v>0</v>
      </c>
      <c r="E290" s="52">
        <f t="shared" ref="E290:H290" si="116">D114*1500*0.8+E114*1500*0.2</f>
        <v>0</v>
      </c>
      <c r="F290" s="52">
        <f t="shared" si="116"/>
        <v>0</v>
      </c>
      <c r="G290" s="52">
        <f t="shared" si="116"/>
        <v>0</v>
      </c>
      <c r="H290" s="52">
        <f t="shared" si="116"/>
        <v>0</v>
      </c>
      <c r="I290" s="155">
        <f t="shared" si="102"/>
        <v>0</v>
      </c>
    </row>
    <row r="291" spans="2:18" s="53" customFormat="1" outlineLevel="2" x14ac:dyDescent="0.35">
      <c r="B291" s="238" t="s">
        <v>90</v>
      </c>
      <c r="C291" s="50" t="s">
        <v>115</v>
      </c>
      <c r="D291" s="52">
        <f t="shared" si="105"/>
        <v>0</v>
      </c>
      <c r="E291" s="52">
        <f t="shared" ref="E291:H291" si="117">D115*1500*0.8+E115*1500*0.2</f>
        <v>0</v>
      </c>
      <c r="F291" s="52">
        <f t="shared" si="117"/>
        <v>600</v>
      </c>
      <c r="G291" s="52">
        <f t="shared" si="117"/>
        <v>3000</v>
      </c>
      <c r="H291" s="52">
        <f t="shared" si="117"/>
        <v>2400</v>
      </c>
      <c r="I291" s="155">
        <f t="shared" si="102"/>
        <v>6000</v>
      </c>
    </row>
    <row r="292" spans="2:18" s="53" customFormat="1" outlineLevel="2" x14ac:dyDescent="0.35">
      <c r="B292" s="238" t="s">
        <v>91</v>
      </c>
      <c r="C292" s="50" t="s">
        <v>115</v>
      </c>
      <c r="D292" s="52">
        <f t="shared" si="105"/>
        <v>0</v>
      </c>
      <c r="E292" s="52">
        <f t="shared" ref="E292:H292" si="118">D116*1500*0.8+E116*1500*0.2</f>
        <v>0</v>
      </c>
      <c r="F292" s="52">
        <f t="shared" si="118"/>
        <v>0</v>
      </c>
      <c r="G292" s="52">
        <f t="shared" si="118"/>
        <v>0</v>
      </c>
      <c r="H292" s="52">
        <f t="shared" si="118"/>
        <v>0</v>
      </c>
      <c r="I292" s="155">
        <f t="shared" si="102"/>
        <v>0</v>
      </c>
    </row>
    <row r="293" spans="2:18" s="53" customFormat="1" outlineLevel="2" x14ac:dyDescent="0.35">
      <c r="B293" s="237" t="s">
        <v>92</v>
      </c>
      <c r="C293" s="50" t="s">
        <v>115</v>
      </c>
      <c r="D293" s="52">
        <f t="shared" si="105"/>
        <v>0</v>
      </c>
      <c r="E293" s="52">
        <f t="shared" ref="E293:H293" si="119">D117*1500*0.8+E117*1500*0.2</f>
        <v>0</v>
      </c>
      <c r="F293" s="52">
        <f t="shared" si="119"/>
        <v>0</v>
      </c>
      <c r="G293" s="52">
        <f t="shared" si="119"/>
        <v>0</v>
      </c>
      <c r="H293" s="52">
        <f t="shared" si="119"/>
        <v>0</v>
      </c>
      <c r="I293" s="155">
        <f t="shared" si="102"/>
        <v>0</v>
      </c>
    </row>
    <row r="294" spans="2:18" s="53" customFormat="1" outlineLevel="2" x14ac:dyDescent="0.35">
      <c r="B294" s="238" t="s">
        <v>93</v>
      </c>
      <c r="C294" s="50" t="s">
        <v>115</v>
      </c>
      <c r="D294" s="52">
        <f t="shared" si="105"/>
        <v>0</v>
      </c>
      <c r="E294" s="52">
        <f t="shared" ref="E294:H294" si="120">D118*1500*0.8+E118*1500*0.2</f>
        <v>0</v>
      </c>
      <c r="F294" s="52">
        <f t="shared" si="120"/>
        <v>0</v>
      </c>
      <c r="G294" s="52">
        <f t="shared" si="120"/>
        <v>0</v>
      </c>
      <c r="H294" s="52">
        <f t="shared" si="120"/>
        <v>0</v>
      </c>
      <c r="I294" s="155">
        <f t="shared" si="102"/>
        <v>0</v>
      </c>
    </row>
    <row r="295" spans="2:18" s="53" customFormat="1" outlineLevel="2" x14ac:dyDescent="0.35">
      <c r="B295" s="237" t="s">
        <v>94</v>
      </c>
      <c r="C295" s="50" t="s">
        <v>115</v>
      </c>
      <c r="D295" s="52">
        <f t="shared" si="105"/>
        <v>0</v>
      </c>
      <c r="E295" s="52">
        <f t="shared" ref="E295:H295" si="121">D119*1500*0.8+E119*1500*0.2</f>
        <v>0</v>
      </c>
      <c r="F295" s="52">
        <f t="shared" si="121"/>
        <v>0</v>
      </c>
      <c r="G295" s="52">
        <f t="shared" si="121"/>
        <v>0</v>
      </c>
      <c r="H295" s="52">
        <f t="shared" si="121"/>
        <v>0</v>
      </c>
      <c r="I295" s="155">
        <f t="shared" si="102"/>
        <v>0</v>
      </c>
    </row>
    <row r="296" spans="2:18" s="53" customFormat="1" outlineLevel="2" x14ac:dyDescent="0.35">
      <c r="B296" s="238" t="s">
        <v>95</v>
      </c>
      <c r="C296" s="50" t="s">
        <v>115</v>
      </c>
      <c r="D296" s="52">
        <f t="shared" si="105"/>
        <v>0</v>
      </c>
      <c r="E296" s="52">
        <f t="shared" ref="E296:H296" si="122">D120*1500*0.8+E120*1500*0.2</f>
        <v>0</v>
      </c>
      <c r="F296" s="52">
        <f t="shared" si="122"/>
        <v>0</v>
      </c>
      <c r="G296" s="52">
        <f t="shared" si="122"/>
        <v>0</v>
      </c>
      <c r="H296" s="52">
        <f t="shared" si="122"/>
        <v>0</v>
      </c>
      <c r="I296" s="155">
        <f t="shared" si="102"/>
        <v>0</v>
      </c>
    </row>
    <row r="297" spans="2:18" s="53" customFormat="1" outlineLevel="2" x14ac:dyDescent="0.35">
      <c r="B297" s="237" t="s">
        <v>96</v>
      </c>
      <c r="C297" s="50" t="s">
        <v>115</v>
      </c>
      <c r="D297" s="52">
        <f t="shared" si="105"/>
        <v>0</v>
      </c>
      <c r="E297" s="52">
        <f t="shared" ref="E297:H297" si="123">D121*1500*0.8+E121*1500*0.2</f>
        <v>0</v>
      </c>
      <c r="F297" s="52">
        <f t="shared" si="123"/>
        <v>0</v>
      </c>
      <c r="G297" s="52">
        <f t="shared" si="123"/>
        <v>0</v>
      </c>
      <c r="H297" s="52">
        <f t="shared" si="123"/>
        <v>0</v>
      </c>
      <c r="I297" s="155">
        <f t="shared" si="102"/>
        <v>0</v>
      </c>
    </row>
    <row r="298" spans="2:18" s="53" customFormat="1" outlineLevel="2" x14ac:dyDescent="0.35">
      <c r="B298" s="238" t="s">
        <v>97</v>
      </c>
      <c r="C298" s="50" t="s">
        <v>115</v>
      </c>
      <c r="D298" s="52">
        <f t="shared" si="105"/>
        <v>2400</v>
      </c>
      <c r="E298" s="52">
        <f t="shared" ref="E298:H298" si="124">D122*1500*0.8+E122*1500*0.2</f>
        <v>12000</v>
      </c>
      <c r="F298" s="52">
        <f t="shared" si="124"/>
        <v>11100</v>
      </c>
      <c r="G298" s="52">
        <f t="shared" si="124"/>
        <v>7200</v>
      </c>
      <c r="H298" s="52">
        <f t="shared" si="124"/>
        <v>6300</v>
      </c>
      <c r="I298" s="155">
        <f t="shared" si="102"/>
        <v>39000</v>
      </c>
    </row>
    <row r="299" spans="2:18" s="53" customFormat="1" outlineLevel="2" x14ac:dyDescent="0.35">
      <c r="B299" s="237" t="s">
        <v>98</v>
      </c>
      <c r="C299" s="50" t="s">
        <v>115</v>
      </c>
      <c r="D299" s="52">
        <f t="shared" si="105"/>
        <v>0</v>
      </c>
      <c r="E299" s="52">
        <f t="shared" ref="E299:H299" si="125">D123*1500*0.8+E123*1500*0.2</f>
        <v>0</v>
      </c>
      <c r="F299" s="52">
        <f t="shared" si="125"/>
        <v>0</v>
      </c>
      <c r="G299" s="52">
        <f t="shared" si="125"/>
        <v>0</v>
      </c>
      <c r="H299" s="52">
        <f t="shared" si="125"/>
        <v>0</v>
      </c>
      <c r="I299" s="155">
        <f t="shared" si="102"/>
        <v>0</v>
      </c>
    </row>
    <row r="300" spans="2:18" s="53" customFormat="1" outlineLevel="2" x14ac:dyDescent="0.35">
      <c r="B300" s="238" t="s">
        <v>99</v>
      </c>
      <c r="C300" s="50" t="s">
        <v>115</v>
      </c>
      <c r="D300" s="52">
        <f t="shared" si="105"/>
        <v>900</v>
      </c>
      <c r="E300" s="52">
        <f t="shared" ref="E300:H300" si="126">D124*1500*0.8+E124*1500*0.2</f>
        <v>4800</v>
      </c>
      <c r="F300" s="52">
        <f t="shared" si="126"/>
        <v>6300</v>
      </c>
      <c r="G300" s="52">
        <f t="shared" si="126"/>
        <v>6900</v>
      </c>
      <c r="H300" s="52">
        <f t="shared" si="126"/>
        <v>4500</v>
      </c>
      <c r="I300" s="155">
        <f t="shared" si="102"/>
        <v>23400</v>
      </c>
    </row>
    <row r="301" spans="2:18" outlineLevel="2" x14ac:dyDescent="0.35">
      <c r="B301" s="49" t="s">
        <v>107</v>
      </c>
      <c r="C301" s="54" t="s">
        <v>115</v>
      </c>
      <c r="D301" s="4">
        <f t="shared" ref="D301:I301" si="127">SUM(D276:D300)</f>
        <v>18900</v>
      </c>
      <c r="E301" s="4">
        <f t="shared" si="127"/>
        <v>94200</v>
      </c>
      <c r="F301" s="4">
        <f t="shared" si="127"/>
        <v>91500</v>
      </c>
      <c r="G301" s="4">
        <f t="shared" si="127"/>
        <v>83100</v>
      </c>
      <c r="H301" s="4">
        <f t="shared" si="127"/>
        <v>73500</v>
      </c>
      <c r="I301" s="155">
        <f t="shared" si="127"/>
        <v>361200</v>
      </c>
    </row>
    <row r="302" spans="2:18" outlineLevel="1" x14ac:dyDescent="0.35"/>
    <row r="303" spans="2:18" outlineLevel="1" x14ac:dyDescent="0.35">
      <c r="B303" s="71" t="s">
        <v>111</v>
      </c>
      <c r="C303" s="72"/>
      <c r="D303" s="72"/>
      <c r="E303" s="72"/>
      <c r="F303" s="72"/>
      <c r="G303" s="72"/>
      <c r="H303" s="72"/>
      <c r="I303" s="72"/>
      <c r="J303" s="55"/>
      <c r="K303" s="55"/>
      <c r="L303" s="55"/>
      <c r="M303" s="55"/>
      <c r="N303" s="55"/>
      <c r="O303" s="55"/>
      <c r="P303" s="55"/>
      <c r="Q303" s="55"/>
      <c r="R303" s="55"/>
    </row>
    <row r="304" spans="2:18" outlineLevel="2" x14ac:dyDescent="0.35">
      <c r="B304" s="56"/>
      <c r="C304" s="75" t="s">
        <v>105</v>
      </c>
      <c r="D304" s="73">
        <f>$C$3</f>
        <v>2024</v>
      </c>
      <c r="E304" s="73">
        <f>$C$3+1</f>
        <v>2025</v>
      </c>
      <c r="F304" s="73">
        <f>$C$3+2</f>
        <v>2026</v>
      </c>
      <c r="G304" s="73">
        <f>$C$3+3</f>
        <v>2027</v>
      </c>
      <c r="H304" s="73">
        <f>$C$3+4</f>
        <v>2028</v>
      </c>
      <c r="I304" s="48" t="str">
        <f>D304&amp; "-"&amp;H304</f>
        <v>2024-2028</v>
      </c>
    </row>
    <row r="305" spans="2:9" outlineLevel="2" x14ac:dyDescent="0.35">
      <c r="B305" s="237" t="s">
        <v>75</v>
      </c>
      <c r="C305" s="50" t="s">
        <v>115</v>
      </c>
      <c r="D305" s="52">
        <f t="shared" ref="D305:D307" si="128">D129*2000*0.2</f>
        <v>0</v>
      </c>
      <c r="E305" s="52">
        <f t="shared" ref="E305:H305" si="129">D129*2000*0.8+E129*2000*0.2</f>
        <v>0</v>
      </c>
      <c r="F305" s="52">
        <f t="shared" si="129"/>
        <v>0</v>
      </c>
      <c r="G305" s="52">
        <f t="shared" si="129"/>
        <v>0</v>
      </c>
      <c r="H305" s="52">
        <f t="shared" si="129"/>
        <v>0</v>
      </c>
      <c r="I305" s="155">
        <f t="shared" ref="I305:I329" si="130">D305+E305+F305+G305+H305</f>
        <v>0</v>
      </c>
    </row>
    <row r="306" spans="2:9" outlineLevel="2" x14ac:dyDescent="0.35">
      <c r="B306" s="238" t="s">
        <v>76</v>
      </c>
      <c r="C306" s="50" t="s">
        <v>115</v>
      </c>
      <c r="D306" s="52">
        <f t="shared" si="128"/>
        <v>0</v>
      </c>
      <c r="E306" s="52">
        <f t="shared" ref="E306:H306" si="131">D130*2000*0.8+E130*2000*0.2</f>
        <v>0</v>
      </c>
      <c r="F306" s="52">
        <f t="shared" si="131"/>
        <v>0</v>
      </c>
      <c r="G306" s="52">
        <f t="shared" si="131"/>
        <v>0</v>
      </c>
      <c r="H306" s="52">
        <f t="shared" si="131"/>
        <v>0</v>
      </c>
      <c r="I306" s="155">
        <f t="shared" si="130"/>
        <v>0</v>
      </c>
    </row>
    <row r="307" spans="2:9" outlineLevel="2" x14ac:dyDescent="0.35">
      <c r="B307" s="237" t="s">
        <v>77</v>
      </c>
      <c r="C307" s="50" t="s">
        <v>115</v>
      </c>
      <c r="D307" s="52">
        <f t="shared" si="128"/>
        <v>0</v>
      </c>
      <c r="E307" s="52">
        <f t="shared" ref="E307:H307" si="132">D131*2000*0.8+E131*2000*0.2</f>
        <v>0</v>
      </c>
      <c r="F307" s="52">
        <f t="shared" si="132"/>
        <v>0</v>
      </c>
      <c r="G307" s="52">
        <f t="shared" si="132"/>
        <v>0</v>
      </c>
      <c r="H307" s="52">
        <f t="shared" si="132"/>
        <v>0</v>
      </c>
      <c r="I307" s="155">
        <f t="shared" si="130"/>
        <v>0</v>
      </c>
    </row>
    <row r="308" spans="2:9" outlineLevel="2" x14ac:dyDescent="0.35">
      <c r="B308" s="238" t="s">
        <v>78</v>
      </c>
      <c r="C308" s="50" t="s">
        <v>115</v>
      </c>
      <c r="D308" s="52">
        <f>D132*2000*0.2</f>
        <v>1600</v>
      </c>
      <c r="E308" s="52">
        <f>D132*2000*0.8+E132*2000*0.2</f>
        <v>8000</v>
      </c>
      <c r="F308" s="52">
        <f t="shared" ref="F308:H308" si="133">E132*2000*0.8+F132*2000*0.2</f>
        <v>6400</v>
      </c>
      <c r="G308" s="52">
        <f t="shared" si="133"/>
        <v>0</v>
      </c>
      <c r="H308" s="52">
        <f t="shared" si="133"/>
        <v>1200</v>
      </c>
      <c r="I308" s="155">
        <f t="shared" si="130"/>
        <v>17200</v>
      </c>
    </row>
    <row r="309" spans="2:9" outlineLevel="2" x14ac:dyDescent="0.35">
      <c r="B309" s="237" t="s">
        <v>79</v>
      </c>
      <c r="C309" s="50" t="s">
        <v>115</v>
      </c>
      <c r="D309" s="52">
        <f t="shared" ref="D309:D329" si="134">D133*2000*0.2</f>
        <v>0</v>
      </c>
      <c r="E309" s="52">
        <f t="shared" ref="E309:H309" si="135">D133*2000*0.8+E133*2000*0.2</f>
        <v>0</v>
      </c>
      <c r="F309" s="52">
        <f t="shared" si="135"/>
        <v>0</v>
      </c>
      <c r="G309" s="52">
        <f t="shared" si="135"/>
        <v>0</v>
      </c>
      <c r="H309" s="52">
        <f t="shared" si="135"/>
        <v>0</v>
      </c>
      <c r="I309" s="155">
        <f t="shared" si="130"/>
        <v>0</v>
      </c>
    </row>
    <row r="310" spans="2:9" outlineLevel="2" x14ac:dyDescent="0.35">
      <c r="B310" s="238" t="s">
        <v>80</v>
      </c>
      <c r="C310" s="50" t="s">
        <v>115</v>
      </c>
      <c r="D310" s="52">
        <f t="shared" si="134"/>
        <v>1600</v>
      </c>
      <c r="E310" s="52">
        <f t="shared" ref="E310:H310" si="136">D134*2000*0.8+E134*2000*0.2</f>
        <v>8400</v>
      </c>
      <c r="F310" s="52">
        <f t="shared" si="136"/>
        <v>9600</v>
      </c>
      <c r="G310" s="52">
        <f t="shared" si="136"/>
        <v>8000</v>
      </c>
      <c r="H310" s="52">
        <f t="shared" si="136"/>
        <v>7600</v>
      </c>
      <c r="I310" s="155">
        <f t="shared" si="130"/>
        <v>35200</v>
      </c>
    </row>
    <row r="311" spans="2:9" outlineLevel="2" x14ac:dyDescent="0.35">
      <c r="B311" s="237" t="s">
        <v>81</v>
      </c>
      <c r="C311" s="50" t="s">
        <v>115</v>
      </c>
      <c r="D311" s="52">
        <f t="shared" si="134"/>
        <v>0</v>
      </c>
      <c r="E311" s="52">
        <f t="shared" ref="E311:H311" si="137">D135*2000*0.8+E135*2000*0.2</f>
        <v>0</v>
      </c>
      <c r="F311" s="52">
        <f t="shared" si="137"/>
        <v>0</v>
      </c>
      <c r="G311" s="52">
        <f t="shared" si="137"/>
        <v>0</v>
      </c>
      <c r="H311" s="52">
        <f t="shared" si="137"/>
        <v>0</v>
      </c>
      <c r="I311" s="155">
        <f t="shared" si="130"/>
        <v>0</v>
      </c>
    </row>
    <row r="312" spans="2:9" outlineLevel="2" x14ac:dyDescent="0.35">
      <c r="B312" s="238" t="s">
        <v>82</v>
      </c>
      <c r="C312" s="50" t="s">
        <v>115</v>
      </c>
      <c r="D312" s="52">
        <f t="shared" si="134"/>
        <v>1600</v>
      </c>
      <c r="E312" s="52">
        <f t="shared" ref="E312:H312" si="138">D136*2000*0.8+E136*2000*0.2</f>
        <v>8000</v>
      </c>
      <c r="F312" s="52">
        <f t="shared" si="138"/>
        <v>6800</v>
      </c>
      <c r="G312" s="52">
        <f t="shared" si="138"/>
        <v>2000</v>
      </c>
      <c r="H312" s="52">
        <f t="shared" si="138"/>
        <v>2800</v>
      </c>
      <c r="I312" s="155">
        <f t="shared" si="130"/>
        <v>21200</v>
      </c>
    </row>
    <row r="313" spans="2:9" outlineLevel="2" x14ac:dyDescent="0.35">
      <c r="B313" s="237" t="s">
        <v>83</v>
      </c>
      <c r="C313" s="50" t="s">
        <v>115</v>
      </c>
      <c r="D313" s="52">
        <f t="shared" si="134"/>
        <v>0</v>
      </c>
      <c r="E313" s="52">
        <f t="shared" ref="E313:H313" si="139">D137*2000*0.8+E137*2000*0.2</f>
        <v>0</v>
      </c>
      <c r="F313" s="52">
        <f t="shared" si="139"/>
        <v>0</v>
      </c>
      <c r="G313" s="52">
        <f t="shared" si="139"/>
        <v>0</v>
      </c>
      <c r="H313" s="52">
        <f t="shared" si="139"/>
        <v>0</v>
      </c>
      <c r="I313" s="155">
        <f t="shared" si="130"/>
        <v>0</v>
      </c>
    </row>
    <row r="314" spans="2:9" outlineLevel="2" x14ac:dyDescent="0.35">
      <c r="B314" s="238" t="s">
        <v>84</v>
      </c>
      <c r="C314" s="50" t="s">
        <v>115</v>
      </c>
      <c r="D314" s="52">
        <f t="shared" si="134"/>
        <v>0</v>
      </c>
      <c r="E314" s="52">
        <f>D138*8000*0.8+E138*8000*0.2</f>
        <v>0</v>
      </c>
      <c r="F314" s="52">
        <f>E138*8000*0.8+F138*8000*0.2</f>
        <v>0</v>
      </c>
      <c r="G314" s="52">
        <f t="shared" ref="G314:H314" si="140">F138*2000*0.8+G138*2000*0.2</f>
        <v>0</v>
      </c>
      <c r="H314" s="52">
        <f t="shared" si="140"/>
        <v>0</v>
      </c>
      <c r="I314" s="155">
        <f t="shared" si="130"/>
        <v>0</v>
      </c>
    </row>
    <row r="315" spans="2:9" outlineLevel="2" x14ac:dyDescent="0.35">
      <c r="B315" s="237" t="s">
        <v>85</v>
      </c>
      <c r="C315" s="50" t="s">
        <v>115</v>
      </c>
      <c r="D315" s="52">
        <f t="shared" si="134"/>
        <v>0</v>
      </c>
      <c r="E315" s="52">
        <f t="shared" ref="E315:H315" si="141">D139*2000*0.8+E139*2000*0.2</f>
        <v>0</v>
      </c>
      <c r="F315" s="52">
        <f t="shared" si="141"/>
        <v>0</v>
      </c>
      <c r="G315" s="52">
        <f t="shared" si="141"/>
        <v>0</v>
      </c>
      <c r="H315" s="52">
        <f t="shared" si="141"/>
        <v>0</v>
      </c>
      <c r="I315" s="155">
        <f t="shared" si="130"/>
        <v>0</v>
      </c>
    </row>
    <row r="316" spans="2:9" s="59" customFormat="1" outlineLevel="2" x14ac:dyDescent="0.35">
      <c r="B316" s="238" t="s">
        <v>86</v>
      </c>
      <c r="C316" s="50" t="s">
        <v>115</v>
      </c>
      <c r="D316" s="52">
        <f t="shared" si="134"/>
        <v>0</v>
      </c>
      <c r="E316" s="52">
        <f t="shared" ref="E316:H316" si="142">D140*2000*0.8+E140*2000*0.2</f>
        <v>0</v>
      </c>
      <c r="F316" s="52">
        <f t="shared" si="142"/>
        <v>0</v>
      </c>
      <c r="G316" s="52">
        <f t="shared" si="142"/>
        <v>0</v>
      </c>
      <c r="H316" s="52">
        <f t="shared" si="142"/>
        <v>0</v>
      </c>
      <c r="I316" s="155">
        <f t="shared" si="130"/>
        <v>0</v>
      </c>
    </row>
    <row r="317" spans="2:9" s="59" customFormat="1" outlineLevel="2" x14ac:dyDescent="0.35">
      <c r="B317" s="237" t="s">
        <v>87</v>
      </c>
      <c r="C317" s="50" t="s">
        <v>115</v>
      </c>
      <c r="D317" s="52">
        <f t="shared" si="134"/>
        <v>0</v>
      </c>
      <c r="E317" s="52">
        <f t="shared" ref="E317:H317" si="143">D141*2000*0.8+E141*2000*0.2</f>
        <v>0</v>
      </c>
      <c r="F317" s="52">
        <f t="shared" si="143"/>
        <v>0</v>
      </c>
      <c r="G317" s="52">
        <f t="shared" si="143"/>
        <v>0</v>
      </c>
      <c r="H317" s="52">
        <f t="shared" si="143"/>
        <v>0</v>
      </c>
      <c r="I317" s="155">
        <f t="shared" si="130"/>
        <v>0</v>
      </c>
    </row>
    <row r="318" spans="2:9" s="59" customFormat="1" outlineLevel="2" x14ac:dyDescent="0.35">
      <c r="B318" s="238" t="s">
        <v>88</v>
      </c>
      <c r="C318" s="50" t="s">
        <v>115</v>
      </c>
      <c r="D318" s="52">
        <f t="shared" si="134"/>
        <v>800</v>
      </c>
      <c r="E318" s="52">
        <f t="shared" ref="E318:H318" si="144">D142*2000*0.8+E142*2000*0.2</f>
        <v>4800</v>
      </c>
      <c r="F318" s="52">
        <f t="shared" si="144"/>
        <v>8000</v>
      </c>
      <c r="G318" s="52">
        <f t="shared" si="144"/>
        <v>8000</v>
      </c>
      <c r="H318" s="52">
        <f t="shared" si="144"/>
        <v>7600</v>
      </c>
      <c r="I318" s="155">
        <f t="shared" si="130"/>
        <v>29200</v>
      </c>
    </row>
    <row r="319" spans="2:9" s="59" customFormat="1" outlineLevel="2" x14ac:dyDescent="0.35">
      <c r="B319" s="237" t="s">
        <v>89</v>
      </c>
      <c r="C319" s="50" t="s">
        <v>115</v>
      </c>
      <c r="D319" s="52">
        <f t="shared" si="134"/>
        <v>0</v>
      </c>
      <c r="E319" s="52">
        <f t="shared" ref="E319:H319" si="145">D143*2000*0.8+E143*2000*0.2</f>
        <v>0</v>
      </c>
      <c r="F319" s="52">
        <f t="shared" si="145"/>
        <v>0</v>
      </c>
      <c r="G319" s="52">
        <f t="shared" si="145"/>
        <v>0</v>
      </c>
      <c r="H319" s="52">
        <f t="shared" si="145"/>
        <v>0</v>
      </c>
      <c r="I319" s="155">
        <f t="shared" si="130"/>
        <v>0</v>
      </c>
    </row>
    <row r="320" spans="2:9" s="59" customFormat="1" outlineLevel="2" x14ac:dyDescent="0.35">
      <c r="B320" s="238" t="s">
        <v>90</v>
      </c>
      <c r="C320" s="50" t="s">
        <v>115</v>
      </c>
      <c r="D320" s="52">
        <f t="shared" si="134"/>
        <v>0</v>
      </c>
      <c r="E320" s="52">
        <f t="shared" ref="E320:H320" si="146">D144*2000*0.8+E144*2000*0.2</f>
        <v>0</v>
      </c>
      <c r="F320" s="52">
        <f t="shared" si="146"/>
        <v>400</v>
      </c>
      <c r="G320" s="52">
        <f t="shared" si="146"/>
        <v>2000</v>
      </c>
      <c r="H320" s="52">
        <f t="shared" si="146"/>
        <v>2000</v>
      </c>
      <c r="I320" s="155">
        <f t="shared" si="130"/>
        <v>4400</v>
      </c>
    </row>
    <row r="321" spans="2:18" s="59" customFormat="1" outlineLevel="2" x14ac:dyDescent="0.35">
      <c r="B321" s="238" t="s">
        <v>91</v>
      </c>
      <c r="C321" s="50" t="s">
        <v>115</v>
      </c>
      <c r="D321" s="52">
        <f t="shared" si="134"/>
        <v>0</v>
      </c>
      <c r="E321" s="52">
        <f t="shared" ref="E321:H321" si="147">D145*2000*0.8+E145*2000*0.2</f>
        <v>0</v>
      </c>
      <c r="F321" s="52">
        <f t="shared" si="147"/>
        <v>0</v>
      </c>
      <c r="G321" s="52">
        <f t="shared" si="147"/>
        <v>0</v>
      </c>
      <c r="H321" s="52">
        <f t="shared" si="147"/>
        <v>0</v>
      </c>
      <c r="I321" s="155">
        <f t="shared" si="130"/>
        <v>0</v>
      </c>
    </row>
    <row r="322" spans="2:18" s="59" customFormat="1" outlineLevel="2" x14ac:dyDescent="0.35">
      <c r="B322" s="237" t="s">
        <v>92</v>
      </c>
      <c r="C322" s="50" t="s">
        <v>115</v>
      </c>
      <c r="D322" s="52">
        <f t="shared" si="134"/>
        <v>0</v>
      </c>
      <c r="E322" s="52">
        <f t="shared" ref="E322:H322" si="148">D146*2000*0.8+E146*2000*0.2</f>
        <v>0</v>
      </c>
      <c r="F322" s="52">
        <f t="shared" si="148"/>
        <v>0</v>
      </c>
      <c r="G322" s="52">
        <f t="shared" si="148"/>
        <v>0</v>
      </c>
      <c r="H322" s="52">
        <f t="shared" si="148"/>
        <v>0</v>
      </c>
      <c r="I322" s="155">
        <f t="shared" si="130"/>
        <v>0</v>
      </c>
    </row>
    <row r="323" spans="2:18" s="59" customFormat="1" outlineLevel="2" x14ac:dyDescent="0.35">
      <c r="B323" s="238" t="s">
        <v>93</v>
      </c>
      <c r="C323" s="50" t="s">
        <v>115</v>
      </c>
      <c r="D323" s="52">
        <f t="shared" si="134"/>
        <v>0</v>
      </c>
      <c r="E323" s="52">
        <f t="shared" ref="E323:H323" si="149">D147*2000*0.8+E147*2000*0.2</f>
        <v>0</v>
      </c>
      <c r="F323" s="52">
        <f t="shared" si="149"/>
        <v>0</v>
      </c>
      <c r="G323" s="52">
        <f t="shared" si="149"/>
        <v>0</v>
      </c>
      <c r="H323" s="52">
        <f t="shared" si="149"/>
        <v>0</v>
      </c>
      <c r="I323" s="155">
        <f t="shared" si="130"/>
        <v>0</v>
      </c>
    </row>
    <row r="324" spans="2:18" s="59" customFormat="1" outlineLevel="2" x14ac:dyDescent="0.35">
      <c r="B324" s="237" t="s">
        <v>94</v>
      </c>
      <c r="C324" s="50" t="s">
        <v>115</v>
      </c>
      <c r="D324" s="52">
        <f t="shared" si="134"/>
        <v>0</v>
      </c>
      <c r="E324" s="52">
        <f t="shared" ref="E324:H324" si="150">D148*2000*0.8+E148*2000*0.2</f>
        <v>0</v>
      </c>
      <c r="F324" s="52">
        <f t="shared" si="150"/>
        <v>0</v>
      </c>
      <c r="G324" s="52">
        <f t="shared" si="150"/>
        <v>0</v>
      </c>
      <c r="H324" s="52">
        <f t="shared" si="150"/>
        <v>0</v>
      </c>
      <c r="I324" s="155">
        <f t="shared" si="130"/>
        <v>0</v>
      </c>
    </row>
    <row r="325" spans="2:18" s="59" customFormat="1" outlineLevel="2" x14ac:dyDescent="0.35">
      <c r="B325" s="238" t="s">
        <v>95</v>
      </c>
      <c r="C325" s="50" t="s">
        <v>115</v>
      </c>
      <c r="D325" s="52">
        <f t="shared" si="134"/>
        <v>0</v>
      </c>
      <c r="E325" s="52">
        <f t="shared" ref="E325:H325" si="151">D149*2000*0.8+E149*2000*0.2</f>
        <v>0</v>
      </c>
      <c r="F325" s="52">
        <f t="shared" si="151"/>
        <v>0</v>
      </c>
      <c r="G325" s="52">
        <f t="shared" si="151"/>
        <v>0</v>
      </c>
      <c r="H325" s="52">
        <f t="shared" si="151"/>
        <v>0</v>
      </c>
      <c r="I325" s="155">
        <f t="shared" si="130"/>
        <v>0</v>
      </c>
    </row>
    <row r="326" spans="2:18" s="59" customFormat="1" outlineLevel="2" x14ac:dyDescent="0.35">
      <c r="B326" s="237" t="s">
        <v>96</v>
      </c>
      <c r="C326" s="50" t="s">
        <v>115</v>
      </c>
      <c r="D326" s="52">
        <f t="shared" si="134"/>
        <v>0</v>
      </c>
      <c r="E326" s="52">
        <f t="shared" ref="E326:H326" si="152">D150*2000*0.8+E150*2000*0.2</f>
        <v>0</v>
      </c>
      <c r="F326" s="52">
        <f t="shared" si="152"/>
        <v>0</v>
      </c>
      <c r="G326" s="52">
        <f t="shared" si="152"/>
        <v>0</v>
      </c>
      <c r="H326" s="52">
        <f t="shared" si="152"/>
        <v>0</v>
      </c>
      <c r="I326" s="155">
        <f t="shared" si="130"/>
        <v>0</v>
      </c>
    </row>
    <row r="327" spans="2:18" s="59" customFormat="1" outlineLevel="2" x14ac:dyDescent="0.35">
      <c r="B327" s="238" t="s">
        <v>97</v>
      </c>
      <c r="C327" s="50" t="s">
        <v>115</v>
      </c>
      <c r="D327" s="52">
        <f t="shared" si="134"/>
        <v>800</v>
      </c>
      <c r="E327" s="52">
        <f t="shared" ref="E327:H327" si="153">D151*2000*0.8+E151*2000*0.2</f>
        <v>4000</v>
      </c>
      <c r="F327" s="52">
        <f t="shared" si="153"/>
        <v>3200</v>
      </c>
      <c r="G327" s="52">
        <f t="shared" si="153"/>
        <v>0</v>
      </c>
      <c r="H327" s="52">
        <f t="shared" si="153"/>
        <v>400</v>
      </c>
      <c r="I327" s="155">
        <f t="shared" si="130"/>
        <v>8400</v>
      </c>
    </row>
    <row r="328" spans="2:18" s="59" customFormat="1" outlineLevel="2" x14ac:dyDescent="0.35">
      <c r="B328" s="237" t="s">
        <v>98</v>
      </c>
      <c r="C328" s="50" t="s">
        <v>115</v>
      </c>
      <c r="D328" s="52">
        <f t="shared" si="134"/>
        <v>0</v>
      </c>
      <c r="E328" s="52">
        <f t="shared" ref="E328:H328" si="154">D152*2000*0.8+E152*2000*0.2</f>
        <v>0</v>
      </c>
      <c r="F328" s="52">
        <f t="shared" si="154"/>
        <v>0</v>
      </c>
      <c r="G328" s="52">
        <f t="shared" si="154"/>
        <v>0</v>
      </c>
      <c r="H328" s="52">
        <f t="shared" si="154"/>
        <v>0</v>
      </c>
      <c r="I328" s="155">
        <f t="shared" si="130"/>
        <v>0</v>
      </c>
    </row>
    <row r="329" spans="2:18" s="59" customFormat="1" outlineLevel="2" x14ac:dyDescent="0.35">
      <c r="B329" s="238" t="s">
        <v>99</v>
      </c>
      <c r="C329" s="50" t="s">
        <v>115</v>
      </c>
      <c r="D329" s="52">
        <f t="shared" si="134"/>
        <v>400</v>
      </c>
      <c r="E329" s="52">
        <f t="shared" ref="E329:H329" si="155">D153*2000*0.8+E153*2000*0.2</f>
        <v>2000</v>
      </c>
      <c r="F329" s="52">
        <f t="shared" si="155"/>
        <v>1600</v>
      </c>
      <c r="G329" s="52">
        <f t="shared" si="155"/>
        <v>1200</v>
      </c>
      <c r="H329" s="52">
        <f t="shared" si="155"/>
        <v>5200</v>
      </c>
      <c r="I329" s="155">
        <f t="shared" si="130"/>
        <v>10400</v>
      </c>
    </row>
    <row r="330" spans="2:18" outlineLevel="2" x14ac:dyDescent="0.35">
      <c r="B330" s="49" t="s">
        <v>107</v>
      </c>
      <c r="C330" s="54" t="s">
        <v>115</v>
      </c>
      <c r="D330" s="4">
        <f t="shared" ref="D330:I330" si="156">SUM(D305:D329)</f>
        <v>6800</v>
      </c>
      <c r="E330" s="4">
        <f t="shared" si="156"/>
        <v>35200</v>
      </c>
      <c r="F330" s="4">
        <f t="shared" si="156"/>
        <v>36000</v>
      </c>
      <c r="G330" s="4">
        <f t="shared" si="156"/>
        <v>21200</v>
      </c>
      <c r="H330" s="4">
        <f t="shared" si="156"/>
        <v>26800</v>
      </c>
      <c r="I330" s="155">
        <f t="shared" si="156"/>
        <v>126000</v>
      </c>
    </row>
    <row r="331" spans="2:18" outlineLevel="1" x14ac:dyDescent="0.35"/>
    <row r="332" spans="2:18" outlineLevel="1" x14ac:dyDescent="0.35">
      <c r="B332" s="71" t="s">
        <v>112</v>
      </c>
      <c r="C332" s="72"/>
      <c r="D332" s="72"/>
      <c r="E332" s="72"/>
      <c r="F332" s="72"/>
      <c r="G332" s="72"/>
      <c r="H332" s="72"/>
      <c r="I332" s="72"/>
      <c r="J332" s="55"/>
      <c r="K332" s="55"/>
      <c r="L332" s="55"/>
      <c r="M332" s="55"/>
      <c r="N332" s="55"/>
      <c r="O332" s="55"/>
      <c r="P332" s="55"/>
      <c r="Q332" s="55"/>
      <c r="R332" s="55"/>
    </row>
    <row r="333" spans="2:18" outlineLevel="2" x14ac:dyDescent="0.35">
      <c r="B333" s="56"/>
      <c r="C333" s="75" t="s">
        <v>105</v>
      </c>
      <c r="D333" s="73">
        <f>$C$3</f>
        <v>2024</v>
      </c>
      <c r="E333" s="73">
        <f>$C$3+1</f>
        <v>2025</v>
      </c>
      <c r="F333" s="73">
        <f>$C$3+2</f>
        <v>2026</v>
      </c>
      <c r="G333" s="73">
        <f>$C$3+3</f>
        <v>2027</v>
      </c>
      <c r="H333" s="73">
        <f>$C$3+4</f>
        <v>2028</v>
      </c>
      <c r="I333" s="48" t="str">
        <f>D333&amp; "-"&amp;H333</f>
        <v>2024-2028</v>
      </c>
    </row>
    <row r="334" spans="2:18" outlineLevel="2" x14ac:dyDescent="0.35">
      <c r="B334" s="237" t="s">
        <v>75</v>
      </c>
      <c r="C334" s="50" t="s">
        <v>115</v>
      </c>
      <c r="D334" s="52">
        <f t="shared" ref="D334" si="157">D158*5500*0.2</f>
        <v>0</v>
      </c>
      <c r="E334" s="52">
        <f t="shared" ref="E334:H334" si="158">D158*5500*0.8+E158*5500*0.2</f>
        <v>0</v>
      </c>
      <c r="F334" s="52">
        <f t="shared" si="158"/>
        <v>0</v>
      </c>
      <c r="G334" s="52">
        <f t="shared" si="158"/>
        <v>0</v>
      </c>
      <c r="H334" s="52">
        <f t="shared" si="158"/>
        <v>0</v>
      </c>
      <c r="I334" s="155">
        <f t="shared" ref="I334:I358" si="159">D334+E334+F334+G334+H334</f>
        <v>0</v>
      </c>
    </row>
    <row r="335" spans="2:18" outlineLevel="2" x14ac:dyDescent="0.35">
      <c r="B335" s="238" t="s">
        <v>76</v>
      </c>
      <c r="C335" s="50" t="s">
        <v>115</v>
      </c>
      <c r="D335" s="52">
        <f>D159*5500*0.2</f>
        <v>0</v>
      </c>
      <c r="E335" s="52">
        <f>D159*5500*0.8+E159*5500*0.2</f>
        <v>0</v>
      </c>
      <c r="F335" s="52">
        <f t="shared" ref="F335:H335" si="160">E159*5500*0.8+F159*5500*0.2</f>
        <v>0</v>
      </c>
      <c r="G335" s="52">
        <f t="shared" si="160"/>
        <v>0</v>
      </c>
      <c r="H335" s="52">
        <f t="shared" si="160"/>
        <v>0</v>
      </c>
      <c r="I335" s="155">
        <f t="shared" si="159"/>
        <v>0</v>
      </c>
    </row>
    <row r="336" spans="2:18" outlineLevel="2" x14ac:dyDescent="0.35">
      <c r="B336" s="237" t="s">
        <v>77</v>
      </c>
      <c r="C336" s="50" t="s">
        <v>115</v>
      </c>
      <c r="D336" s="52">
        <f t="shared" ref="D336:D358" si="161">D160*5500*0.2</f>
        <v>0</v>
      </c>
      <c r="E336" s="52">
        <f t="shared" ref="E336:H336" si="162">D160*5500*0.8+E160*5500*0.2</f>
        <v>0</v>
      </c>
      <c r="F336" s="52">
        <f t="shared" si="162"/>
        <v>0</v>
      </c>
      <c r="G336" s="52">
        <f t="shared" si="162"/>
        <v>0</v>
      </c>
      <c r="H336" s="52">
        <f t="shared" si="162"/>
        <v>0</v>
      </c>
      <c r="I336" s="155">
        <f t="shared" si="159"/>
        <v>0</v>
      </c>
    </row>
    <row r="337" spans="2:9" outlineLevel="2" x14ac:dyDescent="0.35">
      <c r="B337" s="238" t="s">
        <v>78</v>
      </c>
      <c r="C337" s="50" t="s">
        <v>115</v>
      </c>
      <c r="D337" s="52">
        <f t="shared" si="161"/>
        <v>0</v>
      </c>
      <c r="E337" s="52">
        <f t="shared" ref="E337:H337" si="163">D161*5500*0.8+E161*5500*0.2</f>
        <v>0</v>
      </c>
      <c r="F337" s="52">
        <f t="shared" si="163"/>
        <v>0</v>
      </c>
      <c r="G337" s="52">
        <f t="shared" si="163"/>
        <v>0</v>
      </c>
      <c r="H337" s="52">
        <f t="shared" si="163"/>
        <v>0</v>
      </c>
      <c r="I337" s="155">
        <f t="shared" si="159"/>
        <v>0</v>
      </c>
    </row>
    <row r="338" spans="2:9" outlineLevel="2" x14ac:dyDescent="0.35">
      <c r="B338" s="237" t="s">
        <v>79</v>
      </c>
      <c r="C338" s="50" t="s">
        <v>115</v>
      </c>
      <c r="D338" s="52">
        <f t="shared" si="161"/>
        <v>0</v>
      </c>
      <c r="E338" s="52">
        <f t="shared" ref="E338:H338" si="164">D162*5500*0.8+E162*5500*0.2</f>
        <v>0</v>
      </c>
      <c r="F338" s="52">
        <f t="shared" si="164"/>
        <v>0</v>
      </c>
      <c r="G338" s="52">
        <f t="shared" si="164"/>
        <v>0</v>
      </c>
      <c r="H338" s="52">
        <f t="shared" si="164"/>
        <v>0</v>
      </c>
      <c r="I338" s="155">
        <f t="shared" si="159"/>
        <v>0</v>
      </c>
    </row>
    <row r="339" spans="2:9" outlineLevel="2" x14ac:dyDescent="0.35">
      <c r="B339" s="238" t="s">
        <v>80</v>
      </c>
      <c r="C339" s="50" t="s">
        <v>115</v>
      </c>
      <c r="D339" s="52">
        <f t="shared" si="161"/>
        <v>0</v>
      </c>
      <c r="E339" s="52">
        <f t="shared" ref="E339:H339" si="165">D163*5500*0.8+E163*5500*0.2</f>
        <v>0</v>
      </c>
      <c r="F339" s="52">
        <f t="shared" si="165"/>
        <v>0</v>
      </c>
      <c r="G339" s="52">
        <f t="shared" si="165"/>
        <v>0</v>
      </c>
      <c r="H339" s="52">
        <f t="shared" si="165"/>
        <v>0</v>
      </c>
      <c r="I339" s="155">
        <f t="shared" si="159"/>
        <v>0</v>
      </c>
    </row>
    <row r="340" spans="2:9" outlineLevel="2" x14ac:dyDescent="0.35">
      <c r="B340" s="237" t="s">
        <v>81</v>
      </c>
      <c r="C340" s="50" t="s">
        <v>115</v>
      </c>
      <c r="D340" s="52">
        <f t="shared" si="161"/>
        <v>0</v>
      </c>
      <c r="E340" s="52">
        <f t="shared" ref="E340:H340" si="166">D164*5500*0.8+E164*5500*0.2</f>
        <v>0</v>
      </c>
      <c r="F340" s="52">
        <f t="shared" si="166"/>
        <v>0</v>
      </c>
      <c r="G340" s="52">
        <f t="shared" si="166"/>
        <v>0</v>
      </c>
      <c r="H340" s="52">
        <f t="shared" si="166"/>
        <v>0</v>
      </c>
      <c r="I340" s="155">
        <f t="shared" si="159"/>
        <v>0</v>
      </c>
    </row>
    <row r="341" spans="2:9" outlineLevel="2" x14ac:dyDescent="0.35">
      <c r="B341" s="238" t="s">
        <v>82</v>
      </c>
      <c r="C341" s="50" t="s">
        <v>115</v>
      </c>
      <c r="D341" s="52">
        <f t="shared" si="161"/>
        <v>0</v>
      </c>
      <c r="E341" s="52">
        <f t="shared" ref="E341:H341" si="167">D165*5500*0.8+E165*5500*0.2</f>
        <v>0</v>
      </c>
      <c r="F341" s="52">
        <f t="shared" si="167"/>
        <v>0</v>
      </c>
      <c r="G341" s="52">
        <f t="shared" si="167"/>
        <v>0</v>
      </c>
      <c r="H341" s="52">
        <f t="shared" si="167"/>
        <v>0</v>
      </c>
      <c r="I341" s="155">
        <f t="shared" si="159"/>
        <v>0</v>
      </c>
    </row>
    <row r="342" spans="2:9" outlineLevel="2" x14ac:dyDescent="0.35">
      <c r="B342" s="237" t="s">
        <v>83</v>
      </c>
      <c r="C342" s="50" t="s">
        <v>115</v>
      </c>
      <c r="D342" s="52">
        <f t="shared" si="161"/>
        <v>0</v>
      </c>
      <c r="E342" s="52">
        <f t="shared" ref="E342:H342" si="168">D166*5500*0.8+E166*5500*0.2</f>
        <v>0</v>
      </c>
      <c r="F342" s="52">
        <f t="shared" si="168"/>
        <v>0</v>
      </c>
      <c r="G342" s="52">
        <f t="shared" si="168"/>
        <v>0</v>
      </c>
      <c r="H342" s="52">
        <f t="shared" si="168"/>
        <v>0</v>
      </c>
      <c r="I342" s="155">
        <f t="shared" si="159"/>
        <v>0</v>
      </c>
    </row>
    <row r="343" spans="2:9" outlineLevel="2" x14ac:dyDescent="0.35">
      <c r="B343" s="238" t="s">
        <v>84</v>
      </c>
      <c r="C343" s="50" t="s">
        <v>115</v>
      </c>
      <c r="D343" s="52">
        <f t="shared" si="161"/>
        <v>0</v>
      </c>
      <c r="E343" s="52">
        <f t="shared" ref="E343:H343" si="169">D167*5500*0.8+E167*5500*0.2</f>
        <v>0</v>
      </c>
      <c r="F343" s="52">
        <f t="shared" si="169"/>
        <v>0</v>
      </c>
      <c r="G343" s="52">
        <f t="shared" si="169"/>
        <v>0</v>
      </c>
      <c r="H343" s="52">
        <f t="shared" si="169"/>
        <v>0</v>
      </c>
      <c r="I343" s="155">
        <f t="shared" si="159"/>
        <v>0</v>
      </c>
    </row>
    <row r="344" spans="2:9" outlineLevel="2" x14ac:dyDescent="0.35">
      <c r="B344" s="237" t="s">
        <v>85</v>
      </c>
      <c r="C344" s="50" t="s">
        <v>115</v>
      </c>
      <c r="D344" s="52">
        <f t="shared" si="161"/>
        <v>0</v>
      </c>
      <c r="E344" s="52">
        <f t="shared" ref="E344:H344" si="170">D168*5500*0.8+E168*5500*0.2</f>
        <v>0</v>
      </c>
      <c r="F344" s="52">
        <f t="shared" si="170"/>
        <v>0</v>
      </c>
      <c r="G344" s="52">
        <f t="shared" si="170"/>
        <v>0</v>
      </c>
      <c r="H344" s="52">
        <f t="shared" si="170"/>
        <v>0</v>
      </c>
      <c r="I344" s="155">
        <f t="shared" si="159"/>
        <v>0</v>
      </c>
    </row>
    <row r="345" spans="2:9" outlineLevel="2" x14ac:dyDescent="0.35">
      <c r="B345" s="238" t="s">
        <v>86</v>
      </c>
      <c r="C345" s="50" t="s">
        <v>115</v>
      </c>
      <c r="D345" s="52">
        <f t="shared" si="161"/>
        <v>0</v>
      </c>
      <c r="E345" s="52">
        <f t="shared" ref="E345:H345" si="171">D169*5500*0.8+E169*5500*0.2</f>
        <v>0</v>
      </c>
      <c r="F345" s="52">
        <f t="shared" si="171"/>
        <v>0</v>
      </c>
      <c r="G345" s="52">
        <f t="shared" si="171"/>
        <v>0</v>
      </c>
      <c r="H345" s="52">
        <f t="shared" si="171"/>
        <v>0</v>
      </c>
      <c r="I345" s="155">
        <f t="shared" si="159"/>
        <v>0</v>
      </c>
    </row>
    <row r="346" spans="2:9" outlineLevel="2" x14ac:dyDescent="0.35">
      <c r="B346" s="237" t="s">
        <v>87</v>
      </c>
      <c r="C346" s="50" t="s">
        <v>115</v>
      </c>
      <c r="D346" s="52">
        <f t="shared" si="161"/>
        <v>0</v>
      </c>
      <c r="E346" s="52">
        <f t="shared" ref="E346:H346" si="172">D170*5500*0.8+E170*5500*0.2</f>
        <v>0</v>
      </c>
      <c r="F346" s="52">
        <f t="shared" si="172"/>
        <v>0</v>
      </c>
      <c r="G346" s="52">
        <f t="shared" si="172"/>
        <v>0</v>
      </c>
      <c r="H346" s="52">
        <f t="shared" si="172"/>
        <v>0</v>
      </c>
      <c r="I346" s="155">
        <f t="shared" si="159"/>
        <v>0</v>
      </c>
    </row>
    <row r="347" spans="2:9" outlineLevel="2" x14ac:dyDescent="0.35">
      <c r="B347" s="238" t="s">
        <v>88</v>
      </c>
      <c r="C347" s="50" t="s">
        <v>115</v>
      </c>
      <c r="D347" s="52">
        <f t="shared" si="161"/>
        <v>0</v>
      </c>
      <c r="E347" s="52">
        <f t="shared" ref="E347:H347" si="173">D171*5500*0.8+E171*5500*0.2</f>
        <v>0</v>
      </c>
      <c r="F347" s="52">
        <f t="shared" si="173"/>
        <v>0</v>
      </c>
      <c r="G347" s="52">
        <f t="shared" si="173"/>
        <v>0</v>
      </c>
      <c r="H347" s="52">
        <f t="shared" si="173"/>
        <v>0</v>
      </c>
      <c r="I347" s="155">
        <f t="shared" si="159"/>
        <v>0</v>
      </c>
    </row>
    <row r="348" spans="2:9" outlineLevel="2" x14ac:dyDescent="0.35">
      <c r="B348" s="237" t="s">
        <v>89</v>
      </c>
      <c r="C348" s="50" t="s">
        <v>115</v>
      </c>
      <c r="D348" s="52">
        <f t="shared" si="161"/>
        <v>0</v>
      </c>
      <c r="E348" s="52">
        <f t="shared" ref="E348:H348" si="174">D172*5500*0.8+E172*5500*0.2</f>
        <v>0</v>
      </c>
      <c r="F348" s="52">
        <f t="shared" si="174"/>
        <v>0</v>
      </c>
      <c r="G348" s="52">
        <f t="shared" si="174"/>
        <v>0</v>
      </c>
      <c r="H348" s="52">
        <f t="shared" si="174"/>
        <v>0</v>
      </c>
      <c r="I348" s="155">
        <f t="shared" si="159"/>
        <v>0</v>
      </c>
    </row>
    <row r="349" spans="2:9" outlineLevel="2" x14ac:dyDescent="0.35">
      <c r="B349" s="238" t="s">
        <v>90</v>
      </c>
      <c r="C349" s="50" t="s">
        <v>115</v>
      </c>
      <c r="D349" s="52">
        <f t="shared" si="161"/>
        <v>0</v>
      </c>
      <c r="E349" s="52">
        <f t="shared" ref="E349:H349" si="175">D173*5500*0.8+E173*5500*0.2</f>
        <v>0</v>
      </c>
      <c r="F349" s="52">
        <f t="shared" si="175"/>
        <v>0</v>
      </c>
      <c r="G349" s="52">
        <f t="shared" si="175"/>
        <v>0</v>
      </c>
      <c r="H349" s="52">
        <f t="shared" si="175"/>
        <v>0</v>
      </c>
      <c r="I349" s="155">
        <f t="shared" si="159"/>
        <v>0</v>
      </c>
    </row>
    <row r="350" spans="2:9" outlineLevel="2" x14ac:dyDescent="0.35">
      <c r="B350" s="238" t="s">
        <v>91</v>
      </c>
      <c r="C350" s="50" t="s">
        <v>115</v>
      </c>
      <c r="D350" s="52">
        <f t="shared" si="161"/>
        <v>0</v>
      </c>
      <c r="E350" s="52">
        <f t="shared" ref="E350:H350" si="176">D174*5500*0.8+E174*5500*0.2</f>
        <v>0</v>
      </c>
      <c r="F350" s="52">
        <f t="shared" si="176"/>
        <v>0</v>
      </c>
      <c r="G350" s="52">
        <f t="shared" si="176"/>
        <v>0</v>
      </c>
      <c r="H350" s="52">
        <f t="shared" si="176"/>
        <v>0</v>
      </c>
      <c r="I350" s="155">
        <f t="shared" si="159"/>
        <v>0</v>
      </c>
    </row>
    <row r="351" spans="2:9" outlineLevel="2" x14ac:dyDescent="0.35">
      <c r="B351" s="237" t="s">
        <v>92</v>
      </c>
      <c r="C351" s="50" t="s">
        <v>115</v>
      </c>
      <c r="D351" s="52">
        <f t="shared" si="161"/>
        <v>0</v>
      </c>
      <c r="E351" s="52">
        <f t="shared" ref="E351:H351" si="177">D175*5500*0.8+E175*5500*0.2</f>
        <v>0</v>
      </c>
      <c r="F351" s="52">
        <f t="shared" si="177"/>
        <v>0</v>
      </c>
      <c r="G351" s="52">
        <f t="shared" si="177"/>
        <v>0</v>
      </c>
      <c r="H351" s="52">
        <f t="shared" si="177"/>
        <v>0</v>
      </c>
      <c r="I351" s="155">
        <f t="shared" si="159"/>
        <v>0</v>
      </c>
    </row>
    <row r="352" spans="2:9" outlineLevel="2" x14ac:dyDescent="0.35">
      <c r="B352" s="238" t="s">
        <v>93</v>
      </c>
      <c r="C352" s="50" t="s">
        <v>115</v>
      </c>
      <c r="D352" s="52">
        <f t="shared" si="161"/>
        <v>0</v>
      </c>
      <c r="E352" s="52">
        <f t="shared" ref="E352:H352" si="178">D176*5500*0.8+E176*5500*0.2</f>
        <v>0</v>
      </c>
      <c r="F352" s="52">
        <f t="shared" si="178"/>
        <v>0</v>
      </c>
      <c r="G352" s="52">
        <f t="shared" si="178"/>
        <v>0</v>
      </c>
      <c r="H352" s="52">
        <f t="shared" si="178"/>
        <v>0</v>
      </c>
      <c r="I352" s="155">
        <f t="shared" si="159"/>
        <v>0</v>
      </c>
    </row>
    <row r="353" spans="2:12" outlineLevel="2" x14ac:dyDescent="0.35">
      <c r="B353" s="237" t="s">
        <v>94</v>
      </c>
      <c r="C353" s="50" t="s">
        <v>115</v>
      </c>
      <c r="D353" s="52">
        <f t="shared" si="161"/>
        <v>0</v>
      </c>
      <c r="E353" s="52">
        <f t="shared" ref="E353:H353" si="179">D177*5500*0.8+E177*5500*0.2</f>
        <v>0</v>
      </c>
      <c r="F353" s="52">
        <f t="shared" si="179"/>
        <v>0</v>
      </c>
      <c r="G353" s="52">
        <f t="shared" si="179"/>
        <v>0</v>
      </c>
      <c r="H353" s="52">
        <f t="shared" si="179"/>
        <v>0</v>
      </c>
      <c r="I353" s="155">
        <f t="shared" si="159"/>
        <v>0</v>
      </c>
    </row>
    <row r="354" spans="2:12" outlineLevel="2" x14ac:dyDescent="0.35">
      <c r="B354" s="238" t="s">
        <v>95</v>
      </c>
      <c r="C354" s="50" t="s">
        <v>115</v>
      </c>
      <c r="D354" s="52">
        <f t="shared" si="161"/>
        <v>0</v>
      </c>
      <c r="E354" s="52">
        <f t="shared" ref="E354:H354" si="180">D178*5500*0.8+E178*5500*0.2</f>
        <v>0</v>
      </c>
      <c r="F354" s="52">
        <f t="shared" si="180"/>
        <v>0</v>
      </c>
      <c r="G354" s="52">
        <f t="shared" si="180"/>
        <v>0</v>
      </c>
      <c r="H354" s="52">
        <f t="shared" si="180"/>
        <v>0</v>
      </c>
      <c r="I354" s="155">
        <f t="shared" si="159"/>
        <v>0</v>
      </c>
    </row>
    <row r="355" spans="2:12" outlineLevel="2" x14ac:dyDescent="0.35">
      <c r="B355" s="237" t="s">
        <v>96</v>
      </c>
      <c r="C355" s="50" t="s">
        <v>115</v>
      </c>
      <c r="D355" s="52">
        <f t="shared" si="161"/>
        <v>0</v>
      </c>
      <c r="E355" s="52">
        <f t="shared" ref="E355:H355" si="181">D179*5500*0.8+E179*5500*0.2</f>
        <v>0</v>
      </c>
      <c r="F355" s="52">
        <f t="shared" si="181"/>
        <v>0</v>
      </c>
      <c r="G355" s="52">
        <f t="shared" si="181"/>
        <v>0</v>
      </c>
      <c r="H355" s="52">
        <f t="shared" si="181"/>
        <v>0</v>
      </c>
      <c r="I355" s="155">
        <f t="shared" si="159"/>
        <v>0</v>
      </c>
    </row>
    <row r="356" spans="2:12" outlineLevel="2" x14ac:dyDescent="0.35">
      <c r="B356" s="238" t="s">
        <v>97</v>
      </c>
      <c r="C356" s="50" t="s">
        <v>115</v>
      </c>
      <c r="D356" s="52">
        <f t="shared" si="161"/>
        <v>0</v>
      </c>
      <c r="E356" s="52">
        <f t="shared" ref="E356:H356" si="182">D180*5500*0.8+E180*5500*0.2</f>
        <v>0</v>
      </c>
      <c r="F356" s="52">
        <f t="shared" si="182"/>
        <v>0</v>
      </c>
      <c r="G356" s="52">
        <f t="shared" si="182"/>
        <v>0</v>
      </c>
      <c r="H356" s="52">
        <f t="shared" si="182"/>
        <v>0</v>
      </c>
      <c r="I356" s="155">
        <f t="shared" si="159"/>
        <v>0</v>
      </c>
    </row>
    <row r="357" spans="2:12" outlineLevel="2" x14ac:dyDescent="0.35">
      <c r="B357" s="237" t="s">
        <v>98</v>
      </c>
      <c r="C357" s="50" t="s">
        <v>115</v>
      </c>
      <c r="D357" s="52">
        <f t="shared" si="161"/>
        <v>0</v>
      </c>
      <c r="E357" s="52">
        <f t="shared" ref="E357:H357" si="183">D181*5500*0.8+E181*5500*0.2</f>
        <v>0</v>
      </c>
      <c r="F357" s="52">
        <f t="shared" si="183"/>
        <v>0</v>
      </c>
      <c r="G357" s="52">
        <f t="shared" si="183"/>
        <v>0</v>
      </c>
      <c r="H357" s="52">
        <f t="shared" si="183"/>
        <v>0</v>
      </c>
      <c r="I357" s="155">
        <f t="shared" si="159"/>
        <v>0</v>
      </c>
    </row>
    <row r="358" spans="2:12" outlineLevel="2" x14ac:dyDescent="0.35">
      <c r="B358" s="238" t="s">
        <v>99</v>
      </c>
      <c r="C358" s="50" t="s">
        <v>115</v>
      </c>
      <c r="D358" s="52">
        <f t="shared" si="161"/>
        <v>0</v>
      </c>
      <c r="E358" s="52">
        <f t="shared" ref="E358:H358" si="184">D182*5500*0.8+E182*5500*0.2</f>
        <v>0</v>
      </c>
      <c r="F358" s="52">
        <f t="shared" si="184"/>
        <v>0</v>
      </c>
      <c r="G358" s="52">
        <f t="shared" si="184"/>
        <v>0</v>
      </c>
      <c r="H358" s="52">
        <f t="shared" si="184"/>
        <v>0</v>
      </c>
      <c r="I358" s="155">
        <f t="shared" si="159"/>
        <v>0</v>
      </c>
    </row>
    <row r="359" spans="2:12" outlineLevel="2" x14ac:dyDescent="0.35">
      <c r="B359" s="49" t="s">
        <v>107</v>
      </c>
      <c r="C359" s="54" t="s">
        <v>115</v>
      </c>
      <c r="D359" s="4">
        <f t="shared" ref="D359:I359" si="185">SUM(D334:D358)</f>
        <v>0</v>
      </c>
      <c r="E359" s="4">
        <f t="shared" si="185"/>
        <v>0</v>
      </c>
      <c r="F359" s="4">
        <f t="shared" si="185"/>
        <v>0</v>
      </c>
      <c r="G359" s="4">
        <f t="shared" si="185"/>
        <v>0</v>
      </c>
      <c r="H359" s="4">
        <f t="shared" si="185"/>
        <v>0</v>
      </c>
      <c r="I359" s="155">
        <f t="shared" si="185"/>
        <v>0</v>
      </c>
    </row>
    <row r="360" spans="2:12" outlineLevel="1" x14ac:dyDescent="0.35"/>
    <row r="361" spans="2:12" ht="15.5" x14ac:dyDescent="0.35">
      <c r="B361" s="306" t="s">
        <v>116</v>
      </c>
      <c r="C361" s="306"/>
      <c r="D361" s="306"/>
      <c r="E361" s="306"/>
      <c r="F361" s="306"/>
      <c r="G361" s="306"/>
      <c r="H361" s="306"/>
      <c r="I361" s="306"/>
      <c r="J361" s="306"/>
      <c r="K361" s="306"/>
      <c r="L361" s="306"/>
    </row>
    <row r="362" spans="2:12" ht="6.65" customHeight="1" x14ac:dyDescent="0.35"/>
    <row r="363" spans="2:12" outlineLevel="1" x14ac:dyDescent="0.35">
      <c r="B363" s="315" t="s">
        <v>117</v>
      </c>
      <c r="C363" s="316"/>
      <c r="D363" s="316"/>
      <c r="E363" s="316"/>
      <c r="F363" s="316"/>
      <c r="G363" s="316"/>
      <c r="H363" s="316"/>
      <c r="I363" s="316"/>
      <c r="J363" s="316"/>
      <c r="K363" s="316"/>
      <c r="L363" s="316"/>
    </row>
    <row r="364" spans="2:12" ht="14.5" customHeight="1" outlineLevel="2" x14ac:dyDescent="0.35">
      <c r="B364" s="56"/>
      <c r="C364" s="75" t="s">
        <v>105</v>
      </c>
      <c r="D364" s="312" t="s">
        <v>118</v>
      </c>
      <c r="E364" s="313"/>
      <c r="F364" s="313"/>
      <c r="G364" s="313"/>
      <c r="H364" s="313"/>
      <c r="I364" s="313"/>
      <c r="J364" s="314"/>
      <c r="K364" s="310" t="s">
        <v>119</v>
      </c>
      <c r="L364" s="310" t="s">
        <v>120</v>
      </c>
    </row>
    <row r="365" spans="2:12" ht="43.5" outlineLevel="2" x14ac:dyDescent="0.35">
      <c r="B365" s="56"/>
      <c r="C365" s="75"/>
      <c r="D365" s="28" t="s">
        <v>121</v>
      </c>
      <c r="E365" s="28" t="s">
        <v>122</v>
      </c>
      <c r="F365" s="28" t="s">
        <v>123</v>
      </c>
      <c r="G365" s="28" t="s">
        <v>124</v>
      </c>
      <c r="H365" s="28" t="s">
        <v>125</v>
      </c>
      <c r="I365" s="28" t="s">
        <v>126</v>
      </c>
      <c r="J365" s="28" t="s">
        <v>127</v>
      </c>
      <c r="K365" s="311"/>
      <c r="L365" s="311"/>
    </row>
    <row r="366" spans="2:12" outlineLevel="2" x14ac:dyDescent="0.35">
      <c r="B366" s="237" t="s">
        <v>75</v>
      </c>
      <c r="C366" s="50" t="s">
        <v>128</v>
      </c>
      <c r="D366" s="6"/>
      <c r="E366" s="6"/>
      <c r="F366" s="6"/>
      <c r="G366" s="6"/>
      <c r="H366" s="6"/>
      <c r="I366" s="6"/>
      <c r="J366" s="155">
        <f>SUM(D366:I366)</f>
        <v>0</v>
      </c>
      <c r="K366" s="6"/>
      <c r="L366" s="6"/>
    </row>
    <row r="367" spans="2:12" outlineLevel="2" x14ac:dyDescent="0.35">
      <c r="B367" s="237" t="s">
        <v>77</v>
      </c>
      <c r="C367" s="50" t="s">
        <v>128</v>
      </c>
      <c r="D367" s="6"/>
      <c r="E367" s="6"/>
      <c r="F367" s="6"/>
      <c r="G367" s="6"/>
      <c r="H367" s="6"/>
      <c r="I367" s="6"/>
      <c r="J367" s="155">
        <f t="shared" ref="J367:J377" si="186">SUM(D367:I367)</f>
        <v>0</v>
      </c>
      <c r="K367" s="6"/>
      <c r="L367" s="6"/>
    </row>
    <row r="368" spans="2:12" outlineLevel="2" x14ac:dyDescent="0.35">
      <c r="B368" s="237" t="s">
        <v>79</v>
      </c>
      <c r="C368" s="50" t="s">
        <v>128</v>
      </c>
      <c r="D368" s="6"/>
      <c r="E368" s="6"/>
      <c r="F368" s="6"/>
      <c r="G368" s="6"/>
      <c r="H368" s="6"/>
      <c r="I368" s="6"/>
      <c r="J368" s="155">
        <f t="shared" si="186"/>
        <v>0</v>
      </c>
      <c r="K368" s="6"/>
      <c r="L368" s="6"/>
    </row>
    <row r="369" spans="2:12" outlineLevel="2" x14ac:dyDescent="0.35">
      <c r="B369" s="237" t="s">
        <v>81</v>
      </c>
      <c r="C369" s="50" t="s">
        <v>128</v>
      </c>
      <c r="D369" s="6"/>
      <c r="E369" s="6"/>
      <c r="F369" s="6"/>
      <c r="G369" s="6"/>
      <c r="H369" s="6"/>
      <c r="I369" s="6"/>
      <c r="J369" s="155">
        <f t="shared" si="186"/>
        <v>0</v>
      </c>
      <c r="K369" s="6"/>
      <c r="L369" s="6"/>
    </row>
    <row r="370" spans="2:12" outlineLevel="2" x14ac:dyDescent="0.35">
      <c r="B370" s="237" t="s">
        <v>83</v>
      </c>
      <c r="C370" s="50" t="s">
        <v>128</v>
      </c>
      <c r="D370" s="6"/>
      <c r="E370" s="6"/>
      <c r="F370" s="6"/>
      <c r="G370" s="6"/>
      <c r="H370" s="6"/>
      <c r="I370" s="6"/>
      <c r="J370" s="155">
        <f t="shared" si="186"/>
        <v>0</v>
      </c>
      <c r="K370" s="6"/>
      <c r="L370" s="6"/>
    </row>
    <row r="371" spans="2:12" outlineLevel="2" x14ac:dyDescent="0.35">
      <c r="B371" s="237" t="s">
        <v>85</v>
      </c>
      <c r="C371" s="50" t="s">
        <v>128</v>
      </c>
      <c r="D371" s="6"/>
      <c r="E371" s="6"/>
      <c r="F371" s="6"/>
      <c r="G371" s="6"/>
      <c r="H371" s="6"/>
      <c r="I371" s="6"/>
      <c r="J371" s="155">
        <f t="shared" si="186"/>
        <v>0</v>
      </c>
      <c r="K371" s="6"/>
      <c r="L371" s="6"/>
    </row>
    <row r="372" spans="2:12" outlineLevel="2" x14ac:dyDescent="0.35">
      <c r="B372" s="237" t="s">
        <v>87</v>
      </c>
      <c r="C372" s="50" t="s">
        <v>128</v>
      </c>
      <c r="D372" s="6"/>
      <c r="E372" s="6"/>
      <c r="F372" s="6"/>
      <c r="G372" s="6"/>
      <c r="H372" s="6"/>
      <c r="I372" s="6"/>
      <c r="J372" s="155">
        <f t="shared" si="186"/>
        <v>0</v>
      </c>
      <c r="K372" s="6"/>
      <c r="L372" s="6"/>
    </row>
    <row r="373" spans="2:12" outlineLevel="2" x14ac:dyDescent="0.35">
      <c r="B373" s="237" t="s">
        <v>89</v>
      </c>
      <c r="C373" s="50" t="s">
        <v>128</v>
      </c>
      <c r="D373" s="6"/>
      <c r="E373" s="6"/>
      <c r="F373" s="6"/>
      <c r="G373" s="6"/>
      <c r="H373" s="6"/>
      <c r="I373" s="6"/>
      <c r="J373" s="155">
        <f t="shared" si="186"/>
        <v>0</v>
      </c>
      <c r="K373" s="6"/>
      <c r="L373" s="6"/>
    </row>
    <row r="374" spans="2:12" outlineLevel="2" x14ac:dyDescent="0.35">
      <c r="B374" s="237" t="s">
        <v>92</v>
      </c>
      <c r="C374" s="50" t="s">
        <v>128</v>
      </c>
      <c r="D374" s="6"/>
      <c r="E374" s="6"/>
      <c r="F374" s="6"/>
      <c r="G374" s="6"/>
      <c r="H374" s="6"/>
      <c r="I374" s="6"/>
      <c r="J374" s="155">
        <f t="shared" si="186"/>
        <v>0</v>
      </c>
      <c r="K374" s="6"/>
      <c r="L374" s="6"/>
    </row>
    <row r="375" spans="2:12" outlineLevel="2" x14ac:dyDescent="0.35">
      <c r="B375" s="237" t="s">
        <v>94</v>
      </c>
      <c r="C375" s="50" t="s">
        <v>128</v>
      </c>
      <c r="D375" s="6"/>
      <c r="E375" s="6"/>
      <c r="F375" s="6"/>
      <c r="G375" s="6"/>
      <c r="H375" s="6"/>
      <c r="I375" s="6"/>
      <c r="J375" s="155">
        <f t="shared" si="186"/>
        <v>0</v>
      </c>
      <c r="K375" s="6"/>
      <c r="L375" s="6"/>
    </row>
    <row r="376" spans="2:12" outlineLevel="2" x14ac:dyDescent="0.35">
      <c r="B376" s="237" t="s">
        <v>96</v>
      </c>
      <c r="C376" s="50" t="s">
        <v>128</v>
      </c>
      <c r="D376" s="6"/>
      <c r="E376" s="6"/>
      <c r="F376" s="6"/>
      <c r="G376" s="6"/>
      <c r="H376" s="6"/>
      <c r="I376" s="6"/>
      <c r="J376" s="155">
        <f t="shared" si="186"/>
        <v>0</v>
      </c>
      <c r="K376" s="6"/>
      <c r="L376" s="6"/>
    </row>
    <row r="377" spans="2:12" outlineLevel="2" x14ac:dyDescent="0.35">
      <c r="B377" s="237" t="s">
        <v>98</v>
      </c>
      <c r="C377" s="50" t="s">
        <v>128</v>
      </c>
      <c r="D377" s="6"/>
      <c r="E377" s="6"/>
      <c r="F377" s="6"/>
      <c r="G377" s="6"/>
      <c r="H377" s="6"/>
      <c r="I377" s="6"/>
      <c r="J377" s="155">
        <f t="shared" si="186"/>
        <v>0</v>
      </c>
      <c r="K377" s="6"/>
      <c r="L377" s="6"/>
    </row>
    <row r="378" spans="2:12" outlineLevel="1" x14ac:dyDescent="0.35"/>
  </sheetData>
  <mergeCells count="10">
    <mergeCell ref="J2:L2"/>
    <mergeCell ref="K364:K365"/>
    <mergeCell ref="B5:I5"/>
    <mergeCell ref="C2:H2"/>
    <mergeCell ref="B185:I185"/>
    <mergeCell ref="B9:I9"/>
    <mergeCell ref="L364:L365"/>
    <mergeCell ref="D364:J364"/>
    <mergeCell ref="B363:L363"/>
    <mergeCell ref="B361:L361"/>
  </mergeCells>
  <phoneticPr fontId="29" type="noConversion"/>
  <hyperlinks>
    <hyperlink ref="J2" location="'Αρχική σελίδα'!A1" display="Πίσω στην αρχική σελίδα" xr:uid="{D3456933-AC57-4EA6-9F11-F2A128395BA8}"/>
  </hyperlinks>
  <pageMargins left="0.7" right="0.7" top="0.64" bottom="0.54" header="0.3" footer="0.3"/>
  <pageSetup paperSize="9" scale="80"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70C664-4776-4F00-AB1D-568E9B640E5F}">
  <sheetPr>
    <tabColor theme="4" tint="0.79998168889431442"/>
    <pageSetUpPr fitToPage="1"/>
  </sheetPr>
  <dimension ref="A2:AU235"/>
  <sheetViews>
    <sheetView showGridLines="0" zoomScaleNormal="100" workbookViewId="0">
      <pane xSplit="3" topLeftCell="O1" activePane="topRight" state="frozen"/>
      <selection pane="topRight" activeCell="O14" sqref="O14"/>
    </sheetView>
  </sheetViews>
  <sheetFormatPr defaultColWidth="8.81640625" defaultRowHeight="14.5" outlineLevelRow="1" x14ac:dyDescent="0.35"/>
  <cols>
    <col min="1" max="1" width="2.81640625" customWidth="1"/>
    <col min="2" max="2" width="42.7265625" customWidth="1"/>
    <col min="3" max="3" width="26.453125" customWidth="1"/>
    <col min="4" max="18" width="13.7265625" customWidth="1"/>
    <col min="19" max="19" width="18.7265625" customWidth="1"/>
    <col min="20" max="20" width="2.1796875" customWidth="1"/>
    <col min="21" max="46" width="13.7265625" customWidth="1"/>
    <col min="47" max="47" width="18.7265625" customWidth="1"/>
  </cols>
  <sheetData>
    <row r="2" spans="1:47" ht="18.5" x14ac:dyDescent="0.45">
      <c r="B2" s="1" t="s">
        <v>0</v>
      </c>
      <c r="C2" s="307" t="str">
        <f>'Αρχική σελίδα'!C3</f>
        <v>Ανατολικής Μακεδονίας και Θράκης</v>
      </c>
      <c r="D2" s="307"/>
      <c r="E2" s="307"/>
      <c r="F2" s="307"/>
      <c r="G2" s="307"/>
      <c r="H2" s="307"/>
      <c r="J2" s="308" t="s">
        <v>59</v>
      </c>
      <c r="K2" s="308"/>
      <c r="L2" s="308"/>
    </row>
    <row r="3" spans="1:47" ht="18.5" x14ac:dyDescent="0.45">
      <c r="B3" s="2" t="s">
        <v>2</v>
      </c>
      <c r="C3" s="98">
        <f>'Αρχική σελίδα'!C4</f>
        <v>2024</v>
      </c>
      <c r="D3" s="45" t="s">
        <v>3</v>
      </c>
      <c r="E3" s="45">
        <f>C3+4</f>
        <v>2028</v>
      </c>
    </row>
    <row r="4" spans="1:47" ht="14.5" customHeight="1" x14ac:dyDescent="0.45">
      <c r="C4" s="2"/>
      <c r="D4" s="45"/>
      <c r="E4" s="45"/>
    </row>
    <row r="5" spans="1:47" ht="72" customHeight="1" x14ac:dyDescent="0.35">
      <c r="B5" s="309" t="s">
        <v>129</v>
      </c>
      <c r="C5" s="309"/>
      <c r="D5" s="309"/>
      <c r="E5" s="309"/>
      <c r="F5" s="309"/>
      <c r="G5" s="309"/>
      <c r="H5" s="309"/>
      <c r="I5" s="309"/>
    </row>
    <row r="6" spans="1:47" x14ac:dyDescent="0.35">
      <c r="B6" s="223"/>
      <c r="C6" s="223"/>
      <c r="D6" s="223"/>
      <c r="E6" s="223"/>
      <c r="F6" s="223"/>
      <c r="G6" s="223"/>
      <c r="H6" s="223"/>
    </row>
    <row r="7" spans="1:47" ht="18.5" x14ac:dyDescent="0.45">
      <c r="B7" s="99" t="str">
        <f>"Εξέλιξη ενεργών συνδέσεων στο υφιστάμενο δίκτυο διανομής ("&amp;(C3-5)&amp;" - "&amp;(C3-1)&amp;") και εξέλιξη σύμφωνα με το Πρόγραμμα Ανάπτυξης  "&amp;C3&amp;" - "&amp;E3</f>
        <v>Εξέλιξη ενεργών συνδέσεων στο υφιστάμενο δίκτυο διανομής (2019 - 2023) και εξέλιξη σύμφωνα με το Πρόγραμμα Ανάπτυξης  2024 - 2028</v>
      </c>
      <c r="C7" s="100"/>
      <c r="D7" s="100"/>
      <c r="E7" s="100"/>
      <c r="F7" s="100"/>
      <c r="G7" s="100"/>
      <c r="H7" s="100"/>
      <c r="I7" s="100"/>
      <c r="J7" s="101"/>
      <c r="K7" s="97"/>
    </row>
    <row r="8" spans="1:47" ht="18.5" x14ac:dyDescent="0.45">
      <c r="B8" s="226"/>
      <c r="C8" s="55"/>
      <c r="D8" s="55"/>
      <c r="E8" s="55"/>
      <c r="F8" s="55"/>
      <c r="G8" s="55"/>
      <c r="H8" s="55"/>
      <c r="I8" s="55"/>
      <c r="J8" s="23"/>
    </row>
    <row r="9" spans="1:47" ht="15.5" x14ac:dyDescent="0.35">
      <c r="B9" s="306" t="s">
        <v>130</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row>
    <row r="10" spans="1:47" ht="5.5" customHeight="1" outlineLevel="1" x14ac:dyDescent="0.3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1:47" outlineLevel="1" x14ac:dyDescent="0.35">
      <c r="B11" s="332"/>
      <c r="C11" s="329" t="s">
        <v>105</v>
      </c>
      <c r="D11" s="317" t="s">
        <v>131</v>
      </c>
      <c r="E11" s="318"/>
      <c r="F11" s="318"/>
      <c r="G11" s="318"/>
      <c r="H11" s="318"/>
      <c r="I11" s="318"/>
      <c r="J11" s="318"/>
      <c r="K11" s="318"/>
      <c r="L11" s="318"/>
      <c r="M11" s="318"/>
      <c r="N11" s="318"/>
      <c r="O11" s="318"/>
      <c r="P11" s="318"/>
      <c r="Q11" s="319"/>
      <c r="R11" s="322" t="str">
        <f xml:space="preserve"> D12&amp;" - "&amp;O12</f>
        <v>2019 - 2023</v>
      </c>
      <c r="S11" s="323"/>
      <c r="U11" s="317" t="s">
        <v>132</v>
      </c>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9"/>
    </row>
    <row r="12" spans="1:47" outlineLevel="1" x14ac:dyDescent="0.35">
      <c r="B12" s="333"/>
      <c r="C12" s="330"/>
      <c r="D12" s="317">
        <f>$C$3-5</f>
        <v>2019</v>
      </c>
      <c r="E12" s="319"/>
      <c r="F12" s="317">
        <f>$C$3-4</f>
        <v>2020</v>
      </c>
      <c r="G12" s="318"/>
      <c r="H12" s="319"/>
      <c r="I12" s="317">
        <f>$C$3-3</f>
        <v>2021</v>
      </c>
      <c r="J12" s="318"/>
      <c r="K12" s="319"/>
      <c r="L12" s="317">
        <f>$C$3-2</f>
        <v>2022</v>
      </c>
      <c r="M12" s="318"/>
      <c r="N12" s="319"/>
      <c r="O12" s="317">
        <f>$C$3-1</f>
        <v>2023</v>
      </c>
      <c r="P12" s="318"/>
      <c r="Q12" s="319"/>
      <c r="R12" s="324"/>
      <c r="S12" s="325"/>
      <c r="U12" s="317">
        <f>$C$3</f>
        <v>2024</v>
      </c>
      <c r="V12" s="318"/>
      <c r="W12" s="318"/>
      <c r="X12" s="318"/>
      <c r="Y12" s="319"/>
      <c r="Z12" s="317">
        <f>$C$3+1</f>
        <v>2025</v>
      </c>
      <c r="AA12" s="318"/>
      <c r="AB12" s="318"/>
      <c r="AC12" s="318"/>
      <c r="AD12" s="319"/>
      <c r="AE12" s="317">
        <f>$C$3+2</f>
        <v>2026</v>
      </c>
      <c r="AF12" s="318"/>
      <c r="AG12" s="318"/>
      <c r="AH12" s="318"/>
      <c r="AI12" s="319"/>
      <c r="AJ12" s="317">
        <f>$C$3+3</f>
        <v>2027</v>
      </c>
      <c r="AK12" s="318"/>
      <c r="AL12" s="318"/>
      <c r="AM12" s="318"/>
      <c r="AN12" s="319"/>
      <c r="AO12" s="317">
        <f>$C$3+4</f>
        <v>2028</v>
      </c>
      <c r="AP12" s="318"/>
      <c r="AQ12" s="318"/>
      <c r="AR12" s="318"/>
      <c r="AS12" s="319"/>
      <c r="AT12" s="320" t="str">
        <f>U12&amp;" - "&amp;AO12</f>
        <v>2024 - 2028</v>
      </c>
      <c r="AU12" s="321"/>
    </row>
    <row r="13" spans="1:47" ht="42" customHeight="1" outlineLevel="1" x14ac:dyDescent="0.35">
      <c r="B13" s="334"/>
      <c r="C13" s="331"/>
      <c r="D13" s="64" t="s">
        <v>133</v>
      </c>
      <c r="E13" s="65" t="s">
        <v>134</v>
      </c>
      <c r="F13" s="64" t="s">
        <v>133</v>
      </c>
      <c r="G13" s="9" t="s">
        <v>134</v>
      </c>
      <c r="H13" s="65" t="s">
        <v>135</v>
      </c>
      <c r="I13" s="64" t="s">
        <v>133</v>
      </c>
      <c r="J13" s="9" t="s">
        <v>134</v>
      </c>
      <c r="K13" s="65" t="s">
        <v>135</v>
      </c>
      <c r="L13" s="64" t="s">
        <v>133</v>
      </c>
      <c r="M13" s="9" t="s">
        <v>134</v>
      </c>
      <c r="N13" s="65" t="s">
        <v>135</v>
      </c>
      <c r="O13" s="64" t="s">
        <v>133</v>
      </c>
      <c r="P13" s="9" t="s">
        <v>134</v>
      </c>
      <c r="Q13" s="65" t="s">
        <v>135</v>
      </c>
      <c r="R13" s="64" t="s">
        <v>127</v>
      </c>
      <c r="S13" s="119" t="s">
        <v>136</v>
      </c>
      <c r="U13" s="64" t="s">
        <v>133</v>
      </c>
      <c r="V13" s="104" t="s">
        <v>137</v>
      </c>
      <c r="W13" s="104" t="s">
        <v>138</v>
      </c>
      <c r="X13" s="9" t="s">
        <v>134</v>
      </c>
      <c r="Y13" s="65" t="s">
        <v>135</v>
      </c>
      <c r="Z13" s="64" t="s">
        <v>133</v>
      </c>
      <c r="AA13" s="104" t="s">
        <v>137</v>
      </c>
      <c r="AB13" s="104" t="s">
        <v>138</v>
      </c>
      <c r="AC13" s="9" t="s">
        <v>134</v>
      </c>
      <c r="AD13" s="65" t="s">
        <v>135</v>
      </c>
      <c r="AE13" s="64" t="s">
        <v>133</v>
      </c>
      <c r="AF13" s="104" t="s">
        <v>137</v>
      </c>
      <c r="AG13" s="104" t="s">
        <v>138</v>
      </c>
      <c r="AH13" s="9" t="s">
        <v>134</v>
      </c>
      <c r="AI13" s="65" t="s">
        <v>135</v>
      </c>
      <c r="AJ13" s="64" t="s">
        <v>133</v>
      </c>
      <c r="AK13" s="104" t="s">
        <v>137</v>
      </c>
      <c r="AL13" s="104" t="s">
        <v>138</v>
      </c>
      <c r="AM13" s="9" t="s">
        <v>134</v>
      </c>
      <c r="AN13" s="65" t="s">
        <v>135</v>
      </c>
      <c r="AO13" s="64" t="s">
        <v>133</v>
      </c>
      <c r="AP13" s="104" t="s">
        <v>137</v>
      </c>
      <c r="AQ13" s="104" t="s">
        <v>138</v>
      </c>
      <c r="AR13" s="9" t="s">
        <v>134</v>
      </c>
      <c r="AS13" s="65" t="s">
        <v>135</v>
      </c>
      <c r="AT13" s="64" t="s">
        <v>127</v>
      </c>
      <c r="AU13" s="119" t="s">
        <v>136</v>
      </c>
    </row>
    <row r="14" spans="1:47" outlineLevel="1" x14ac:dyDescent="0.35">
      <c r="A14">
        <v>0</v>
      </c>
      <c r="B14" s="237" t="s">
        <v>75</v>
      </c>
      <c r="C14" s="62" t="s">
        <v>106</v>
      </c>
      <c r="D14" s="158">
        <f>D47+D79+D111+D143+D175+D207</f>
        <v>0</v>
      </c>
      <c r="E14" s="159">
        <f t="shared" ref="D14:F38" si="0">E47+E79+E111+E143+E175+E207</f>
        <v>0</v>
      </c>
      <c r="F14" s="158">
        <f t="shared" si="0"/>
        <v>0</v>
      </c>
      <c r="G14" s="156">
        <f t="shared" ref="G14" si="1">E14+F14</f>
        <v>0</v>
      </c>
      <c r="H14" s="160">
        <f t="shared" ref="H14" si="2">IFERROR((G14-E14)/E14,0)</f>
        <v>0</v>
      </c>
      <c r="I14" s="158">
        <f t="shared" ref="I14:I38" si="3">I47+I79+I111+I143+I175+I207</f>
        <v>0</v>
      </c>
      <c r="J14" s="156">
        <f t="shared" ref="J14" si="4">G14+I14</f>
        <v>0</v>
      </c>
      <c r="K14" s="160">
        <f t="shared" ref="K14:K39" si="5">IFERROR((J14-G14)/G14,0)</f>
        <v>0</v>
      </c>
      <c r="L14" s="158">
        <f t="shared" ref="L14:L38" si="6">L47+L79+L111+L143+L175+L207</f>
        <v>0</v>
      </c>
      <c r="M14" s="156">
        <f t="shared" ref="M14" si="7">J14+L14</f>
        <v>0</v>
      </c>
      <c r="N14" s="160">
        <f t="shared" ref="N14:N39" si="8">IFERROR((M14-J14)/J14,0)</f>
        <v>0</v>
      </c>
      <c r="O14" s="158">
        <f t="shared" ref="O14:O38" si="9">O47+O79+O111+O143+O175+O207</f>
        <v>0</v>
      </c>
      <c r="P14" s="156">
        <f t="shared" ref="P14:P38" si="10">M14+O14</f>
        <v>0</v>
      </c>
      <c r="Q14" s="160">
        <f t="shared" ref="Q14:Q39" si="11">IFERROR((P14-M14)/M14,0)</f>
        <v>0</v>
      </c>
      <c r="R14" s="164">
        <f t="shared" ref="R14:R38" si="12">D14+F14+I14+L14+O14</f>
        <v>0</v>
      </c>
      <c r="S14" s="165">
        <f t="shared" ref="S14:S39" si="13">IFERROR((P14/E14)^(1/4)-1,0)</f>
        <v>0</v>
      </c>
      <c r="U14" s="158">
        <f t="shared" ref="U14:X38" si="14">U47+U79+U111+U143+U175+U207</f>
        <v>0</v>
      </c>
      <c r="V14" s="157">
        <f t="shared" si="14"/>
        <v>0</v>
      </c>
      <c r="W14" s="157">
        <f t="shared" si="14"/>
        <v>0</v>
      </c>
      <c r="X14" s="157">
        <f t="shared" si="14"/>
        <v>0</v>
      </c>
      <c r="Y14" s="167">
        <f t="shared" ref="Y14" si="15">IFERROR((X14-P14)/P14,0)</f>
        <v>0</v>
      </c>
      <c r="Z14" s="158">
        <f t="shared" ref="Z14:AC38" si="16">Z47+Z79+Z111+Z143+Z175+Z207</f>
        <v>0</v>
      </c>
      <c r="AA14" s="157">
        <f t="shared" si="16"/>
        <v>0</v>
      </c>
      <c r="AB14" s="157">
        <f t="shared" si="16"/>
        <v>0</v>
      </c>
      <c r="AC14" s="157">
        <f t="shared" si="16"/>
        <v>0</v>
      </c>
      <c r="AD14" s="167">
        <f t="shared" ref="AD14" si="17">IFERROR((AC14-X14)/X14,0)</f>
        <v>0</v>
      </c>
      <c r="AE14" s="158">
        <f t="shared" ref="AE14:AH38" si="18">AE47+AE79+AE111+AE143+AE175+AE207</f>
        <v>0</v>
      </c>
      <c r="AF14" s="157">
        <f t="shared" si="18"/>
        <v>0</v>
      </c>
      <c r="AG14" s="157">
        <f t="shared" si="18"/>
        <v>0</v>
      </c>
      <c r="AH14" s="157">
        <f t="shared" si="18"/>
        <v>0</v>
      </c>
      <c r="AI14" s="167">
        <f t="shared" ref="AI14:AI39" si="19">IFERROR((AH14-AC14)/AC14,0)</f>
        <v>0</v>
      </c>
      <c r="AJ14" s="158">
        <f t="shared" ref="AJ14:AM38" si="20">AJ47+AJ79+AJ111+AJ143+AJ175+AJ207</f>
        <v>0</v>
      </c>
      <c r="AK14" s="157">
        <f t="shared" si="20"/>
        <v>0</v>
      </c>
      <c r="AL14" s="157">
        <f t="shared" si="20"/>
        <v>0</v>
      </c>
      <c r="AM14" s="157">
        <f t="shared" si="20"/>
        <v>0</v>
      </c>
      <c r="AN14" s="167">
        <f t="shared" ref="AN14" si="21">IFERROR((AM14-AH14)/AH14,0)</f>
        <v>0</v>
      </c>
      <c r="AO14" s="158">
        <f t="shared" ref="AO14:AR38" si="22">AO47+AO79+AO111+AO143+AO175+AO207</f>
        <v>0</v>
      </c>
      <c r="AP14" s="157">
        <f t="shared" si="22"/>
        <v>0</v>
      </c>
      <c r="AQ14" s="157">
        <f t="shared" si="22"/>
        <v>0</v>
      </c>
      <c r="AR14" s="157">
        <f t="shared" si="22"/>
        <v>0</v>
      </c>
      <c r="AS14" s="167">
        <f t="shared" ref="AS14:AS39" si="23">IFERROR((AR14-AM14)/AM14,0)</f>
        <v>0</v>
      </c>
      <c r="AT14" s="164">
        <f t="shared" ref="AT14" si="24">U14+Z14+AE14+AJ14+AO14</f>
        <v>0</v>
      </c>
      <c r="AU14" s="165">
        <f t="shared" ref="AU14:AU39" si="25">IFERROR((AR14/X14)^(1/4)-1,0)</f>
        <v>0</v>
      </c>
    </row>
    <row r="15" spans="1:47" outlineLevel="1" x14ac:dyDescent="0.35">
      <c r="A15">
        <v>1</v>
      </c>
      <c r="B15" s="238" t="s">
        <v>76</v>
      </c>
      <c r="C15" s="62" t="s">
        <v>106</v>
      </c>
      <c r="D15" s="158">
        <f t="shared" si="0"/>
        <v>0</v>
      </c>
      <c r="E15" s="159">
        <f t="shared" si="0"/>
        <v>6</v>
      </c>
      <c r="F15" s="158">
        <f t="shared" si="0"/>
        <v>-2</v>
      </c>
      <c r="G15" s="156">
        <f t="shared" ref="G15:G38" si="26">E15+F15</f>
        <v>4</v>
      </c>
      <c r="H15" s="160">
        <f t="shared" ref="H15:H38" si="27">IFERROR((G15-E15)/E15,0)</f>
        <v>-0.33333333333333331</v>
      </c>
      <c r="I15" s="158">
        <f t="shared" si="3"/>
        <v>0</v>
      </c>
      <c r="J15" s="156">
        <f t="shared" ref="J15:J38" si="28">G15+I15</f>
        <v>4</v>
      </c>
      <c r="K15" s="160">
        <f t="shared" ref="K15:K38" si="29">IFERROR((J15-G15)/G15,0)</f>
        <v>0</v>
      </c>
      <c r="L15" s="158">
        <f t="shared" si="6"/>
        <v>0</v>
      </c>
      <c r="M15" s="156">
        <f t="shared" ref="M15:M38" si="30">J15+L15</f>
        <v>4</v>
      </c>
      <c r="N15" s="160">
        <f t="shared" ref="N15:N38" si="31">IFERROR((M15-J15)/J15,0)</f>
        <v>0</v>
      </c>
      <c r="O15" s="158">
        <f t="shared" si="9"/>
        <v>0</v>
      </c>
      <c r="P15" s="156">
        <f t="shared" si="10"/>
        <v>4</v>
      </c>
      <c r="Q15" s="160">
        <f t="shared" si="11"/>
        <v>0</v>
      </c>
      <c r="R15" s="164">
        <f t="shared" si="12"/>
        <v>-2</v>
      </c>
      <c r="S15" s="165">
        <f t="shared" si="13"/>
        <v>-9.6397996390155227E-2</v>
      </c>
      <c r="U15" s="158">
        <f t="shared" si="14"/>
        <v>0</v>
      </c>
      <c r="V15" s="157">
        <f t="shared" si="14"/>
        <v>0</v>
      </c>
      <c r="W15" s="157">
        <f t="shared" si="14"/>
        <v>0</v>
      </c>
      <c r="X15" s="157">
        <f t="shared" si="14"/>
        <v>4</v>
      </c>
      <c r="Y15" s="167">
        <f t="shared" ref="Y15:Y38" si="32">IFERROR((X15-P15)/P15,0)</f>
        <v>0</v>
      </c>
      <c r="Z15" s="158">
        <f t="shared" si="16"/>
        <v>0</v>
      </c>
      <c r="AA15" s="157">
        <f t="shared" si="16"/>
        <v>0</v>
      </c>
      <c r="AB15" s="157">
        <f t="shared" si="16"/>
        <v>0</v>
      </c>
      <c r="AC15" s="157">
        <f t="shared" si="16"/>
        <v>4</v>
      </c>
      <c r="AD15" s="167">
        <f t="shared" ref="AD15:AD38" si="33">IFERROR((AC15-X15)/X15,0)</f>
        <v>0</v>
      </c>
      <c r="AE15" s="158">
        <f t="shared" si="18"/>
        <v>0</v>
      </c>
      <c r="AF15" s="157">
        <f t="shared" si="18"/>
        <v>0</v>
      </c>
      <c r="AG15" s="157">
        <f t="shared" si="18"/>
        <v>0</v>
      </c>
      <c r="AH15" s="157">
        <f t="shared" si="18"/>
        <v>4</v>
      </c>
      <c r="AI15" s="167">
        <f t="shared" ref="AI15:AI38" si="34">IFERROR((AH15-AC15)/AC15,0)</f>
        <v>0</v>
      </c>
      <c r="AJ15" s="158">
        <f t="shared" si="20"/>
        <v>0</v>
      </c>
      <c r="AK15" s="157">
        <f t="shared" si="20"/>
        <v>0</v>
      </c>
      <c r="AL15" s="157">
        <f t="shared" si="20"/>
        <v>0</v>
      </c>
      <c r="AM15" s="157">
        <f t="shared" si="20"/>
        <v>4</v>
      </c>
      <c r="AN15" s="167">
        <f t="shared" ref="AN15:AN38" si="35">IFERROR((AM15-AH15)/AH15,0)</f>
        <v>0</v>
      </c>
      <c r="AO15" s="158">
        <f t="shared" si="22"/>
        <v>0</v>
      </c>
      <c r="AP15" s="157">
        <f t="shared" si="22"/>
        <v>0</v>
      </c>
      <c r="AQ15" s="157">
        <f t="shared" si="22"/>
        <v>0</v>
      </c>
      <c r="AR15" s="157">
        <f t="shared" si="22"/>
        <v>4</v>
      </c>
      <c r="AS15" s="167">
        <f t="shared" ref="AS15:AS38" si="36">IFERROR((AR15-AM15)/AM15,0)</f>
        <v>0</v>
      </c>
      <c r="AT15" s="164">
        <f t="shared" ref="AT15:AT38" si="37">U15+Z15+AE15+AJ15+AO15</f>
        <v>0</v>
      </c>
      <c r="AU15" s="165">
        <f t="shared" ref="AU15:AU38" si="38">IFERROR((AR15/X15)^(1/4)-1,0)</f>
        <v>0</v>
      </c>
    </row>
    <row r="16" spans="1:47" outlineLevel="1" x14ac:dyDescent="0.35">
      <c r="A16">
        <v>0</v>
      </c>
      <c r="B16" s="237" t="s">
        <v>77</v>
      </c>
      <c r="C16" s="62" t="s">
        <v>106</v>
      </c>
      <c r="D16" s="158">
        <f t="shared" si="0"/>
        <v>0</v>
      </c>
      <c r="E16" s="159">
        <f t="shared" si="0"/>
        <v>0</v>
      </c>
      <c r="F16" s="158">
        <f t="shared" si="0"/>
        <v>0</v>
      </c>
      <c r="G16" s="156">
        <f t="shared" si="26"/>
        <v>0</v>
      </c>
      <c r="H16" s="160">
        <f t="shared" si="27"/>
        <v>0</v>
      </c>
      <c r="I16" s="158">
        <f t="shared" si="3"/>
        <v>0</v>
      </c>
      <c r="J16" s="156">
        <f t="shared" si="28"/>
        <v>0</v>
      </c>
      <c r="K16" s="160">
        <f t="shared" si="29"/>
        <v>0</v>
      </c>
      <c r="L16" s="158">
        <f t="shared" si="6"/>
        <v>0</v>
      </c>
      <c r="M16" s="156">
        <f t="shared" si="30"/>
        <v>0</v>
      </c>
      <c r="N16" s="160">
        <f t="shared" si="31"/>
        <v>0</v>
      </c>
      <c r="O16" s="158">
        <f t="shared" si="9"/>
        <v>0</v>
      </c>
      <c r="P16" s="156">
        <f t="shared" si="10"/>
        <v>0</v>
      </c>
      <c r="Q16" s="160">
        <f t="shared" si="11"/>
        <v>0</v>
      </c>
      <c r="R16" s="164">
        <f t="shared" si="12"/>
        <v>0</v>
      </c>
      <c r="S16" s="165">
        <f t="shared" si="13"/>
        <v>0</v>
      </c>
      <c r="U16" s="158">
        <f t="shared" si="14"/>
        <v>0</v>
      </c>
      <c r="V16" s="157">
        <f t="shared" si="14"/>
        <v>0</v>
      </c>
      <c r="W16" s="157">
        <f t="shared" si="14"/>
        <v>0</v>
      </c>
      <c r="X16" s="157">
        <f t="shared" si="14"/>
        <v>0</v>
      </c>
      <c r="Y16" s="167">
        <f t="shared" si="32"/>
        <v>0</v>
      </c>
      <c r="Z16" s="158">
        <f t="shared" si="16"/>
        <v>0</v>
      </c>
      <c r="AA16" s="157">
        <f t="shared" si="16"/>
        <v>0</v>
      </c>
      <c r="AB16" s="157">
        <f t="shared" si="16"/>
        <v>0</v>
      </c>
      <c r="AC16" s="157">
        <f t="shared" si="16"/>
        <v>0</v>
      </c>
      <c r="AD16" s="167">
        <f t="shared" si="33"/>
        <v>0</v>
      </c>
      <c r="AE16" s="158">
        <f t="shared" si="18"/>
        <v>0</v>
      </c>
      <c r="AF16" s="157">
        <f t="shared" si="18"/>
        <v>0</v>
      </c>
      <c r="AG16" s="157">
        <f t="shared" si="18"/>
        <v>0</v>
      </c>
      <c r="AH16" s="157">
        <f t="shared" si="18"/>
        <v>0</v>
      </c>
      <c r="AI16" s="167">
        <f t="shared" si="34"/>
        <v>0</v>
      </c>
      <c r="AJ16" s="158">
        <f t="shared" si="20"/>
        <v>0</v>
      </c>
      <c r="AK16" s="157">
        <f t="shared" si="20"/>
        <v>0</v>
      </c>
      <c r="AL16" s="157">
        <f t="shared" si="20"/>
        <v>0</v>
      </c>
      <c r="AM16" s="157">
        <f t="shared" si="20"/>
        <v>0</v>
      </c>
      <c r="AN16" s="167">
        <f t="shared" si="35"/>
        <v>0</v>
      </c>
      <c r="AO16" s="158">
        <f t="shared" si="22"/>
        <v>0</v>
      </c>
      <c r="AP16" s="157">
        <f t="shared" si="22"/>
        <v>0</v>
      </c>
      <c r="AQ16" s="157">
        <f t="shared" si="22"/>
        <v>0</v>
      </c>
      <c r="AR16" s="157">
        <f t="shared" si="22"/>
        <v>0</v>
      </c>
      <c r="AS16" s="167">
        <f t="shared" si="36"/>
        <v>0</v>
      </c>
      <c r="AT16" s="164">
        <f t="shared" si="37"/>
        <v>0</v>
      </c>
      <c r="AU16" s="165">
        <f t="shared" si="38"/>
        <v>0</v>
      </c>
    </row>
    <row r="17" spans="1:47" outlineLevel="1" x14ac:dyDescent="0.35">
      <c r="A17">
        <v>1</v>
      </c>
      <c r="B17" s="238" t="s">
        <v>78</v>
      </c>
      <c r="C17" s="62" t="s">
        <v>106</v>
      </c>
      <c r="D17" s="158">
        <f t="shared" si="0"/>
        <v>0</v>
      </c>
      <c r="E17" s="159">
        <f t="shared" si="0"/>
        <v>6</v>
      </c>
      <c r="F17" s="158">
        <f t="shared" si="0"/>
        <v>1</v>
      </c>
      <c r="G17" s="156">
        <f t="shared" si="26"/>
        <v>7</v>
      </c>
      <c r="H17" s="160">
        <f t="shared" si="27"/>
        <v>0.16666666666666666</v>
      </c>
      <c r="I17" s="158">
        <f t="shared" si="3"/>
        <v>0</v>
      </c>
      <c r="J17" s="156">
        <f t="shared" si="28"/>
        <v>7</v>
      </c>
      <c r="K17" s="160">
        <f t="shared" si="29"/>
        <v>0</v>
      </c>
      <c r="L17" s="158">
        <f t="shared" si="6"/>
        <v>101</v>
      </c>
      <c r="M17" s="156">
        <f t="shared" si="30"/>
        <v>108</v>
      </c>
      <c r="N17" s="160">
        <f t="shared" si="31"/>
        <v>14.428571428571429</v>
      </c>
      <c r="O17" s="158">
        <f t="shared" si="9"/>
        <v>77</v>
      </c>
      <c r="P17" s="156">
        <f t="shared" si="10"/>
        <v>185</v>
      </c>
      <c r="Q17" s="160">
        <f t="shared" si="11"/>
        <v>0.71296296296296291</v>
      </c>
      <c r="R17" s="164">
        <f t="shared" si="12"/>
        <v>179</v>
      </c>
      <c r="S17" s="165">
        <f t="shared" si="13"/>
        <v>1.356433127204312</v>
      </c>
      <c r="U17" s="158">
        <f t="shared" si="14"/>
        <v>507</v>
      </c>
      <c r="V17" s="157">
        <f t="shared" si="14"/>
        <v>507</v>
      </c>
      <c r="W17" s="157">
        <f t="shared" si="14"/>
        <v>0</v>
      </c>
      <c r="X17" s="157">
        <f t="shared" si="14"/>
        <v>692</v>
      </c>
      <c r="Y17" s="167">
        <f t="shared" si="32"/>
        <v>2.7405405405405405</v>
      </c>
      <c r="Z17" s="158">
        <f t="shared" si="16"/>
        <v>617</v>
      </c>
      <c r="AA17" s="157">
        <f t="shared" si="16"/>
        <v>617</v>
      </c>
      <c r="AB17" s="157">
        <f t="shared" si="16"/>
        <v>0</v>
      </c>
      <c r="AC17" s="157">
        <f t="shared" si="16"/>
        <v>1309</v>
      </c>
      <c r="AD17" s="167">
        <f t="shared" si="33"/>
        <v>0.89161849710982655</v>
      </c>
      <c r="AE17" s="158">
        <f t="shared" si="18"/>
        <v>670</v>
      </c>
      <c r="AF17" s="157">
        <f t="shared" si="18"/>
        <v>670</v>
      </c>
      <c r="AG17" s="157">
        <f t="shared" si="18"/>
        <v>0</v>
      </c>
      <c r="AH17" s="157">
        <f t="shared" si="18"/>
        <v>1979</v>
      </c>
      <c r="AI17" s="167">
        <f t="shared" si="34"/>
        <v>0.51184110007639416</v>
      </c>
      <c r="AJ17" s="158">
        <f t="shared" si="20"/>
        <v>651</v>
      </c>
      <c r="AK17" s="157">
        <f t="shared" si="20"/>
        <v>651</v>
      </c>
      <c r="AL17" s="157">
        <f t="shared" si="20"/>
        <v>0</v>
      </c>
      <c r="AM17" s="157">
        <f t="shared" si="20"/>
        <v>2630</v>
      </c>
      <c r="AN17" s="167">
        <f t="shared" si="35"/>
        <v>0.32895401718039413</v>
      </c>
      <c r="AO17" s="158">
        <f t="shared" si="22"/>
        <v>819</v>
      </c>
      <c r="AP17" s="157">
        <f t="shared" si="22"/>
        <v>819</v>
      </c>
      <c r="AQ17" s="157">
        <f t="shared" si="22"/>
        <v>0</v>
      </c>
      <c r="AR17" s="157">
        <f t="shared" si="22"/>
        <v>3449</v>
      </c>
      <c r="AS17" s="167">
        <f t="shared" si="36"/>
        <v>0.31140684410646385</v>
      </c>
      <c r="AT17" s="164">
        <f t="shared" si="37"/>
        <v>3264</v>
      </c>
      <c r="AU17" s="165">
        <f t="shared" si="38"/>
        <v>0.49415886190859037</v>
      </c>
    </row>
    <row r="18" spans="1:47" outlineLevel="1" x14ac:dyDescent="0.35">
      <c r="A18">
        <v>0</v>
      </c>
      <c r="B18" s="237" t="s">
        <v>79</v>
      </c>
      <c r="C18" s="62" t="s">
        <v>106</v>
      </c>
      <c r="D18" s="158">
        <f t="shared" si="0"/>
        <v>0</v>
      </c>
      <c r="E18" s="159">
        <f t="shared" si="0"/>
        <v>0</v>
      </c>
      <c r="F18" s="158">
        <f t="shared" si="0"/>
        <v>0</v>
      </c>
      <c r="G18" s="156">
        <f t="shared" si="26"/>
        <v>0</v>
      </c>
      <c r="H18" s="160">
        <f t="shared" si="27"/>
        <v>0</v>
      </c>
      <c r="I18" s="158">
        <f t="shared" si="3"/>
        <v>0</v>
      </c>
      <c r="J18" s="156">
        <f t="shared" si="28"/>
        <v>0</v>
      </c>
      <c r="K18" s="160">
        <f t="shared" si="29"/>
        <v>0</v>
      </c>
      <c r="L18" s="158">
        <f t="shared" si="6"/>
        <v>0</v>
      </c>
      <c r="M18" s="156">
        <f t="shared" si="30"/>
        <v>0</v>
      </c>
      <c r="N18" s="160">
        <f t="shared" si="31"/>
        <v>0</v>
      </c>
      <c r="O18" s="158">
        <f t="shared" si="9"/>
        <v>0</v>
      </c>
      <c r="P18" s="156">
        <f t="shared" si="10"/>
        <v>0</v>
      </c>
      <c r="Q18" s="160">
        <f t="shared" si="11"/>
        <v>0</v>
      </c>
      <c r="R18" s="164">
        <f t="shared" si="12"/>
        <v>0</v>
      </c>
      <c r="S18" s="165">
        <f t="shared" si="13"/>
        <v>0</v>
      </c>
      <c r="U18" s="158">
        <f t="shared" si="14"/>
        <v>0</v>
      </c>
      <c r="V18" s="157">
        <f t="shared" si="14"/>
        <v>0</v>
      </c>
      <c r="W18" s="157">
        <f t="shared" si="14"/>
        <v>0</v>
      </c>
      <c r="X18" s="157">
        <f t="shared" si="14"/>
        <v>0</v>
      </c>
      <c r="Y18" s="167">
        <f t="shared" si="32"/>
        <v>0</v>
      </c>
      <c r="Z18" s="158">
        <f t="shared" si="16"/>
        <v>0</v>
      </c>
      <c r="AA18" s="157">
        <f t="shared" si="16"/>
        <v>0</v>
      </c>
      <c r="AB18" s="157">
        <f t="shared" si="16"/>
        <v>0</v>
      </c>
      <c r="AC18" s="157">
        <f t="shared" si="16"/>
        <v>0</v>
      </c>
      <c r="AD18" s="167">
        <f t="shared" si="33"/>
        <v>0</v>
      </c>
      <c r="AE18" s="158">
        <f t="shared" si="18"/>
        <v>0</v>
      </c>
      <c r="AF18" s="157">
        <f t="shared" si="18"/>
        <v>0</v>
      </c>
      <c r="AG18" s="157">
        <f t="shared" si="18"/>
        <v>0</v>
      </c>
      <c r="AH18" s="157">
        <f t="shared" si="18"/>
        <v>0</v>
      </c>
      <c r="AI18" s="167">
        <f t="shared" si="34"/>
        <v>0</v>
      </c>
      <c r="AJ18" s="158">
        <f t="shared" si="20"/>
        <v>0</v>
      </c>
      <c r="AK18" s="157">
        <f t="shared" si="20"/>
        <v>0</v>
      </c>
      <c r="AL18" s="157">
        <f t="shared" si="20"/>
        <v>0</v>
      </c>
      <c r="AM18" s="157">
        <f t="shared" si="20"/>
        <v>0</v>
      </c>
      <c r="AN18" s="167">
        <f t="shared" si="35"/>
        <v>0</v>
      </c>
      <c r="AO18" s="158">
        <f t="shared" si="22"/>
        <v>0</v>
      </c>
      <c r="AP18" s="157">
        <f t="shared" si="22"/>
        <v>0</v>
      </c>
      <c r="AQ18" s="157">
        <f t="shared" si="22"/>
        <v>0</v>
      </c>
      <c r="AR18" s="157">
        <f t="shared" si="22"/>
        <v>0</v>
      </c>
      <c r="AS18" s="167">
        <f t="shared" si="36"/>
        <v>0</v>
      </c>
      <c r="AT18" s="164">
        <f t="shared" si="37"/>
        <v>0</v>
      </c>
      <c r="AU18" s="165">
        <f t="shared" si="38"/>
        <v>0</v>
      </c>
    </row>
    <row r="19" spans="1:47" outlineLevel="1" x14ac:dyDescent="0.35">
      <c r="A19">
        <v>1</v>
      </c>
      <c r="B19" s="238" t="s">
        <v>80</v>
      </c>
      <c r="C19" s="62" t="s">
        <v>106</v>
      </c>
      <c r="D19" s="158">
        <f t="shared" si="0"/>
        <v>0</v>
      </c>
      <c r="E19" s="159">
        <f t="shared" si="0"/>
        <v>5</v>
      </c>
      <c r="F19" s="158">
        <f t="shared" si="0"/>
        <v>1</v>
      </c>
      <c r="G19" s="156">
        <f t="shared" si="26"/>
        <v>6</v>
      </c>
      <c r="H19" s="160">
        <f t="shared" si="27"/>
        <v>0.2</v>
      </c>
      <c r="I19" s="158">
        <f t="shared" si="3"/>
        <v>1</v>
      </c>
      <c r="J19" s="156">
        <f t="shared" si="28"/>
        <v>7</v>
      </c>
      <c r="K19" s="160">
        <f t="shared" si="29"/>
        <v>0.16666666666666666</v>
      </c>
      <c r="L19" s="158">
        <f t="shared" si="6"/>
        <v>421</v>
      </c>
      <c r="M19" s="156">
        <f t="shared" si="30"/>
        <v>428</v>
      </c>
      <c r="N19" s="160">
        <f t="shared" si="31"/>
        <v>60.142857142857146</v>
      </c>
      <c r="O19" s="158">
        <f t="shared" si="9"/>
        <v>130</v>
      </c>
      <c r="P19" s="156">
        <f t="shared" si="10"/>
        <v>558</v>
      </c>
      <c r="Q19" s="160">
        <f t="shared" si="11"/>
        <v>0.30373831775700932</v>
      </c>
      <c r="R19" s="164">
        <f t="shared" si="12"/>
        <v>553</v>
      </c>
      <c r="S19" s="165">
        <f t="shared" si="13"/>
        <v>2.2502446241776024</v>
      </c>
      <c r="U19" s="158">
        <f t="shared" si="14"/>
        <v>490</v>
      </c>
      <c r="V19" s="157">
        <f t="shared" si="14"/>
        <v>490</v>
      </c>
      <c r="W19" s="157">
        <f t="shared" si="14"/>
        <v>0</v>
      </c>
      <c r="X19" s="157">
        <f t="shared" si="14"/>
        <v>1048</v>
      </c>
      <c r="Y19" s="167">
        <f t="shared" si="32"/>
        <v>0.87813620071684584</v>
      </c>
      <c r="Z19" s="158">
        <f t="shared" si="16"/>
        <v>540</v>
      </c>
      <c r="AA19" s="157">
        <f t="shared" si="16"/>
        <v>540</v>
      </c>
      <c r="AB19" s="157">
        <f t="shared" si="16"/>
        <v>0</v>
      </c>
      <c r="AC19" s="157">
        <f t="shared" si="16"/>
        <v>1588</v>
      </c>
      <c r="AD19" s="167">
        <f t="shared" si="33"/>
        <v>0.51526717557251911</v>
      </c>
      <c r="AE19" s="158">
        <f t="shared" si="18"/>
        <v>583</v>
      </c>
      <c r="AF19" s="157">
        <f t="shared" si="18"/>
        <v>583</v>
      </c>
      <c r="AG19" s="157">
        <f t="shared" si="18"/>
        <v>0</v>
      </c>
      <c r="AH19" s="157">
        <f t="shared" si="18"/>
        <v>2171</v>
      </c>
      <c r="AI19" s="167">
        <f t="shared" si="34"/>
        <v>0.36712846347607053</v>
      </c>
      <c r="AJ19" s="158">
        <f t="shared" si="20"/>
        <v>527</v>
      </c>
      <c r="AK19" s="157">
        <f t="shared" si="20"/>
        <v>527</v>
      </c>
      <c r="AL19" s="157">
        <f t="shared" si="20"/>
        <v>0</v>
      </c>
      <c r="AM19" s="157">
        <f t="shared" si="20"/>
        <v>2698</v>
      </c>
      <c r="AN19" s="167">
        <f t="shared" si="35"/>
        <v>0.24274527867342238</v>
      </c>
      <c r="AO19" s="158">
        <f t="shared" si="22"/>
        <v>692</v>
      </c>
      <c r="AP19" s="157">
        <f t="shared" si="22"/>
        <v>692</v>
      </c>
      <c r="AQ19" s="157">
        <f t="shared" si="22"/>
        <v>0</v>
      </c>
      <c r="AR19" s="157">
        <f t="shared" si="22"/>
        <v>3390</v>
      </c>
      <c r="AS19" s="167">
        <f t="shared" si="36"/>
        <v>0.25648628613787994</v>
      </c>
      <c r="AT19" s="164">
        <f t="shared" si="37"/>
        <v>2832</v>
      </c>
      <c r="AU19" s="165">
        <f t="shared" si="38"/>
        <v>0.34109518698663943</v>
      </c>
    </row>
    <row r="20" spans="1:47" outlineLevel="1" x14ac:dyDescent="0.35">
      <c r="A20">
        <v>0</v>
      </c>
      <c r="B20" s="237" t="s">
        <v>81</v>
      </c>
      <c r="C20" s="62" t="s">
        <v>106</v>
      </c>
      <c r="D20" s="158">
        <f t="shared" si="0"/>
        <v>0</v>
      </c>
      <c r="E20" s="159">
        <f t="shared" si="0"/>
        <v>0</v>
      </c>
      <c r="F20" s="158">
        <f t="shared" si="0"/>
        <v>0</v>
      </c>
      <c r="G20" s="156">
        <f t="shared" si="26"/>
        <v>0</v>
      </c>
      <c r="H20" s="160">
        <f t="shared" si="27"/>
        <v>0</v>
      </c>
      <c r="I20" s="158">
        <f t="shared" si="3"/>
        <v>0</v>
      </c>
      <c r="J20" s="156">
        <f t="shared" si="28"/>
        <v>0</v>
      </c>
      <c r="K20" s="160">
        <f t="shared" si="29"/>
        <v>0</v>
      </c>
      <c r="L20" s="158">
        <f t="shared" si="6"/>
        <v>0</v>
      </c>
      <c r="M20" s="156">
        <f t="shared" si="30"/>
        <v>0</v>
      </c>
      <c r="N20" s="160">
        <f t="shared" si="31"/>
        <v>0</v>
      </c>
      <c r="O20" s="158">
        <f t="shared" si="9"/>
        <v>0</v>
      </c>
      <c r="P20" s="156">
        <f t="shared" si="10"/>
        <v>0</v>
      </c>
      <c r="Q20" s="160">
        <f t="shared" si="11"/>
        <v>0</v>
      </c>
      <c r="R20" s="164">
        <f t="shared" si="12"/>
        <v>0</v>
      </c>
      <c r="S20" s="165">
        <f t="shared" si="13"/>
        <v>0</v>
      </c>
      <c r="U20" s="158">
        <f t="shared" si="14"/>
        <v>0</v>
      </c>
      <c r="V20" s="157">
        <f t="shared" si="14"/>
        <v>0</v>
      </c>
      <c r="W20" s="157">
        <f t="shared" si="14"/>
        <v>0</v>
      </c>
      <c r="X20" s="157">
        <f t="shared" si="14"/>
        <v>0</v>
      </c>
      <c r="Y20" s="167">
        <f t="shared" si="32"/>
        <v>0</v>
      </c>
      <c r="Z20" s="158">
        <f t="shared" si="16"/>
        <v>0</v>
      </c>
      <c r="AA20" s="157">
        <f t="shared" si="16"/>
        <v>0</v>
      </c>
      <c r="AB20" s="157">
        <f t="shared" si="16"/>
        <v>0</v>
      </c>
      <c r="AC20" s="157">
        <f t="shared" si="16"/>
        <v>0</v>
      </c>
      <c r="AD20" s="167">
        <f t="shared" si="33"/>
        <v>0</v>
      </c>
      <c r="AE20" s="158">
        <f t="shared" si="18"/>
        <v>0</v>
      </c>
      <c r="AF20" s="157">
        <f t="shared" si="18"/>
        <v>0</v>
      </c>
      <c r="AG20" s="157">
        <f t="shared" si="18"/>
        <v>0</v>
      </c>
      <c r="AH20" s="157">
        <f t="shared" si="18"/>
        <v>0</v>
      </c>
      <c r="AI20" s="167">
        <f t="shared" si="34"/>
        <v>0</v>
      </c>
      <c r="AJ20" s="158">
        <f t="shared" si="20"/>
        <v>0</v>
      </c>
      <c r="AK20" s="157">
        <f t="shared" si="20"/>
        <v>0</v>
      </c>
      <c r="AL20" s="157">
        <f t="shared" si="20"/>
        <v>0</v>
      </c>
      <c r="AM20" s="157">
        <f t="shared" si="20"/>
        <v>0</v>
      </c>
      <c r="AN20" s="167">
        <f t="shared" si="35"/>
        <v>0</v>
      </c>
      <c r="AO20" s="158">
        <f t="shared" si="22"/>
        <v>0</v>
      </c>
      <c r="AP20" s="157">
        <f t="shared" si="22"/>
        <v>0</v>
      </c>
      <c r="AQ20" s="157">
        <f t="shared" si="22"/>
        <v>0</v>
      </c>
      <c r="AR20" s="157">
        <f t="shared" si="22"/>
        <v>0</v>
      </c>
      <c r="AS20" s="167">
        <f t="shared" si="36"/>
        <v>0</v>
      </c>
      <c r="AT20" s="164">
        <f t="shared" si="37"/>
        <v>0</v>
      </c>
      <c r="AU20" s="165">
        <f t="shared" si="38"/>
        <v>0</v>
      </c>
    </row>
    <row r="21" spans="1:47" outlineLevel="1" x14ac:dyDescent="0.35">
      <c r="A21">
        <v>1</v>
      </c>
      <c r="B21" s="238" t="s">
        <v>82</v>
      </c>
      <c r="C21" s="62" t="s">
        <v>106</v>
      </c>
      <c r="D21" s="158">
        <f t="shared" si="0"/>
        <v>0</v>
      </c>
      <c r="E21" s="159">
        <f t="shared" si="0"/>
        <v>8</v>
      </c>
      <c r="F21" s="158">
        <f t="shared" si="0"/>
        <v>-3</v>
      </c>
      <c r="G21" s="156">
        <f t="shared" si="26"/>
        <v>5</v>
      </c>
      <c r="H21" s="160">
        <f t="shared" si="27"/>
        <v>-0.375</v>
      </c>
      <c r="I21" s="158">
        <f t="shared" si="3"/>
        <v>0</v>
      </c>
      <c r="J21" s="156">
        <f t="shared" si="28"/>
        <v>5</v>
      </c>
      <c r="K21" s="160">
        <f t="shared" si="29"/>
        <v>0</v>
      </c>
      <c r="L21" s="158">
        <f t="shared" si="6"/>
        <v>119</v>
      </c>
      <c r="M21" s="156">
        <f t="shared" si="30"/>
        <v>124</v>
      </c>
      <c r="N21" s="160">
        <f t="shared" si="31"/>
        <v>23.8</v>
      </c>
      <c r="O21" s="158">
        <f t="shared" si="9"/>
        <v>118</v>
      </c>
      <c r="P21" s="156">
        <f t="shared" si="10"/>
        <v>242</v>
      </c>
      <c r="Q21" s="160">
        <f t="shared" si="11"/>
        <v>0.95161290322580649</v>
      </c>
      <c r="R21" s="164">
        <f t="shared" si="12"/>
        <v>234</v>
      </c>
      <c r="S21" s="165">
        <f t="shared" si="13"/>
        <v>1.3452078799117149</v>
      </c>
      <c r="U21" s="158">
        <f t="shared" si="14"/>
        <v>514</v>
      </c>
      <c r="V21" s="157">
        <f t="shared" si="14"/>
        <v>514</v>
      </c>
      <c r="W21" s="157">
        <f t="shared" si="14"/>
        <v>0</v>
      </c>
      <c r="X21" s="157">
        <f t="shared" si="14"/>
        <v>756</v>
      </c>
      <c r="Y21" s="167">
        <f t="shared" si="32"/>
        <v>2.1239669421487601</v>
      </c>
      <c r="Z21" s="158">
        <f t="shared" si="16"/>
        <v>666</v>
      </c>
      <c r="AA21" s="157">
        <f t="shared" si="16"/>
        <v>666</v>
      </c>
      <c r="AB21" s="157">
        <f t="shared" si="16"/>
        <v>0</v>
      </c>
      <c r="AC21" s="157">
        <f t="shared" si="16"/>
        <v>1422</v>
      </c>
      <c r="AD21" s="167">
        <f t="shared" si="33"/>
        <v>0.88095238095238093</v>
      </c>
      <c r="AE21" s="158">
        <f t="shared" si="18"/>
        <v>658</v>
      </c>
      <c r="AF21" s="157">
        <f t="shared" si="18"/>
        <v>658</v>
      </c>
      <c r="AG21" s="157">
        <f t="shared" si="18"/>
        <v>0</v>
      </c>
      <c r="AH21" s="157">
        <f t="shared" si="18"/>
        <v>2080</v>
      </c>
      <c r="AI21" s="167">
        <f t="shared" si="34"/>
        <v>0.46272855133614627</v>
      </c>
      <c r="AJ21" s="158">
        <f t="shared" si="20"/>
        <v>592</v>
      </c>
      <c r="AK21" s="157">
        <f t="shared" si="20"/>
        <v>592</v>
      </c>
      <c r="AL21" s="157">
        <f t="shared" si="20"/>
        <v>0</v>
      </c>
      <c r="AM21" s="157">
        <f t="shared" si="20"/>
        <v>2672</v>
      </c>
      <c r="AN21" s="167">
        <f t="shared" si="35"/>
        <v>0.2846153846153846</v>
      </c>
      <c r="AO21" s="158">
        <f t="shared" si="22"/>
        <v>704</v>
      </c>
      <c r="AP21" s="157">
        <f t="shared" si="22"/>
        <v>704</v>
      </c>
      <c r="AQ21" s="157">
        <f t="shared" si="22"/>
        <v>0</v>
      </c>
      <c r="AR21" s="157">
        <f t="shared" si="22"/>
        <v>3376</v>
      </c>
      <c r="AS21" s="167">
        <f t="shared" si="36"/>
        <v>0.26347305389221559</v>
      </c>
      <c r="AT21" s="164">
        <f t="shared" si="37"/>
        <v>3134</v>
      </c>
      <c r="AU21" s="165">
        <f t="shared" si="38"/>
        <v>0.4536845028177181</v>
      </c>
    </row>
    <row r="22" spans="1:47" outlineLevel="1" x14ac:dyDescent="0.35">
      <c r="A22">
        <v>0</v>
      </c>
      <c r="B22" s="237" t="s">
        <v>83</v>
      </c>
      <c r="C22" s="62" t="s">
        <v>106</v>
      </c>
      <c r="D22" s="158">
        <f t="shared" si="0"/>
        <v>0</v>
      </c>
      <c r="E22" s="159">
        <f t="shared" si="0"/>
        <v>0</v>
      </c>
      <c r="F22" s="158">
        <f t="shared" si="0"/>
        <v>0</v>
      </c>
      <c r="G22" s="156">
        <f t="shared" si="26"/>
        <v>0</v>
      </c>
      <c r="H22" s="160">
        <f t="shared" si="27"/>
        <v>0</v>
      </c>
      <c r="I22" s="158">
        <f t="shared" si="3"/>
        <v>0</v>
      </c>
      <c r="J22" s="156">
        <f t="shared" si="28"/>
        <v>0</v>
      </c>
      <c r="K22" s="160">
        <f t="shared" si="29"/>
        <v>0</v>
      </c>
      <c r="L22" s="158">
        <f t="shared" si="6"/>
        <v>0</v>
      </c>
      <c r="M22" s="156">
        <f t="shared" si="30"/>
        <v>0</v>
      </c>
      <c r="N22" s="160">
        <f t="shared" si="31"/>
        <v>0</v>
      </c>
      <c r="O22" s="158">
        <f t="shared" si="9"/>
        <v>0</v>
      </c>
      <c r="P22" s="156">
        <f t="shared" si="10"/>
        <v>0</v>
      </c>
      <c r="Q22" s="160">
        <f t="shared" si="11"/>
        <v>0</v>
      </c>
      <c r="R22" s="164">
        <f t="shared" si="12"/>
        <v>0</v>
      </c>
      <c r="S22" s="165">
        <f t="shared" si="13"/>
        <v>0</v>
      </c>
      <c r="U22" s="158">
        <f t="shared" si="14"/>
        <v>0</v>
      </c>
      <c r="V22" s="157">
        <f t="shared" si="14"/>
        <v>0</v>
      </c>
      <c r="W22" s="157">
        <f t="shared" si="14"/>
        <v>0</v>
      </c>
      <c r="X22" s="157">
        <f t="shared" si="14"/>
        <v>0</v>
      </c>
      <c r="Y22" s="167">
        <f t="shared" si="32"/>
        <v>0</v>
      </c>
      <c r="Z22" s="158">
        <f t="shared" si="16"/>
        <v>0</v>
      </c>
      <c r="AA22" s="157">
        <f t="shared" si="16"/>
        <v>0</v>
      </c>
      <c r="AB22" s="157">
        <f t="shared" si="16"/>
        <v>0</v>
      </c>
      <c r="AC22" s="157">
        <f t="shared" si="16"/>
        <v>0</v>
      </c>
      <c r="AD22" s="167">
        <f t="shared" si="33"/>
        <v>0</v>
      </c>
      <c r="AE22" s="158">
        <f t="shared" si="18"/>
        <v>0</v>
      </c>
      <c r="AF22" s="157">
        <f t="shared" si="18"/>
        <v>0</v>
      </c>
      <c r="AG22" s="157">
        <f t="shared" si="18"/>
        <v>0</v>
      </c>
      <c r="AH22" s="157">
        <f t="shared" si="18"/>
        <v>0</v>
      </c>
      <c r="AI22" s="167">
        <f t="shared" si="34"/>
        <v>0</v>
      </c>
      <c r="AJ22" s="158">
        <f t="shared" si="20"/>
        <v>0</v>
      </c>
      <c r="AK22" s="157">
        <f t="shared" si="20"/>
        <v>0</v>
      </c>
      <c r="AL22" s="157">
        <f t="shared" si="20"/>
        <v>0</v>
      </c>
      <c r="AM22" s="157">
        <f t="shared" si="20"/>
        <v>0</v>
      </c>
      <c r="AN22" s="167">
        <f t="shared" si="35"/>
        <v>0</v>
      </c>
      <c r="AO22" s="158">
        <f t="shared" si="22"/>
        <v>0</v>
      </c>
      <c r="AP22" s="157">
        <f t="shared" si="22"/>
        <v>0</v>
      </c>
      <c r="AQ22" s="157">
        <f t="shared" si="22"/>
        <v>0</v>
      </c>
      <c r="AR22" s="157">
        <f t="shared" si="22"/>
        <v>0</v>
      </c>
      <c r="AS22" s="167">
        <f t="shared" si="36"/>
        <v>0</v>
      </c>
      <c r="AT22" s="164">
        <f t="shared" si="37"/>
        <v>0</v>
      </c>
      <c r="AU22" s="165">
        <f t="shared" si="38"/>
        <v>0</v>
      </c>
    </row>
    <row r="23" spans="1:47" s="53" customFormat="1" outlineLevel="1" x14ac:dyDescent="0.35">
      <c r="A23">
        <v>1</v>
      </c>
      <c r="B23" s="238" t="s">
        <v>84</v>
      </c>
      <c r="C23" s="62" t="s">
        <v>106</v>
      </c>
      <c r="D23" s="158">
        <f t="shared" si="0"/>
        <v>0</v>
      </c>
      <c r="E23" s="159">
        <f t="shared" si="0"/>
        <v>8</v>
      </c>
      <c r="F23" s="158">
        <f t="shared" si="0"/>
        <v>-4</v>
      </c>
      <c r="G23" s="156">
        <f t="shared" si="26"/>
        <v>4</v>
      </c>
      <c r="H23" s="160">
        <f t="shared" si="27"/>
        <v>-0.5</v>
      </c>
      <c r="I23" s="158">
        <f t="shared" si="3"/>
        <v>0</v>
      </c>
      <c r="J23" s="156">
        <f t="shared" si="28"/>
        <v>4</v>
      </c>
      <c r="K23" s="160">
        <f t="shared" si="29"/>
        <v>0</v>
      </c>
      <c r="L23" s="158">
        <f t="shared" si="6"/>
        <v>0</v>
      </c>
      <c r="M23" s="156">
        <f t="shared" si="30"/>
        <v>4</v>
      </c>
      <c r="N23" s="160">
        <f t="shared" si="31"/>
        <v>0</v>
      </c>
      <c r="O23" s="158">
        <f t="shared" si="9"/>
        <v>0</v>
      </c>
      <c r="P23" s="156">
        <f t="shared" si="10"/>
        <v>4</v>
      </c>
      <c r="Q23" s="160">
        <f t="shared" si="11"/>
        <v>0</v>
      </c>
      <c r="R23" s="164">
        <f t="shared" si="12"/>
        <v>-4</v>
      </c>
      <c r="S23" s="165">
        <f t="shared" si="13"/>
        <v>-0.1591035847462855</v>
      </c>
      <c r="T23"/>
      <c r="U23" s="158">
        <f t="shared" si="14"/>
        <v>1</v>
      </c>
      <c r="V23" s="157">
        <f t="shared" si="14"/>
        <v>1</v>
      </c>
      <c r="W23" s="157">
        <f t="shared" si="14"/>
        <v>0</v>
      </c>
      <c r="X23" s="157">
        <f t="shared" si="14"/>
        <v>5</v>
      </c>
      <c r="Y23" s="167">
        <f t="shared" si="32"/>
        <v>0.25</v>
      </c>
      <c r="Z23" s="158">
        <f t="shared" si="16"/>
        <v>0</v>
      </c>
      <c r="AA23" s="157">
        <f t="shared" si="16"/>
        <v>0</v>
      </c>
      <c r="AB23" s="157">
        <f t="shared" si="16"/>
        <v>0</v>
      </c>
      <c r="AC23" s="157">
        <f t="shared" si="16"/>
        <v>5</v>
      </c>
      <c r="AD23" s="167">
        <f t="shared" si="33"/>
        <v>0</v>
      </c>
      <c r="AE23" s="158">
        <f t="shared" si="18"/>
        <v>0</v>
      </c>
      <c r="AF23" s="157">
        <f t="shared" si="18"/>
        <v>0</v>
      </c>
      <c r="AG23" s="157">
        <f t="shared" si="18"/>
        <v>0</v>
      </c>
      <c r="AH23" s="157">
        <f t="shared" si="18"/>
        <v>5</v>
      </c>
      <c r="AI23" s="167">
        <f t="shared" si="34"/>
        <v>0</v>
      </c>
      <c r="AJ23" s="158">
        <f t="shared" si="20"/>
        <v>0</v>
      </c>
      <c r="AK23" s="157">
        <f t="shared" si="20"/>
        <v>0</v>
      </c>
      <c r="AL23" s="157">
        <f t="shared" si="20"/>
        <v>0</v>
      </c>
      <c r="AM23" s="157">
        <f t="shared" si="20"/>
        <v>5</v>
      </c>
      <c r="AN23" s="167">
        <f t="shared" si="35"/>
        <v>0</v>
      </c>
      <c r="AO23" s="158">
        <f t="shared" si="22"/>
        <v>0</v>
      </c>
      <c r="AP23" s="157">
        <f t="shared" si="22"/>
        <v>0</v>
      </c>
      <c r="AQ23" s="157">
        <f t="shared" si="22"/>
        <v>0</v>
      </c>
      <c r="AR23" s="157">
        <f t="shared" si="22"/>
        <v>5</v>
      </c>
      <c r="AS23" s="167">
        <f t="shared" si="36"/>
        <v>0</v>
      </c>
      <c r="AT23" s="164">
        <f t="shared" si="37"/>
        <v>1</v>
      </c>
      <c r="AU23" s="165">
        <f t="shared" si="38"/>
        <v>0</v>
      </c>
    </row>
    <row r="24" spans="1:47" s="53" customFormat="1" outlineLevel="1" x14ac:dyDescent="0.35">
      <c r="A24">
        <v>0</v>
      </c>
      <c r="B24" s="237" t="s">
        <v>85</v>
      </c>
      <c r="C24" s="62" t="s">
        <v>106</v>
      </c>
      <c r="D24" s="158">
        <f t="shared" si="0"/>
        <v>0</v>
      </c>
      <c r="E24" s="159">
        <f t="shared" si="0"/>
        <v>0</v>
      </c>
      <c r="F24" s="158">
        <f t="shared" si="0"/>
        <v>0</v>
      </c>
      <c r="G24" s="156">
        <f t="shared" si="26"/>
        <v>0</v>
      </c>
      <c r="H24" s="160">
        <f t="shared" si="27"/>
        <v>0</v>
      </c>
      <c r="I24" s="158">
        <f t="shared" si="3"/>
        <v>0</v>
      </c>
      <c r="J24" s="156">
        <f t="shared" si="28"/>
        <v>0</v>
      </c>
      <c r="K24" s="160">
        <f t="shared" si="29"/>
        <v>0</v>
      </c>
      <c r="L24" s="158">
        <f t="shared" si="6"/>
        <v>0</v>
      </c>
      <c r="M24" s="156">
        <f t="shared" si="30"/>
        <v>0</v>
      </c>
      <c r="N24" s="160">
        <f t="shared" si="31"/>
        <v>0</v>
      </c>
      <c r="O24" s="158">
        <f t="shared" si="9"/>
        <v>0</v>
      </c>
      <c r="P24" s="156">
        <f t="shared" si="10"/>
        <v>0</v>
      </c>
      <c r="Q24" s="160">
        <f t="shared" si="11"/>
        <v>0</v>
      </c>
      <c r="R24" s="164">
        <f t="shared" si="12"/>
        <v>0</v>
      </c>
      <c r="S24" s="165">
        <f t="shared" si="13"/>
        <v>0</v>
      </c>
      <c r="T24"/>
      <c r="U24" s="158">
        <f t="shared" si="14"/>
        <v>0</v>
      </c>
      <c r="V24" s="157">
        <f t="shared" si="14"/>
        <v>0</v>
      </c>
      <c r="W24" s="157">
        <f t="shared" si="14"/>
        <v>0</v>
      </c>
      <c r="X24" s="157">
        <f t="shared" si="14"/>
        <v>0</v>
      </c>
      <c r="Y24" s="167">
        <f t="shared" si="32"/>
        <v>0</v>
      </c>
      <c r="Z24" s="158">
        <f t="shared" si="16"/>
        <v>0</v>
      </c>
      <c r="AA24" s="157">
        <f t="shared" si="16"/>
        <v>0</v>
      </c>
      <c r="AB24" s="157">
        <f t="shared" si="16"/>
        <v>0</v>
      </c>
      <c r="AC24" s="157">
        <f t="shared" si="16"/>
        <v>0</v>
      </c>
      <c r="AD24" s="167">
        <f t="shared" si="33"/>
        <v>0</v>
      </c>
      <c r="AE24" s="158">
        <f t="shared" si="18"/>
        <v>0</v>
      </c>
      <c r="AF24" s="157">
        <f t="shared" si="18"/>
        <v>0</v>
      </c>
      <c r="AG24" s="157">
        <f t="shared" si="18"/>
        <v>0</v>
      </c>
      <c r="AH24" s="157">
        <f t="shared" si="18"/>
        <v>0</v>
      </c>
      <c r="AI24" s="167">
        <f t="shared" si="34"/>
        <v>0</v>
      </c>
      <c r="AJ24" s="158">
        <f t="shared" si="20"/>
        <v>0</v>
      </c>
      <c r="AK24" s="157">
        <f t="shared" si="20"/>
        <v>0</v>
      </c>
      <c r="AL24" s="157">
        <f t="shared" si="20"/>
        <v>0</v>
      </c>
      <c r="AM24" s="157">
        <f t="shared" si="20"/>
        <v>0</v>
      </c>
      <c r="AN24" s="167">
        <f t="shared" si="35"/>
        <v>0</v>
      </c>
      <c r="AO24" s="158">
        <f t="shared" si="22"/>
        <v>0</v>
      </c>
      <c r="AP24" s="157">
        <f t="shared" si="22"/>
        <v>0</v>
      </c>
      <c r="AQ24" s="157">
        <f t="shared" si="22"/>
        <v>0</v>
      </c>
      <c r="AR24" s="157">
        <f t="shared" si="22"/>
        <v>0</v>
      </c>
      <c r="AS24" s="167">
        <f t="shared" si="36"/>
        <v>0</v>
      </c>
      <c r="AT24" s="164">
        <f t="shared" si="37"/>
        <v>0</v>
      </c>
      <c r="AU24" s="165">
        <f t="shared" si="38"/>
        <v>0</v>
      </c>
    </row>
    <row r="25" spans="1:47" s="53" customFormat="1" outlineLevel="1" x14ac:dyDescent="0.35">
      <c r="A25">
        <v>1</v>
      </c>
      <c r="B25" s="238" t="s">
        <v>86</v>
      </c>
      <c r="C25" s="62" t="s">
        <v>106</v>
      </c>
      <c r="D25" s="158">
        <f>D58+D90+D122+D154+D186+D218</f>
        <v>0</v>
      </c>
      <c r="E25" s="159">
        <f t="shared" si="0"/>
        <v>4</v>
      </c>
      <c r="F25" s="158">
        <f t="shared" si="0"/>
        <v>-3</v>
      </c>
      <c r="G25" s="156">
        <f t="shared" si="26"/>
        <v>1</v>
      </c>
      <c r="H25" s="160">
        <f t="shared" si="27"/>
        <v>-0.75</v>
      </c>
      <c r="I25" s="158">
        <f t="shared" si="3"/>
        <v>0</v>
      </c>
      <c r="J25" s="156">
        <f t="shared" si="28"/>
        <v>1</v>
      </c>
      <c r="K25" s="160">
        <f t="shared" si="29"/>
        <v>0</v>
      </c>
      <c r="L25" s="158">
        <f t="shared" si="6"/>
        <v>0</v>
      </c>
      <c r="M25" s="156">
        <f t="shared" si="30"/>
        <v>1</v>
      </c>
      <c r="N25" s="160">
        <f t="shared" si="31"/>
        <v>0</v>
      </c>
      <c r="O25" s="158">
        <f t="shared" si="9"/>
        <v>0</v>
      </c>
      <c r="P25" s="156">
        <f t="shared" si="10"/>
        <v>1</v>
      </c>
      <c r="Q25" s="160">
        <f t="shared" si="11"/>
        <v>0</v>
      </c>
      <c r="R25" s="164">
        <f t="shared" si="12"/>
        <v>-3</v>
      </c>
      <c r="S25" s="165">
        <f t="shared" si="13"/>
        <v>-0.29289321881345243</v>
      </c>
      <c r="T25"/>
      <c r="U25" s="158">
        <f t="shared" si="14"/>
        <v>0</v>
      </c>
      <c r="V25" s="157">
        <f t="shared" si="14"/>
        <v>0</v>
      </c>
      <c r="W25" s="157">
        <f t="shared" si="14"/>
        <v>0</v>
      </c>
      <c r="X25" s="157">
        <f t="shared" si="14"/>
        <v>1</v>
      </c>
      <c r="Y25" s="167">
        <f t="shared" si="32"/>
        <v>0</v>
      </c>
      <c r="Z25" s="158">
        <f t="shared" si="16"/>
        <v>0</v>
      </c>
      <c r="AA25" s="157">
        <f t="shared" si="16"/>
        <v>0</v>
      </c>
      <c r="AB25" s="157">
        <f t="shared" si="16"/>
        <v>0</v>
      </c>
      <c r="AC25" s="157">
        <f t="shared" si="16"/>
        <v>1</v>
      </c>
      <c r="AD25" s="167">
        <f t="shared" si="33"/>
        <v>0</v>
      </c>
      <c r="AE25" s="158">
        <f t="shared" si="18"/>
        <v>0</v>
      </c>
      <c r="AF25" s="157">
        <f t="shared" si="18"/>
        <v>0</v>
      </c>
      <c r="AG25" s="157">
        <f t="shared" si="18"/>
        <v>0</v>
      </c>
      <c r="AH25" s="157">
        <f t="shared" si="18"/>
        <v>1</v>
      </c>
      <c r="AI25" s="167">
        <f t="shared" si="34"/>
        <v>0</v>
      </c>
      <c r="AJ25" s="158">
        <f t="shared" si="20"/>
        <v>0</v>
      </c>
      <c r="AK25" s="157">
        <f t="shared" si="20"/>
        <v>0</v>
      </c>
      <c r="AL25" s="157">
        <f t="shared" si="20"/>
        <v>0</v>
      </c>
      <c r="AM25" s="157">
        <f t="shared" si="20"/>
        <v>1</v>
      </c>
      <c r="AN25" s="167">
        <f t="shared" si="35"/>
        <v>0</v>
      </c>
      <c r="AO25" s="158">
        <f t="shared" si="22"/>
        <v>0</v>
      </c>
      <c r="AP25" s="157">
        <f t="shared" si="22"/>
        <v>0</v>
      </c>
      <c r="AQ25" s="157">
        <f t="shared" si="22"/>
        <v>0</v>
      </c>
      <c r="AR25" s="157">
        <f t="shared" si="22"/>
        <v>1</v>
      </c>
      <c r="AS25" s="167">
        <f t="shared" si="36"/>
        <v>0</v>
      </c>
      <c r="AT25" s="164">
        <f t="shared" si="37"/>
        <v>0</v>
      </c>
      <c r="AU25" s="165">
        <f t="shared" si="38"/>
        <v>0</v>
      </c>
    </row>
    <row r="26" spans="1:47" s="53" customFormat="1" outlineLevel="1" x14ac:dyDescent="0.35">
      <c r="A26">
        <v>0</v>
      </c>
      <c r="B26" s="237" t="s">
        <v>87</v>
      </c>
      <c r="C26" s="62" t="s">
        <v>106</v>
      </c>
      <c r="D26" s="158">
        <f t="shared" si="0"/>
        <v>0</v>
      </c>
      <c r="E26" s="159">
        <f t="shared" si="0"/>
        <v>0</v>
      </c>
      <c r="F26" s="158">
        <f t="shared" si="0"/>
        <v>0</v>
      </c>
      <c r="G26" s="156">
        <f t="shared" si="26"/>
        <v>0</v>
      </c>
      <c r="H26" s="160">
        <f t="shared" si="27"/>
        <v>0</v>
      </c>
      <c r="I26" s="158">
        <f t="shared" si="3"/>
        <v>0</v>
      </c>
      <c r="J26" s="156">
        <f t="shared" si="28"/>
        <v>0</v>
      </c>
      <c r="K26" s="160">
        <f t="shared" si="29"/>
        <v>0</v>
      </c>
      <c r="L26" s="158">
        <f t="shared" si="6"/>
        <v>0</v>
      </c>
      <c r="M26" s="156">
        <f t="shared" si="30"/>
        <v>0</v>
      </c>
      <c r="N26" s="160">
        <f t="shared" si="31"/>
        <v>0</v>
      </c>
      <c r="O26" s="158">
        <f t="shared" si="9"/>
        <v>0</v>
      </c>
      <c r="P26" s="156">
        <f t="shared" si="10"/>
        <v>0</v>
      </c>
      <c r="Q26" s="160">
        <f t="shared" si="11"/>
        <v>0</v>
      </c>
      <c r="R26" s="164">
        <f t="shared" si="12"/>
        <v>0</v>
      </c>
      <c r="S26" s="165">
        <f t="shared" si="13"/>
        <v>0</v>
      </c>
      <c r="T26"/>
      <c r="U26" s="158">
        <f t="shared" si="14"/>
        <v>0</v>
      </c>
      <c r="V26" s="157">
        <f t="shared" si="14"/>
        <v>0</v>
      </c>
      <c r="W26" s="157">
        <f t="shared" si="14"/>
        <v>0</v>
      </c>
      <c r="X26" s="157">
        <f t="shared" si="14"/>
        <v>0</v>
      </c>
      <c r="Y26" s="167">
        <f t="shared" si="32"/>
        <v>0</v>
      </c>
      <c r="Z26" s="158">
        <f t="shared" si="16"/>
        <v>0</v>
      </c>
      <c r="AA26" s="157">
        <f t="shared" si="16"/>
        <v>0</v>
      </c>
      <c r="AB26" s="157">
        <f t="shared" si="16"/>
        <v>0</v>
      </c>
      <c r="AC26" s="157">
        <f t="shared" si="16"/>
        <v>0</v>
      </c>
      <c r="AD26" s="167">
        <f t="shared" si="33"/>
        <v>0</v>
      </c>
      <c r="AE26" s="158">
        <f t="shared" si="18"/>
        <v>0</v>
      </c>
      <c r="AF26" s="157">
        <f t="shared" si="18"/>
        <v>0</v>
      </c>
      <c r="AG26" s="157">
        <f t="shared" si="18"/>
        <v>0</v>
      </c>
      <c r="AH26" s="157">
        <f t="shared" si="18"/>
        <v>0</v>
      </c>
      <c r="AI26" s="167">
        <f t="shared" si="34"/>
        <v>0</v>
      </c>
      <c r="AJ26" s="158">
        <f t="shared" si="20"/>
        <v>0</v>
      </c>
      <c r="AK26" s="157">
        <f t="shared" si="20"/>
        <v>0</v>
      </c>
      <c r="AL26" s="157">
        <f t="shared" si="20"/>
        <v>0</v>
      </c>
      <c r="AM26" s="157">
        <f t="shared" si="20"/>
        <v>0</v>
      </c>
      <c r="AN26" s="167">
        <f t="shared" si="35"/>
        <v>0</v>
      </c>
      <c r="AO26" s="158">
        <f t="shared" si="22"/>
        <v>0</v>
      </c>
      <c r="AP26" s="157">
        <f t="shared" si="22"/>
        <v>0</v>
      </c>
      <c r="AQ26" s="157">
        <f t="shared" si="22"/>
        <v>0</v>
      </c>
      <c r="AR26" s="157">
        <f t="shared" si="22"/>
        <v>0</v>
      </c>
      <c r="AS26" s="167">
        <f t="shared" si="36"/>
        <v>0</v>
      </c>
      <c r="AT26" s="164">
        <f t="shared" si="37"/>
        <v>0</v>
      </c>
      <c r="AU26" s="165">
        <f t="shared" si="38"/>
        <v>0</v>
      </c>
    </row>
    <row r="27" spans="1:47" s="53" customFormat="1" outlineLevel="1" x14ac:dyDescent="0.35">
      <c r="A27">
        <v>1</v>
      </c>
      <c r="B27" s="238" t="s">
        <v>88</v>
      </c>
      <c r="C27" s="62" t="s">
        <v>106</v>
      </c>
      <c r="D27" s="158">
        <f t="shared" si="0"/>
        <v>0</v>
      </c>
      <c r="E27" s="159">
        <f t="shared" si="0"/>
        <v>6</v>
      </c>
      <c r="F27" s="158">
        <f t="shared" si="0"/>
        <v>0</v>
      </c>
      <c r="G27" s="156">
        <f t="shared" si="26"/>
        <v>6</v>
      </c>
      <c r="H27" s="160">
        <f t="shared" si="27"/>
        <v>0</v>
      </c>
      <c r="I27" s="158">
        <f t="shared" si="3"/>
        <v>0</v>
      </c>
      <c r="J27" s="156">
        <f t="shared" si="28"/>
        <v>6</v>
      </c>
      <c r="K27" s="160">
        <f t="shared" si="29"/>
        <v>0</v>
      </c>
      <c r="L27" s="158">
        <f t="shared" si="6"/>
        <v>177</v>
      </c>
      <c r="M27" s="156">
        <f t="shared" si="30"/>
        <v>183</v>
      </c>
      <c r="N27" s="160">
        <f t="shared" si="31"/>
        <v>29.5</v>
      </c>
      <c r="O27" s="158">
        <f t="shared" si="9"/>
        <v>139</v>
      </c>
      <c r="P27" s="156">
        <f t="shared" si="10"/>
        <v>322</v>
      </c>
      <c r="Q27" s="160">
        <f t="shared" si="11"/>
        <v>0.7595628415300546</v>
      </c>
      <c r="R27" s="164">
        <f t="shared" si="12"/>
        <v>316</v>
      </c>
      <c r="S27" s="165">
        <f t="shared" si="13"/>
        <v>1.7066129495389566</v>
      </c>
      <c r="T27"/>
      <c r="U27" s="158">
        <f t="shared" si="14"/>
        <v>355</v>
      </c>
      <c r="V27" s="157">
        <f t="shared" si="14"/>
        <v>355</v>
      </c>
      <c r="W27" s="157">
        <f t="shared" si="14"/>
        <v>0</v>
      </c>
      <c r="X27" s="157">
        <f t="shared" si="14"/>
        <v>677</v>
      </c>
      <c r="Y27" s="167">
        <f t="shared" si="32"/>
        <v>1.1024844720496894</v>
      </c>
      <c r="Z27" s="158">
        <f t="shared" si="16"/>
        <v>495</v>
      </c>
      <c r="AA27" s="157">
        <f t="shared" si="16"/>
        <v>495</v>
      </c>
      <c r="AB27" s="157">
        <f t="shared" si="16"/>
        <v>0</v>
      </c>
      <c r="AC27" s="157">
        <f t="shared" si="16"/>
        <v>1172</v>
      </c>
      <c r="AD27" s="167">
        <f t="shared" si="33"/>
        <v>0.73116691285081237</v>
      </c>
      <c r="AE27" s="158">
        <f t="shared" si="18"/>
        <v>630</v>
      </c>
      <c r="AF27" s="157">
        <f t="shared" si="18"/>
        <v>630</v>
      </c>
      <c r="AG27" s="157">
        <f t="shared" si="18"/>
        <v>0</v>
      </c>
      <c r="AH27" s="157">
        <f t="shared" si="18"/>
        <v>1802</v>
      </c>
      <c r="AI27" s="167">
        <f t="shared" si="34"/>
        <v>0.53754266211604096</v>
      </c>
      <c r="AJ27" s="158">
        <f t="shared" si="20"/>
        <v>567</v>
      </c>
      <c r="AK27" s="157">
        <f t="shared" si="20"/>
        <v>567</v>
      </c>
      <c r="AL27" s="157">
        <f t="shared" si="20"/>
        <v>0</v>
      </c>
      <c r="AM27" s="157">
        <f t="shared" si="20"/>
        <v>2369</v>
      </c>
      <c r="AN27" s="167">
        <f>IFERROR((AM27-AH27)/AH27,0)</f>
        <v>0.31465038845726973</v>
      </c>
      <c r="AO27" s="158">
        <f t="shared" si="22"/>
        <v>882</v>
      </c>
      <c r="AP27" s="157">
        <f t="shared" si="22"/>
        <v>882</v>
      </c>
      <c r="AQ27" s="157">
        <f t="shared" si="22"/>
        <v>0</v>
      </c>
      <c r="AR27" s="157">
        <f t="shared" si="22"/>
        <v>3251</v>
      </c>
      <c r="AS27" s="167">
        <f t="shared" si="36"/>
        <v>0.3723089911355002</v>
      </c>
      <c r="AT27" s="164">
        <f t="shared" si="37"/>
        <v>2929</v>
      </c>
      <c r="AU27" s="165">
        <f t="shared" si="38"/>
        <v>0.48032500530645161</v>
      </c>
    </row>
    <row r="28" spans="1:47" s="53" customFormat="1" outlineLevel="1" x14ac:dyDescent="0.35">
      <c r="A28">
        <v>0</v>
      </c>
      <c r="B28" s="237" t="s">
        <v>89</v>
      </c>
      <c r="C28" s="62" t="s">
        <v>106</v>
      </c>
      <c r="D28" s="158">
        <f t="shared" si="0"/>
        <v>0</v>
      </c>
      <c r="E28" s="159">
        <f t="shared" si="0"/>
        <v>0</v>
      </c>
      <c r="F28" s="158">
        <f t="shared" si="0"/>
        <v>0</v>
      </c>
      <c r="G28" s="156">
        <f t="shared" si="26"/>
        <v>0</v>
      </c>
      <c r="H28" s="160">
        <f t="shared" si="27"/>
        <v>0</v>
      </c>
      <c r="I28" s="158">
        <f t="shared" si="3"/>
        <v>0</v>
      </c>
      <c r="J28" s="156">
        <f t="shared" si="28"/>
        <v>0</v>
      </c>
      <c r="K28" s="160">
        <f t="shared" si="29"/>
        <v>0</v>
      </c>
      <c r="L28" s="158">
        <f t="shared" si="6"/>
        <v>0</v>
      </c>
      <c r="M28" s="156">
        <f t="shared" si="30"/>
        <v>0</v>
      </c>
      <c r="N28" s="160">
        <f t="shared" si="31"/>
        <v>0</v>
      </c>
      <c r="O28" s="158">
        <f t="shared" si="9"/>
        <v>0</v>
      </c>
      <c r="P28" s="156">
        <f t="shared" si="10"/>
        <v>0</v>
      </c>
      <c r="Q28" s="160">
        <f t="shared" si="11"/>
        <v>0</v>
      </c>
      <c r="R28" s="164">
        <f t="shared" si="12"/>
        <v>0</v>
      </c>
      <c r="S28" s="165">
        <f t="shared" si="13"/>
        <v>0</v>
      </c>
      <c r="T28"/>
      <c r="U28" s="158">
        <f t="shared" si="14"/>
        <v>0</v>
      </c>
      <c r="V28" s="157">
        <f t="shared" si="14"/>
        <v>0</v>
      </c>
      <c r="W28" s="157">
        <f t="shared" si="14"/>
        <v>0</v>
      </c>
      <c r="X28" s="157">
        <f t="shared" si="14"/>
        <v>0</v>
      </c>
      <c r="Y28" s="167">
        <f t="shared" si="32"/>
        <v>0</v>
      </c>
      <c r="Z28" s="158">
        <f t="shared" si="16"/>
        <v>0</v>
      </c>
      <c r="AA28" s="157">
        <f t="shared" si="16"/>
        <v>0</v>
      </c>
      <c r="AB28" s="157">
        <f t="shared" si="16"/>
        <v>0</v>
      </c>
      <c r="AC28" s="157">
        <f t="shared" si="16"/>
        <v>0</v>
      </c>
      <c r="AD28" s="167">
        <f t="shared" si="33"/>
        <v>0</v>
      </c>
      <c r="AE28" s="158">
        <f t="shared" si="18"/>
        <v>0</v>
      </c>
      <c r="AF28" s="157">
        <f t="shared" si="18"/>
        <v>0</v>
      </c>
      <c r="AG28" s="157">
        <f t="shared" si="18"/>
        <v>0</v>
      </c>
      <c r="AH28" s="157">
        <f t="shared" si="18"/>
        <v>0</v>
      </c>
      <c r="AI28" s="167">
        <f t="shared" si="34"/>
        <v>0</v>
      </c>
      <c r="AJ28" s="158">
        <f t="shared" si="20"/>
        <v>0</v>
      </c>
      <c r="AK28" s="157">
        <f t="shared" si="20"/>
        <v>0</v>
      </c>
      <c r="AL28" s="157">
        <f t="shared" si="20"/>
        <v>0</v>
      </c>
      <c r="AM28" s="157">
        <f t="shared" si="20"/>
        <v>0</v>
      </c>
      <c r="AN28" s="167">
        <f t="shared" si="35"/>
        <v>0</v>
      </c>
      <c r="AO28" s="158">
        <f t="shared" si="22"/>
        <v>0</v>
      </c>
      <c r="AP28" s="157">
        <f t="shared" si="22"/>
        <v>0</v>
      </c>
      <c r="AQ28" s="157">
        <f t="shared" si="22"/>
        <v>0</v>
      </c>
      <c r="AR28" s="157">
        <f t="shared" si="22"/>
        <v>0</v>
      </c>
      <c r="AS28" s="167">
        <f t="shared" si="36"/>
        <v>0</v>
      </c>
      <c r="AT28" s="164">
        <f t="shared" si="37"/>
        <v>0</v>
      </c>
      <c r="AU28" s="165">
        <f t="shared" si="38"/>
        <v>0</v>
      </c>
    </row>
    <row r="29" spans="1:47" s="53" customFormat="1" outlineLevel="1" x14ac:dyDescent="0.35">
      <c r="A29">
        <v>1</v>
      </c>
      <c r="B29" s="238" t="s">
        <v>90</v>
      </c>
      <c r="C29" s="62" t="s">
        <v>106</v>
      </c>
      <c r="D29" s="158">
        <f t="shared" si="0"/>
        <v>0</v>
      </c>
      <c r="E29" s="159">
        <f t="shared" si="0"/>
        <v>7</v>
      </c>
      <c r="F29" s="158">
        <f t="shared" si="0"/>
        <v>1</v>
      </c>
      <c r="G29" s="156">
        <f t="shared" si="26"/>
        <v>8</v>
      </c>
      <c r="H29" s="160">
        <f t="shared" si="27"/>
        <v>0.14285714285714285</v>
      </c>
      <c r="I29" s="158">
        <f t="shared" si="3"/>
        <v>0</v>
      </c>
      <c r="J29" s="156">
        <f t="shared" si="28"/>
        <v>8</v>
      </c>
      <c r="K29" s="160">
        <f t="shared" si="29"/>
        <v>0</v>
      </c>
      <c r="L29" s="158">
        <f t="shared" si="6"/>
        <v>0</v>
      </c>
      <c r="M29" s="156">
        <f t="shared" si="30"/>
        <v>8</v>
      </c>
      <c r="N29" s="160">
        <f t="shared" si="31"/>
        <v>0</v>
      </c>
      <c r="O29" s="158">
        <f t="shared" si="9"/>
        <v>0</v>
      </c>
      <c r="P29" s="156">
        <f t="shared" si="10"/>
        <v>8</v>
      </c>
      <c r="Q29" s="160">
        <f t="shared" si="11"/>
        <v>0</v>
      </c>
      <c r="R29" s="164">
        <f t="shared" si="12"/>
        <v>1</v>
      </c>
      <c r="S29" s="165">
        <f t="shared" si="13"/>
        <v>3.3946307914341167E-2</v>
      </c>
      <c r="T29"/>
      <c r="U29" s="158">
        <f t="shared" si="14"/>
        <v>0</v>
      </c>
      <c r="V29" s="157">
        <f t="shared" si="14"/>
        <v>0</v>
      </c>
      <c r="W29" s="157">
        <f t="shared" si="14"/>
        <v>0</v>
      </c>
      <c r="X29" s="157">
        <f t="shared" si="14"/>
        <v>8</v>
      </c>
      <c r="Y29" s="167">
        <f t="shared" si="32"/>
        <v>0</v>
      </c>
      <c r="Z29" s="158">
        <f t="shared" si="16"/>
        <v>2</v>
      </c>
      <c r="AA29" s="157">
        <f t="shared" si="16"/>
        <v>2</v>
      </c>
      <c r="AB29" s="157">
        <f t="shared" si="16"/>
        <v>0</v>
      </c>
      <c r="AC29" s="157">
        <f t="shared" si="16"/>
        <v>10</v>
      </c>
      <c r="AD29" s="167">
        <f t="shared" si="33"/>
        <v>0.25</v>
      </c>
      <c r="AE29" s="158">
        <f t="shared" si="18"/>
        <v>88</v>
      </c>
      <c r="AF29" s="157">
        <f t="shared" si="18"/>
        <v>88</v>
      </c>
      <c r="AG29" s="157">
        <f t="shared" si="18"/>
        <v>0</v>
      </c>
      <c r="AH29" s="157">
        <f t="shared" si="18"/>
        <v>98</v>
      </c>
      <c r="AI29" s="167">
        <f t="shared" si="34"/>
        <v>8.8000000000000007</v>
      </c>
      <c r="AJ29" s="158">
        <f t="shared" si="20"/>
        <v>118</v>
      </c>
      <c r="AK29" s="157">
        <f t="shared" si="20"/>
        <v>118</v>
      </c>
      <c r="AL29" s="157">
        <f t="shared" si="20"/>
        <v>0</v>
      </c>
      <c r="AM29" s="157">
        <f t="shared" si="20"/>
        <v>216</v>
      </c>
      <c r="AN29" s="167">
        <f t="shared" si="35"/>
        <v>1.2040816326530612</v>
      </c>
      <c r="AO29" s="158">
        <f t="shared" si="22"/>
        <v>1</v>
      </c>
      <c r="AP29" s="157">
        <f t="shared" si="22"/>
        <v>1</v>
      </c>
      <c r="AQ29" s="157">
        <f t="shared" si="22"/>
        <v>0</v>
      </c>
      <c r="AR29" s="157">
        <f t="shared" si="22"/>
        <v>217</v>
      </c>
      <c r="AS29" s="167">
        <f t="shared" si="36"/>
        <v>4.6296296296296294E-3</v>
      </c>
      <c r="AT29" s="164">
        <f t="shared" si="37"/>
        <v>209</v>
      </c>
      <c r="AU29" s="165">
        <f t="shared" si="38"/>
        <v>1.2821408072246361</v>
      </c>
    </row>
    <row r="30" spans="1:47" s="53" customFormat="1" outlineLevel="1" x14ac:dyDescent="0.35">
      <c r="A30">
        <v>1</v>
      </c>
      <c r="B30" s="238" t="s">
        <v>91</v>
      </c>
      <c r="C30" s="62" t="s">
        <v>106</v>
      </c>
      <c r="D30" s="158">
        <f t="shared" si="0"/>
        <v>0</v>
      </c>
      <c r="E30" s="159">
        <f t="shared" si="0"/>
        <v>0</v>
      </c>
      <c r="F30" s="158">
        <f t="shared" si="0"/>
        <v>0</v>
      </c>
      <c r="G30" s="156">
        <f t="shared" si="26"/>
        <v>0</v>
      </c>
      <c r="H30" s="160">
        <f t="shared" si="27"/>
        <v>0</v>
      </c>
      <c r="I30" s="158">
        <f t="shared" si="3"/>
        <v>0</v>
      </c>
      <c r="J30" s="156">
        <f t="shared" si="28"/>
        <v>0</v>
      </c>
      <c r="K30" s="160">
        <f t="shared" si="29"/>
        <v>0</v>
      </c>
      <c r="L30" s="158">
        <f t="shared" si="6"/>
        <v>0</v>
      </c>
      <c r="M30" s="156">
        <f t="shared" si="30"/>
        <v>0</v>
      </c>
      <c r="N30" s="160">
        <f t="shared" si="31"/>
        <v>0</v>
      </c>
      <c r="O30" s="158">
        <f t="shared" si="9"/>
        <v>0</v>
      </c>
      <c r="P30" s="156">
        <f t="shared" si="10"/>
        <v>0</v>
      </c>
      <c r="Q30" s="160">
        <f t="shared" si="11"/>
        <v>0</v>
      </c>
      <c r="R30" s="164">
        <f t="shared" si="12"/>
        <v>0</v>
      </c>
      <c r="S30" s="165">
        <f t="shared" si="13"/>
        <v>0</v>
      </c>
      <c r="T30"/>
      <c r="U30" s="158">
        <f t="shared" si="14"/>
        <v>0</v>
      </c>
      <c r="V30" s="157">
        <f t="shared" si="14"/>
        <v>0</v>
      </c>
      <c r="W30" s="157">
        <f t="shared" si="14"/>
        <v>0</v>
      </c>
      <c r="X30" s="157">
        <f t="shared" si="14"/>
        <v>0</v>
      </c>
      <c r="Y30" s="167">
        <f t="shared" si="32"/>
        <v>0</v>
      </c>
      <c r="Z30" s="158">
        <f t="shared" si="16"/>
        <v>0</v>
      </c>
      <c r="AA30" s="157">
        <f t="shared" si="16"/>
        <v>0</v>
      </c>
      <c r="AB30" s="157">
        <f t="shared" si="16"/>
        <v>0</v>
      </c>
      <c r="AC30" s="157">
        <f t="shared" si="16"/>
        <v>0</v>
      </c>
      <c r="AD30" s="167">
        <f t="shared" si="33"/>
        <v>0</v>
      </c>
      <c r="AE30" s="158">
        <f t="shared" si="18"/>
        <v>0</v>
      </c>
      <c r="AF30" s="157">
        <f t="shared" si="18"/>
        <v>0</v>
      </c>
      <c r="AG30" s="157">
        <f t="shared" si="18"/>
        <v>0</v>
      </c>
      <c r="AH30" s="157">
        <f t="shared" si="18"/>
        <v>0</v>
      </c>
      <c r="AI30" s="167">
        <f t="shared" si="34"/>
        <v>0</v>
      </c>
      <c r="AJ30" s="158">
        <f t="shared" si="20"/>
        <v>0</v>
      </c>
      <c r="AK30" s="157">
        <f t="shared" si="20"/>
        <v>0</v>
      </c>
      <c r="AL30" s="157">
        <f t="shared" si="20"/>
        <v>0</v>
      </c>
      <c r="AM30" s="157">
        <f t="shared" si="20"/>
        <v>0</v>
      </c>
      <c r="AN30" s="167">
        <f t="shared" si="35"/>
        <v>0</v>
      </c>
      <c r="AO30" s="158">
        <f t="shared" si="22"/>
        <v>0</v>
      </c>
      <c r="AP30" s="157">
        <f t="shared" si="22"/>
        <v>0</v>
      </c>
      <c r="AQ30" s="157">
        <f t="shared" si="22"/>
        <v>0</v>
      </c>
      <c r="AR30" s="157">
        <f t="shared" si="22"/>
        <v>0</v>
      </c>
      <c r="AS30" s="167">
        <f t="shared" si="36"/>
        <v>0</v>
      </c>
      <c r="AT30" s="164">
        <f t="shared" si="37"/>
        <v>0</v>
      </c>
      <c r="AU30" s="165">
        <f t="shared" si="38"/>
        <v>0</v>
      </c>
    </row>
    <row r="31" spans="1:47" s="53" customFormat="1" outlineLevel="1" x14ac:dyDescent="0.35">
      <c r="A31">
        <v>0</v>
      </c>
      <c r="B31" s="237" t="s">
        <v>92</v>
      </c>
      <c r="C31" s="62" t="s">
        <v>106</v>
      </c>
      <c r="D31" s="158">
        <f t="shared" si="0"/>
        <v>0</v>
      </c>
      <c r="E31" s="159">
        <f t="shared" si="0"/>
        <v>0</v>
      </c>
      <c r="F31" s="158">
        <f t="shared" si="0"/>
        <v>0</v>
      </c>
      <c r="G31" s="156">
        <f t="shared" si="26"/>
        <v>0</v>
      </c>
      <c r="H31" s="160">
        <f t="shared" si="27"/>
        <v>0</v>
      </c>
      <c r="I31" s="158">
        <f t="shared" si="3"/>
        <v>0</v>
      </c>
      <c r="J31" s="156">
        <f t="shared" si="28"/>
        <v>0</v>
      </c>
      <c r="K31" s="160">
        <f t="shared" si="29"/>
        <v>0</v>
      </c>
      <c r="L31" s="158">
        <f t="shared" si="6"/>
        <v>0</v>
      </c>
      <c r="M31" s="156">
        <f t="shared" si="30"/>
        <v>0</v>
      </c>
      <c r="N31" s="160">
        <f t="shared" si="31"/>
        <v>0</v>
      </c>
      <c r="O31" s="158">
        <f t="shared" si="9"/>
        <v>0</v>
      </c>
      <c r="P31" s="156">
        <f t="shared" si="10"/>
        <v>0</v>
      </c>
      <c r="Q31" s="160">
        <f t="shared" si="11"/>
        <v>0</v>
      </c>
      <c r="R31" s="164">
        <f t="shared" si="12"/>
        <v>0</v>
      </c>
      <c r="S31" s="165">
        <f t="shared" si="13"/>
        <v>0</v>
      </c>
      <c r="T31"/>
      <c r="U31" s="158">
        <f t="shared" si="14"/>
        <v>0</v>
      </c>
      <c r="V31" s="157">
        <f t="shared" si="14"/>
        <v>0</v>
      </c>
      <c r="W31" s="157">
        <f t="shared" si="14"/>
        <v>0</v>
      </c>
      <c r="X31" s="157">
        <f t="shared" si="14"/>
        <v>0</v>
      </c>
      <c r="Y31" s="167">
        <f t="shared" si="32"/>
        <v>0</v>
      </c>
      <c r="Z31" s="158">
        <f t="shared" si="16"/>
        <v>0</v>
      </c>
      <c r="AA31" s="157">
        <f t="shared" si="16"/>
        <v>0</v>
      </c>
      <c r="AB31" s="157">
        <f t="shared" si="16"/>
        <v>0</v>
      </c>
      <c r="AC31" s="157">
        <f t="shared" si="16"/>
        <v>0</v>
      </c>
      <c r="AD31" s="167">
        <f t="shared" si="33"/>
        <v>0</v>
      </c>
      <c r="AE31" s="158">
        <f t="shared" si="18"/>
        <v>0</v>
      </c>
      <c r="AF31" s="157">
        <f t="shared" si="18"/>
        <v>0</v>
      </c>
      <c r="AG31" s="157">
        <f t="shared" si="18"/>
        <v>0</v>
      </c>
      <c r="AH31" s="157">
        <f t="shared" si="18"/>
        <v>0</v>
      </c>
      <c r="AI31" s="167">
        <f t="shared" si="34"/>
        <v>0</v>
      </c>
      <c r="AJ31" s="158">
        <f t="shared" si="20"/>
        <v>0</v>
      </c>
      <c r="AK31" s="157">
        <f t="shared" si="20"/>
        <v>0</v>
      </c>
      <c r="AL31" s="157">
        <f t="shared" si="20"/>
        <v>0</v>
      </c>
      <c r="AM31" s="157">
        <f t="shared" si="20"/>
        <v>0</v>
      </c>
      <c r="AN31" s="167">
        <f t="shared" si="35"/>
        <v>0</v>
      </c>
      <c r="AO31" s="158">
        <f t="shared" si="22"/>
        <v>0</v>
      </c>
      <c r="AP31" s="157">
        <f t="shared" si="22"/>
        <v>0</v>
      </c>
      <c r="AQ31" s="157">
        <f t="shared" si="22"/>
        <v>0</v>
      </c>
      <c r="AR31" s="157">
        <f t="shared" si="22"/>
        <v>0</v>
      </c>
      <c r="AS31" s="167">
        <f t="shared" si="36"/>
        <v>0</v>
      </c>
      <c r="AT31" s="164">
        <f t="shared" si="37"/>
        <v>0</v>
      </c>
      <c r="AU31" s="165">
        <f t="shared" si="38"/>
        <v>0</v>
      </c>
    </row>
    <row r="32" spans="1:47" s="53" customFormat="1" outlineLevel="1" x14ac:dyDescent="0.35">
      <c r="A32">
        <v>1</v>
      </c>
      <c r="B32" s="238" t="s">
        <v>93</v>
      </c>
      <c r="C32" s="62" t="s">
        <v>106</v>
      </c>
      <c r="D32" s="158">
        <f t="shared" si="0"/>
        <v>0</v>
      </c>
      <c r="E32" s="159">
        <f t="shared" si="0"/>
        <v>0</v>
      </c>
      <c r="F32" s="158">
        <f t="shared" si="0"/>
        <v>0</v>
      </c>
      <c r="G32" s="156">
        <f t="shared" si="26"/>
        <v>0</v>
      </c>
      <c r="H32" s="160">
        <f t="shared" si="27"/>
        <v>0</v>
      </c>
      <c r="I32" s="158">
        <f t="shared" si="3"/>
        <v>0</v>
      </c>
      <c r="J32" s="156">
        <f t="shared" si="28"/>
        <v>0</v>
      </c>
      <c r="K32" s="160">
        <f t="shared" si="29"/>
        <v>0</v>
      </c>
      <c r="L32" s="158">
        <f t="shared" si="6"/>
        <v>0</v>
      </c>
      <c r="M32" s="156">
        <f t="shared" si="30"/>
        <v>0</v>
      </c>
      <c r="N32" s="160">
        <f t="shared" si="31"/>
        <v>0</v>
      </c>
      <c r="O32" s="158">
        <f t="shared" si="9"/>
        <v>0</v>
      </c>
      <c r="P32" s="156">
        <f t="shared" si="10"/>
        <v>0</v>
      </c>
      <c r="Q32" s="160">
        <f t="shared" si="11"/>
        <v>0</v>
      </c>
      <c r="R32" s="164">
        <f t="shared" si="12"/>
        <v>0</v>
      </c>
      <c r="S32" s="165">
        <f t="shared" si="13"/>
        <v>0</v>
      </c>
      <c r="T32"/>
      <c r="U32" s="158">
        <f t="shared" si="14"/>
        <v>0</v>
      </c>
      <c r="V32" s="157">
        <f t="shared" si="14"/>
        <v>0</v>
      </c>
      <c r="W32" s="157">
        <f t="shared" si="14"/>
        <v>0</v>
      </c>
      <c r="X32" s="157">
        <f t="shared" si="14"/>
        <v>0</v>
      </c>
      <c r="Y32" s="167">
        <f t="shared" si="32"/>
        <v>0</v>
      </c>
      <c r="Z32" s="158">
        <f t="shared" si="16"/>
        <v>0</v>
      </c>
      <c r="AA32" s="157">
        <f t="shared" si="16"/>
        <v>0</v>
      </c>
      <c r="AB32" s="157">
        <f t="shared" si="16"/>
        <v>0</v>
      </c>
      <c r="AC32" s="157">
        <f t="shared" si="16"/>
        <v>0</v>
      </c>
      <c r="AD32" s="167">
        <f t="shared" si="33"/>
        <v>0</v>
      </c>
      <c r="AE32" s="158">
        <f t="shared" si="18"/>
        <v>0</v>
      </c>
      <c r="AF32" s="157">
        <f t="shared" si="18"/>
        <v>0</v>
      </c>
      <c r="AG32" s="157">
        <f t="shared" si="18"/>
        <v>0</v>
      </c>
      <c r="AH32" s="157">
        <f t="shared" si="18"/>
        <v>0</v>
      </c>
      <c r="AI32" s="167">
        <f t="shared" si="34"/>
        <v>0</v>
      </c>
      <c r="AJ32" s="158">
        <f t="shared" si="20"/>
        <v>0</v>
      </c>
      <c r="AK32" s="157">
        <f t="shared" si="20"/>
        <v>0</v>
      </c>
      <c r="AL32" s="157">
        <f t="shared" si="20"/>
        <v>0</v>
      </c>
      <c r="AM32" s="157">
        <f t="shared" si="20"/>
        <v>0</v>
      </c>
      <c r="AN32" s="167">
        <f t="shared" si="35"/>
        <v>0</v>
      </c>
      <c r="AO32" s="158">
        <f t="shared" si="22"/>
        <v>0</v>
      </c>
      <c r="AP32" s="157">
        <f t="shared" si="22"/>
        <v>0</v>
      </c>
      <c r="AQ32" s="157">
        <f t="shared" si="22"/>
        <v>0</v>
      </c>
      <c r="AR32" s="157">
        <f t="shared" si="22"/>
        <v>0</v>
      </c>
      <c r="AS32" s="167">
        <f t="shared" si="36"/>
        <v>0</v>
      </c>
      <c r="AT32" s="164">
        <f t="shared" si="37"/>
        <v>0</v>
      </c>
      <c r="AU32" s="165">
        <f t="shared" si="38"/>
        <v>0</v>
      </c>
    </row>
    <row r="33" spans="1:47" s="53" customFormat="1" outlineLevel="1" x14ac:dyDescent="0.35">
      <c r="A33">
        <v>0</v>
      </c>
      <c r="B33" s="237" t="s">
        <v>94</v>
      </c>
      <c r="C33" s="62" t="s">
        <v>106</v>
      </c>
      <c r="D33" s="158">
        <f t="shared" si="0"/>
        <v>0</v>
      </c>
      <c r="E33" s="159">
        <f t="shared" si="0"/>
        <v>0</v>
      </c>
      <c r="F33" s="158">
        <f t="shared" si="0"/>
        <v>0</v>
      </c>
      <c r="G33" s="156">
        <f t="shared" si="26"/>
        <v>0</v>
      </c>
      <c r="H33" s="160">
        <f t="shared" si="27"/>
        <v>0</v>
      </c>
      <c r="I33" s="158">
        <f t="shared" si="3"/>
        <v>0</v>
      </c>
      <c r="J33" s="156">
        <f t="shared" si="28"/>
        <v>0</v>
      </c>
      <c r="K33" s="160">
        <f t="shared" si="29"/>
        <v>0</v>
      </c>
      <c r="L33" s="158">
        <f t="shared" si="6"/>
        <v>0</v>
      </c>
      <c r="M33" s="156">
        <f t="shared" si="30"/>
        <v>0</v>
      </c>
      <c r="N33" s="160">
        <f t="shared" si="31"/>
        <v>0</v>
      </c>
      <c r="O33" s="158">
        <f t="shared" si="9"/>
        <v>0</v>
      </c>
      <c r="P33" s="156">
        <f t="shared" si="10"/>
        <v>0</v>
      </c>
      <c r="Q33" s="160">
        <f t="shared" si="11"/>
        <v>0</v>
      </c>
      <c r="R33" s="164">
        <f t="shared" si="12"/>
        <v>0</v>
      </c>
      <c r="S33" s="165">
        <f t="shared" si="13"/>
        <v>0</v>
      </c>
      <c r="T33"/>
      <c r="U33" s="158">
        <f t="shared" si="14"/>
        <v>0</v>
      </c>
      <c r="V33" s="157">
        <f t="shared" si="14"/>
        <v>0</v>
      </c>
      <c r="W33" s="157">
        <f t="shared" si="14"/>
        <v>0</v>
      </c>
      <c r="X33" s="157">
        <f t="shared" si="14"/>
        <v>0</v>
      </c>
      <c r="Y33" s="167">
        <f t="shared" si="32"/>
        <v>0</v>
      </c>
      <c r="Z33" s="158">
        <f t="shared" si="16"/>
        <v>0</v>
      </c>
      <c r="AA33" s="157">
        <f t="shared" si="16"/>
        <v>0</v>
      </c>
      <c r="AB33" s="157">
        <f t="shared" si="16"/>
        <v>0</v>
      </c>
      <c r="AC33" s="157">
        <f t="shared" si="16"/>
        <v>0</v>
      </c>
      <c r="AD33" s="167">
        <f t="shared" si="33"/>
        <v>0</v>
      </c>
      <c r="AE33" s="158">
        <f t="shared" si="18"/>
        <v>0</v>
      </c>
      <c r="AF33" s="157">
        <f t="shared" si="18"/>
        <v>0</v>
      </c>
      <c r="AG33" s="157">
        <f t="shared" si="18"/>
        <v>0</v>
      </c>
      <c r="AH33" s="157">
        <f t="shared" si="18"/>
        <v>0</v>
      </c>
      <c r="AI33" s="167">
        <f t="shared" si="34"/>
        <v>0</v>
      </c>
      <c r="AJ33" s="158">
        <f t="shared" si="20"/>
        <v>0</v>
      </c>
      <c r="AK33" s="157">
        <f t="shared" si="20"/>
        <v>0</v>
      </c>
      <c r="AL33" s="157">
        <f t="shared" si="20"/>
        <v>0</v>
      </c>
      <c r="AM33" s="157">
        <f t="shared" si="20"/>
        <v>0</v>
      </c>
      <c r="AN33" s="167">
        <f t="shared" si="35"/>
        <v>0</v>
      </c>
      <c r="AO33" s="158">
        <f t="shared" si="22"/>
        <v>0</v>
      </c>
      <c r="AP33" s="157">
        <f t="shared" si="22"/>
        <v>0</v>
      </c>
      <c r="AQ33" s="157">
        <f t="shared" si="22"/>
        <v>0</v>
      </c>
      <c r="AR33" s="157">
        <f t="shared" si="22"/>
        <v>0</v>
      </c>
      <c r="AS33" s="167">
        <f t="shared" si="36"/>
        <v>0</v>
      </c>
      <c r="AT33" s="164">
        <f t="shared" si="37"/>
        <v>0</v>
      </c>
      <c r="AU33" s="165">
        <f t="shared" si="38"/>
        <v>0</v>
      </c>
    </row>
    <row r="34" spans="1:47" s="53" customFormat="1" outlineLevel="1" x14ac:dyDescent="0.35">
      <c r="A34">
        <v>1</v>
      </c>
      <c r="B34" s="238" t="s">
        <v>95</v>
      </c>
      <c r="C34" s="62" t="s">
        <v>106</v>
      </c>
      <c r="D34" s="158">
        <f t="shared" si="0"/>
        <v>0</v>
      </c>
      <c r="E34" s="159">
        <f t="shared" si="0"/>
        <v>0</v>
      </c>
      <c r="F34" s="158">
        <f t="shared" si="0"/>
        <v>0</v>
      </c>
      <c r="G34" s="156">
        <f t="shared" si="26"/>
        <v>0</v>
      </c>
      <c r="H34" s="160">
        <f t="shared" si="27"/>
        <v>0</v>
      </c>
      <c r="I34" s="158">
        <f t="shared" si="3"/>
        <v>0</v>
      </c>
      <c r="J34" s="156">
        <f t="shared" si="28"/>
        <v>0</v>
      </c>
      <c r="K34" s="160">
        <f t="shared" si="29"/>
        <v>0</v>
      </c>
      <c r="L34" s="158">
        <f t="shared" si="6"/>
        <v>0</v>
      </c>
      <c r="M34" s="156">
        <f t="shared" si="30"/>
        <v>0</v>
      </c>
      <c r="N34" s="160">
        <f t="shared" si="31"/>
        <v>0</v>
      </c>
      <c r="O34" s="158">
        <f t="shared" si="9"/>
        <v>0</v>
      </c>
      <c r="P34" s="156">
        <f t="shared" si="10"/>
        <v>0</v>
      </c>
      <c r="Q34" s="160">
        <f t="shared" si="11"/>
        <v>0</v>
      </c>
      <c r="R34" s="164">
        <f t="shared" si="12"/>
        <v>0</v>
      </c>
      <c r="S34" s="165">
        <f t="shared" si="13"/>
        <v>0</v>
      </c>
      <c r="T34"/>
      <c r="U34" s="158">
        <f t="shared" si="14"/>
        <v>0</v>
      </c>
      <c r="V34" s="157">
        <f t="shared" si="14"/>
        <v>0</v>
      </c>
      <c r="W34" s="157">
        <f t="shared" si="14"/>
        <v>0</v>
      </c>
      <c r="X34" s="157">
        <f t="shared" si="14"/>
        <v>0</v>
      </c>
      <c r="Y34" s="167">
        <f t="shared" si="32"/>
        <v>0</v>
      </c>
      <c r="Z34" s="158">
        <f t="shared" si="16"/>
        <v>1</v>
      </c>
      <c r="AA34" s="157">
        <f t="shared" si="16"/>
        <v>1</v>
      </c>
      <c r="AB34" s="157">
        <f t="shared" si="16"/>
        <v>0</v>
      </c>
      <c r="AC34" s="157">
        <f t="shared" si="16"/>
        <v>1</v>
      </c>
      <c r="AD34" s="167">
        <f t="shared" si="33"/>
        <v>0</v>
      </c>
      <c r="AE34" s="158">
        <f t="shared" si="18"/>
        <v>0</v>
      </c>
      <c r="AF34" s="157">
        <f t="shared" si="18"/>
        <v>0</v>
      </c>
      <c r="AG34" s="157">
        <f t="shared" si="18"/>
        <v>0</v>
      </c>
      <c r="AH34" s="157">
        <f t="shared" si="18"/>
        <v>1</v>
      </c>
      <c r="AI34" s="167">
        <f t="shared" si="34"/>
        <v>0</v>
      </c>
      <c r="AJ34" s="158">
        <f t="shared" si="20"/>
        <v>0</v>
      </c>
      <c r="AK34" s="157">
        <f t="shared" si="20"/>
        <v>0</v>
      </c>
      <c r="AL34" s="157">
        <f t="shared" si="20"/>
        <v>0</v>
      </c>
      <c r="AM34" s="157">
        <f t="shared" si="20"/>
        <v>1</v>
      </c>
      <c r="AN34" s="167">
        <f t="shared" si="35"/>
        <v>0</v>
      </c>
      <c r="AO34" s="158">
        <f t="shared" si="22"/>
        <v>0</v>
      </c>
      <c r="AP34" s="157">
        <f t="shared" si="22"/>
        <v>0</v>
      </c>
      <c r="AQ34" s="157">
        <f t="shared" si="22"/>
        <v>0</v>
      </c>
      <c r="AR34" s="157">
        <f t="shared" si="22"/>
        <v>1</v>
      </c>
      <c r="AS34" s="167">
        <f t="shared" si="36"/>
        <v>0</v>
      </c>
      <c r="AT34" s="164">
        <f t="shared" si="37"/>
        <v>1</v>
      </c>
      <c r="AU34" s="165">
        <f t="shared" si="38"/>
        <v>0</v>
      </c>
    </row>
    <row r="35" spans="1:47" s="53" customFormat="1" outlineLevel="1" x14ac:dyDescent="0.35">
      <c r="A35">
        <v>0</v>
      </c>
      <c r="B35" s="237" t="s">
        <v>96</v>
      </c>
      <c r="C35" s="62" t="s">
        <v>106</v>
      </c>
      <c r="D35" s="158">
        <f t="shared" si="0"/>
        <v>0</v>
      </c>
      <c r="E35" s="159">
        <f t="shared" si="0"/>
        <v>0</v>
      </c>
      <c r="F35" s="158">
        <f t="shared" si="0"/>
        <v>0</v>
      </c>
      <c r="G35" s="156">
        <f t="shared" si="26"/>
        <v>0</v>
      </c>
      <c r="H35" s="160">
        <f t="shared" si="27"/>
        <v>0</v>
      </c>
      <c r="I35" s="158">
        <f t="shared" si="3"/>
        <v>0</v>
      </c>
      <c r="J35" s="156">
        <f t="shared" si="28"/>
        <v>0</v>
      </c>
      <c r="K35" s="160">
        <f t="shared" si="29"/>
        <v>0</v>
      </c>
      <c r="L35" s="158">
        <f t="shared" si="6"/>
        <v>0</v>
      </c>
      <c r="M35" s="156">
        <f t="shared" si="30"/>
        <v>0</v>
      </c>
      <c r="N35" s="160">
        <f t="shared" si="31"/>
        <v>0</v>
      </c>
      <c r="O35" s="158">
        <f t="shared" si="9"/>
        <v>0</v>
      </c>
      <c r="P35" s="156">
        <f t="shared" si="10"/>
        <v>0</v>
      </c>
      <c r="Q35" s="160">
        <f t="shared" si="11"/>
        <v>0</v>
      </c>
      <c r="R35" s="164">
        <f t="shared" si="12"/>
        <v>0</v>
      </c>
      <c r="S35" s="165">
        <f t="shared" si="13"/>
        <v>0</v>
      </c>
      <c r="T35"/>
      <c r="U35" s="158">
        <f t="shared" si="14"/>
        <v>0</v>
      </c>
      <c r="V35" s="157">
        <f t="shared" si="14"/>
        <v>0</v>
      </c>
      <c r="W35" s="157">
        <f t="shared" si="14"/>
        <v>0</v>
      </c>
      <c r="X35" s="157">
        <f t="shared" si="14"/>
        <v>0</v>
      </c>
      <c r="Y35" s="167">
        <f t="shared" si="32"/>
        <v>0</v>
      </c>
      <c r="Z35" s="158">
        <f t="shared" si="16"/>
        <v>0</v>
      </c>
      <c r="AA35" s="157">
        <f t="shared" si="16"/>
        <v>0</v>
      </c>
      <c r="AB35" s="157">
        <f t="shared" si="16"/>
        <v>0</v>
      </c>
      <c r="AC35" s="157">
        <f t="shared" si="16"/>
        <v>0</v>
      </c>
      <c r="AD35" s="167">
        <f t="shared" si="33"/>
        <v>0</v>
      </c>
      <c r="AE35" s="158">
        <f t="shared" si="18"/>
        <v>0</v>
      </c>
      <c r="AF35" s="157">
        <f t="shared" si="18"/>
        <v>0</v>
      </c>
      <c r="AG35" s="157">
        <f t="shared" si="18"/>
        <v>0</v>
      </c>
      <c r="AH35" s="157">
        <f t="shared" si="18"/>
        <v>0</v>
      </c>
      <c r="AI35" s="167">
        <f t="shared" si="34"/>
        <v>0</v>
      </c>
      <c r="AJ35" s="158">
        <f t="shared" si="20"/>
        <v>0</v>
      </c>
      <c r="AK35" s="157">
        <f t="shared" si="20"/>
        <v>0</v>
      </c>
      <c r="AL35" s="157">
        <f t="shared" si="20"/>
        <v>0</v>
      </c>
      <c r="AM35" s="157">
        <f t="shared" si="20"/>
        <v>0</v>
      </c>
      <c r="AN35" s="167">
        <f t="shared" si="35"/>
        <v>0</v>
      </c>
      <c r="AO35" s="158">
        <f t="shared" si="22"/>
        <v>0</v>
      </c>
      <c r="AP35" s="157">
        <f t="shared" si="22"/>
        <v>0</v>
      </c>
      <c r="AQ35" s="157">
        <f t="shared" si="22"/>
        <v>0</v>
      </c>
      <c r="AR35" s="157">
        <f t="shared" si="22"/>
        <v>0</v>
      </c>
      <c r="AS35" s="167">
        <f t="shared" si="36"/>
        <v>0</v>
      </c>
      <c r="AT35" s="164">
        <f t="shared" si="37"/>
        <v>0</v>
      </c>
      <c r="AU35" s="165">
        <f t="shared" si="38"/>
        <v>0</v>
      </c>
    </row>
    <row r="36" spans="1:47" s="53" customFormat="1" outlineLevel="1" x14ac:dyDescent="0.35">
      <c r="A36">
        <v>1</v>
      </c>
      <c r="B36" s="238" t="s">
        <v>97</v>
      </c>
      <c r="C36" s="62" t="s">
        <v>106</v>
      </c>
      <c r="D36" s="158">
        <f t="shared" si="0"/>
        <v>0</v>
      </c>
      <c r="E36" s="159">
        <f t="shared" si="0"/>
        <v>0</v>
      </c>
      <c r="F36" s="158">
        <f t="shared" si="0"/>
        <v>0</v>
      </c>
      <c r="G36" s="156">
        <f t="shared" si="26"/>
        <v>0</v>
      </c>
      <c r="H36" s="160">
        <f t="shared" si="27"/>
        <v>0</v>
      </c>
      <c r="I36" s="158">
        <f t="shared" si="3"/>
        <v>0</v>
      </c>
      <c r="J36" s="156">
        <f t="shared" si="28"/>
        <v>0</v>
      </c>
      <c r="K36" s="160">
        <f t="shared" si="29"/>
        <v>0</v>
      </c>
      <c r="L36" s="158">
        <f t="shared" si="6"/>
        <v>70</v>
      </c>
      <c r="M36" s="156">
        <f t="shared" si="30"/>
        <v>70</v>
      </c>
      <c r="N36" s="160">
        <f t="shared" si="31"/>
        <v>0</v>
      </c>
      <c r="O36" s="158">
        <f t="shared" si="9"/>
        <v>0</v>
      </c>
      <c r="P36" s="156">
        <f t="shared" si="10"/>
        <v>70</v>
      </c>
      <c r="Q36" s="160">
        <f t="shared" si="11"/>
        <v>0</v>
      </c>
      <c r="R36" s="164">
        <f t="shared" si="12"/>
        <v>70</v>
      </c>
      <c r="S36" s="165">
        <f t="shared" si="13"/>
        <v>0</v>
      </c>
      <c r="T36"/>
      <c r="U36" s="158">
        <f t="shared" si="14"/>
        <v>298</v>
      </c>
      <c r="V36" s="157">
        <f t="shared" si="14"/>
        <v>298</v>
      </c>
      <c r="W36" s="157">
        <f t="shared" si="14"/>
        <v>0</v>
      </c>
      <c r="X36" s="157">
        <f t="shared" si="14"/>
        <v>368</v>
      </c>
      <c r="Y36" s="167">
        <f t="shared" si="32"/>
        <v>4.2571428571428571</v>
      </c>
      <c r="Z36" s="158">
        <f t="shared" si="16"/>
        <v>358</v>
      </c>
      <c r="AA36" s="157">
        <f t="shared" si="16"/>
        <v>358</v>
      </c>
      <c r="AB36" s="157">
        <f t="shared" si="16"/>
        <v>0</v>
      </c>
      <c r="AC36" s="157">
        <f t="shared" si="16"/>
        <v>726</v>
      </c>
      <c r="AD36" s="167">
        <f t="shared" si="33"/>
        <v>0.97282608695652173</v>
      </c>
      <c r="AE36" s="158">
        <f t="shared" si="18"/>
        <v>295</v>
      </c>
      <c r="AF36" s="157">
        <f t="shared" si="18"/>
        <v>295</v>
      </c>
      <c r="AG36" s="157">
        <f t="shared" si="18"/>
        <v>0</v>
      </c>
      <c r="AH36" s="157">
        <f t="shared" si="18"/>
        <v>1021</v>
      </c>
      <c r="AI36" s="167">
        <f t="shared" si="34"/>
        <v>0.40633608815426997</v>
      </c>
      <c r="AJ36" s="158">
        <f t="shared" si="20"/>
        <v>235</v>
      </c>
      <c r="AK36" s="157">
        <f t="shared" si="20"/>
        <v>235</v>
      </c>
      <c r="AL36" s="157">
        <f t="shared" si="20"/>
        <v>0</v>
      </c>
      <c r="AM36" s="157">
        <f t="shared" si="20"/>
        <v>1256</v>
      </c>
      <c r="AN36" s="167">
        <f t="shared" si="35"/>
        <v>0.23016650342801176</v>
      </c>
      <c r="AO36" s="158">
        <f t="shared" si="22"/>
        <v>375</v>
      </c>
      <c r="AP36" s="157">
        <f t="shared" si="22"/>
        <v>375</v>
      </c>
      <c r="AQ36" s="157">
        <f t="shared" si="22"/>
        <v>0</v>
      </c>
      <c r="AR36" s="157">
        <f t="shared" si="22"/>
        <v>1631</v>
      </c>
      <c r="AS36" s="167">
        <f t="shared" si="36"/>
        <v>0.29856687898089174</v>
      </c>
      <c r="AT36" s="164">
        <f t="shared" si="37"/>
        <v>1561</v>
      </c>
      <c r="AU36" s="165">
        <f t="shared" si="38"/>
        <v>0.45094695561771592</v>
      </c>
    </row>
    <row r="37" spans="1:47" s="53" customFormat="1" outlineLevel="1" x14ac:dyDescent="0.35">
      <c r="A37">
        <v>0</v>
      </c>
      <c r="B37" s="237" t="s">
        <v>98</v>
      </c>
      <c r="C37" s="62" t="s">
        <v>106</v>
      </c>
      <c r="D37" s="158">
        <f t="shared" si="0"/>
        <v>0</v>
      </c>
      <c r="E37" s="159">
        <f t="shared" si="0"/>
        <v>0</v>
      </c>
      <c r="F37" s="158">
        <f t="shared" si="0"/>
        <v>0</v>
      </c>
      <c r="G37" s="156">
        <f t="shared" si="26"/>
        <v>0</v>
      </c>
      <c r="H37" s="160">
        <f t="shared" si="27"/>
        <v>0</v>
      </c>
      <c r="I37" s="158">
        <f t="shared" si="3"/>
        <v>0</v>
      </c>
      <c r="J37" s="156">
        <f t="shared" si="28"/>
        <v>0</v>
      </c>
      <c r="K37" s="160">
        <f t="shared" si="29"/>
        <v>0</v>
      </c>
      <c r="L37" s="158">
        <f t="shared" si="6"/>
        <v>0</v>
      </c>
      <c r="M37" s="156">
        <f t="shared" si="30"/>
        <v>0</v>
      </c>
      <c r="N37" s="160">
        <f t="shared" si="31"/>
        <v>0</v>
      </c>
      <c r="O37" s="158">
        <f t="shared" si="9"/>
        <v>0</v>
      </c>
      <c r="P37" s="156">
        <f t="shared" si="10"/>
        <v>0</v>
      </c>
      <c r="Q37" s="160">
        <f t="shared" si="11"/>
        <v>0</v>
      </c>
      <c r="R37" s="164">
        <f t="shared" si="12"/>
        <v>0</v>
      </c>
      <c r="S37" s="165">
        <f t="shared" si="13"/>
        <v>0</v>
      </c>
      <c r="T37"/>
      <c r="U37" s="158">
        <f t="shared" si="14"/>
        <v>0</v>
      </c>
      <c r="V37" s="157">
        <f t="shared" si="14"/>
        <v>0</v>
      </c>
      <c r="W37" s="157">
        <f t="shared" si="14"/>
        <v>0</v>
      </c>
      <c r="X37" s="157">
        <f t="shared" si="14"/>
        <v>0</v>
      </c>
      <c r="Y37" s="167">
        <f t="shared" si="32"/>
        <v>0</v>
      </c>
      <c r="Z37" s="158">
        <f t="shared" si="16"/>
        <v>0</v>
      </c>
      <c r="AA37" s="157">
        <f t="shared" si="16"/>
        <v>0</v>
      </c>
      <c r="AB37" s="157">
        <f t="shared" si="16"/>
        <v>0</v>
      </c>
      <c r="AC37" s="157">
        <f t="shared" si="16"/>
        <v>0</v>
      </c>
      <c r="AD37" s="167">
        <f t="shared" si="33"/>
        <v>0</v>
      </c>
      <c r="AE37" s="158">
        <f t="shared" si="18"/>
        <v>0</v>
      </c>
      <c r="AF37" s="157">
        <f t="shared" si="18"/>
        <v>0</v>
      </c>
      <c r="AG37" s="157">
        <f t="shared" si="18"/>
        <v>0</v>
      </c>
      <c r="AH37" s="157">
        <f t="shared" si="18"/>
        <v>0</v>
      </c>
      <c r="AI37" s="167">
        <f t="shared" si="34"/>
        <v>0</v>
      </c>
      <c r="AJ37" s="158">
        <f t="shared" si="20"/>
        <v>0</v>
      </c>
      <c r="AK37" s="157">
        <f t="shared" si="20"/>
        <v>0</v>
      </c>
      <c r="AL37" s="157">
        <f t="shared" si="20"/>
        <v>0</v>
      </c>
      <c r="AM37" s="157">
        <f t="shared" si="20"/>
        <v>0</v>
      </c>
      <c r="AN37" s="167">
        <f t="shared" si="35"/>
        <v>0</v>
      </c>
      <c r="AO37" s="158">
        <f t="shared" si="22"/>
        <v>0</v>
      </c>
      <c r="AP37" s="157">
        <f t="shared" si="22"/>
        <v>0</v>
      </c>
      <c r="AQ37" s="157">
        <f t="shared" si="22"/>
        <v>0</v>
      </c>
      <c r="AR37" s="157">
        <f t="shared" si="22"/>
        <v>0</v>
      </c>
      <c r="AS37" s="167">
        <f t="shared" si="36"/>
        <v>0</v>
      </c>
      <c r="AT37" s="164">
        <f t="shared" si="37"/>
        <v>0</v>
      </c>
      <c r="AU37" s="165">
        <f t="shared" si="38"/>
        <v>0</v>
      </c>
    </row>
    <row r="38" spans="1:47" s="53" customFormat="1" outlineLevel="1" x14ac:dyDescent="0.35">
      <c r="A38">
        <v>1</v>
      </c>
      <c r="B38" s="238" t="s">
        <v>99</v>
      </c>
      <c r="C38" s="62" t="s">
        <v>106</v>
      </c>
      <c r="D38" s="158">
        <f t="shared" si="0"/>
        <v>0</v>
      </c>
      <c r="E38" s="159">
        <f t="shared" si="0"/>
        <v>0</v>
      </c>
      <c r="F38" s="158">
        <f t="shared" si="0"/>
        <v>0</v>
      </c>
      <c r="G38" s="156">
        <f t="shared" si="26"/>
        <v>0</v>
      </c>
      <c r="H38" s="160">
        <f t="shared" si="27"/>
        <v>0</v>
      </c>
      <c r="I38" s="158">
        <f t="shared" si="3"/>
        <v>0</v>
      </c>
      <c r="J38" s="156">
        <f t="shared" si="28"/>
        <v>0</v>
      </c>
      <c r="K38" s="160">
        <f t="shared" si="29"/>
        <v>0</v>
      </c>
      <c r="L38" s="158">
        <f t="shared" si="6"/>
        <v>1</v>
      </c>
      <c r="M38" s="156">
        <f t="shared" si="30"/>
        <v>1</v>
      </c>
      <c r="N38" s="160">
        <f t="shared" si="31"/>
        <v>0</v>
      </c>
      <c r="O38" s="158">
        <f t="shared" si="9"/>
        <v>1</v>
      </c>
      <c r="P38" s="156">
        <f t="shared" si="10"/>
        <v>2</v>
      </c>
      <c r="Q38" s="160">
        <f t="shared" si="11"/>
        <v>1</v>
      </c>
      <c r="R38" s="164">
        <f t="shared" si="12"/>
        <v>2</v>
      </c>
      <c r="S38" s="165">
        <f t="shared" si="13"/>
        <v>0</v>
      </c>
      <c r="T38"/>
      <c r="U38" s="158">
        <f t="shared" si="14"/>
        <v>102</v>
      </c>
      <c r="V38" s="157">
        <f t="shared" si="14"/>
        <v>102</v>
      </c>
      <c r="W38" s="157">
        <f t="shared" si="14"/>
        <v>0</v>
      </c>
      <c r="X38" s="157">
        <f t="shared" si="14"/>
        <v>104</v>
      </c>
      <c r="Y38" s="167">
        <f t="shared" si="32"/>
        <v>51</v>
      </c>
      <c r="Z38" s="158">
        <f t="shared" si="16"/>
        <v>170</v>
      </c>
      <c r="AA38" s="157">
        <f t="shared" si="16"/>
        <v>170</v>
      </c>
      <c r="AB38" s="157">
        <f t="shared" si="16"/>
        <v>0</v>
      </c>
      <c r="AC38" s="157">
        <f t="shared" si="16"/>
        <v>274</v>
      </c>
      <c r="AD38" s="167">
        <f t="shared" si="33"/>
        <v>1.6346153846153846</v>
      </c>
      <c r="AE38" s="158">
        <f t="shared" si="18"/>
        <v>263</v>
      </c>
      <c r="AF38" s="157">
        <f t="shared" si="18"/>
        <v>263</v>
      </c>
      <c r="AG38" s="157">
        <f t="shared" si="18"/>
        <v>0</v>
      </c>
      <c r="AH38" s="157">
        <f t="shared" si="18"/>
        <v>537</v>
      </c>
      <c r="AI38" s="167">
        <f t="shared" si="34"/>
        <v>0.95985401459854014</v>
      </c>
      <c r="AJ38" s="158">
        <f t="shared" si="20"/>
        <v>166</v>
      </c>
      <c r="AK38" s="157">
        <f t="shared" si="20"/>
        <v>166</v>
      </c>
      <c r="AL38" s="157">
        <f t="shared" si="20"/>
        <v>0</v>
      </c>
      <c r="AM38" s="157">
        <f t="shared" si="20"/>
        <v>703</v>
      </c>
      <c r="AN38" s="167">
        <f t="shared" si="35"/>
        <v>0.30912476722532589</v>
      </c>
      <c r="AO38" s="158">
        <f t="shared" si="22"/>
        <v>218</v>
      </c>
      <c r="AP38" s="157">
        <f t="shared" si="22"/>
        <v>218</v>
      </c>
      <c r="AQ38" s="157">
        <f t="shared" si="22"/>
        <v>0</v>
      </c>
      <c r="AR38" s="157">
        <f t="shared" si="22"/>
        <v>921</v>
      </c>
      <c r="AS38" s="167">
        <f t="shared" si="36"/>
        <v>0.31009957325746801</v>
      </c>
      <c r="AT38" s="164">
        <f t="shared" si="37"/>
        <v>919</v>
      </c>
      <c r="AU38" s="165">
        <f t="shared" si="38"/>
        <v>0.72506940469284942</v>
      </c>
    </row>
    <row r="39" spans="1:47" ht="15" customHeight="1" outlineLevel="1" x14ac:dyDescent="0.35">
      <c r="B39" s="49" t="s">
        <v>139</v>
      </c>
      <c r="C39" s="46" t="s">
        <v>106</v>
      </c>
      <c r="D39" s="158">
        <f>SUM(D14:D38)</f>
        <v>0</v>
      </c>
      <c r="E39" s="158">
        <f>SUM(E14:E38)</f>
        <v>50</v>
      </c>
      <c r="F39" s="158">
        <f>SUM(F14:F38)</f>
        <v>-9</v>
      </c>
      <c r="G39" s="158">
        <f>SUM(G14:G38)</f>
        <v>41</v>
      </c>
      <c r="H39" s="161">
        <f>IFERROR((G39-E39)/E39,0)</f>
        <v>-0.18</v>
      </c>
      <c r="I39" s="158">
        <f>SUM(I14:I38)</f>
        <v>1</v>
      </c>
      <c r="J39" s="158">
        <f>SUM(J14:J38)</f>
        <v>42</v>
      </c>
      <c r="K39" s="161">
        <f t="shared" si="5"/>
        <v>2.4390243902439025E-2</v>
      </c>
      <c r="L39" s="158">
        <f>SUM(L14:L38)</f>
        <v>889</v>
      </c>
      <c r="M39" s="158">
        <f>SUM(M14:M38)</f>
        <v>931</v>
      </c>
      <c r="N39" s="161">
        <f t="shared" si="8"/>
        <v>21.166666666666668</v>
      </c>
      <c r="O39" s="158">
        <f>SUM(O14:O38)</f>
        <v>465</v>
      </c>
      <c r="P39" s="158">
        <f>SUM(P14:P38)</f>
        <v>1396</v>
      </c>
      <c r="Q39" s="161">
        <f t="shared" si="11"/>
        <v>0.49946294307196565</v>
      </c>
      <c r="R39" s="158">
        <f>SUM(R14:R38)</f>
        <v>1346</v>
      </c>
      <c r="S39" s="165">
        <f t="shared" si="13"/>
        <v>1.2986817799445758</v>
      </c>
      <c r="U39" s="158">
        <f>SUM(U14:U38)</f>
        <v>2267</v>
      </c>
      <c r="V39" s="158">
        <f>SUM(V14:V38)</f>
        <v>2267</v>
      </c>
      <c r="W39" s="158">
        <f>SUM(W14:W38)</f>
        <v>0</v>
      </c>
      <c r="X39" s="158">
        <f>SUM(X14:X38)</f>
        <v>3663</v>
      </c>
      <c r="Y39" s="166">
        <f>IFERROR((X39-P39)/P39,0)</f>
        <v>1.6239255014326648</v>
      </c>
      <c r="Z39" s="158">
        <f>SUM(Z14:Z38)</f>
        <v>2849</v>
      </c>
      <c r="AA39" s="158">
        <f>SUM(AA14:AA38)</f>
        <v>2849</v>
      </c>
      <c r="AB39" s="158">
        <f>SUM(AB14:AB38)</f>
        <v>0</v>
      </c>
      <c r="AC39" s="158">
        <f>SUM(AC14:AC38)</f>
        <v>6512</v>
      </c>
      <c r="AD39" s="166">
        <f>IFERROR((AC39-X39)/X39,0)</f>
        <v>0.77777777777777779</v>
      </c>
      <c r="AE39" s="158">
        <f>SUM(AE14:AE38)</f>
        <v>3187</v>
      </c>
      <c r="AF39" s="158">
        <f>SUM(AF14:AF38)</f>
        <v>3187</v>
      </c>
      <c r="AG39" s="158">
        <f>SUM(AG14:AG38)</f>
        <v>0</v>
      </c>
      <c r="AH39" s="158">
        <f>SUM(AH14:AH38)</f>
        <v>9699</v>
      </c>
      <c r="AI39" s="166">
        <f t="shared" si="19"/>
        <v>0.48940417690417692</v>
      </c>
      <c r="AJ39" s="158">
        <f>SUM(AJ14:AJ38)</f>
        <v>2856</v>
      </c>
      <c r="AK39" s="158">
        <f>SUM(AK14:AK38)</f>
        <v>2856</v>
      </c>
      <c r="AL39" s="158">
        <f>SUM(AL14:AL38)</f>
        <v>0</v>
      </c>
      <c r="AM39" s="158">
        <f>SUM(AM14:AM38)</f>
        <v>12555</v>
      </c>
      <c r="AN39" s="166">
        <f>IFERROR((AM39-AH39)/AH39,0)</f>
        <v>0.29446334673677699</v>
      </c>
      <c r="AO39" s="158">
        <f>SUM(AO14:AO38)</f>
        <v>3691</v>
      </c>
      <c r="AP39" s="158">
        <f>SUM(AP14:AP38)</f>
        <v>3691</v>
      </c>
      <c r="AQ39" s="158">
        <f>SUM(AQ14:AQ38)</f>
        <v>0</v>
      </c>
      <c r="AR39" s="158">
        <f>SUM(AR14:AR38)</f>
        <v>16246</v>
      </c>
      <c r="AS39" s="166">
        <f t="shared" si="23"/>
        <v>0.29398645957785741</v>
      </c>
      <c r="AT39" s="158">
        <f>SUM(AT14:AT38)</f>
        <v>14850</v>
      </c>
      <c r="AU39" s="165">
        <f t="shared" si="25"/>
        <v>0.45120037706430893</v>
      </c>
    </row>
    <row r="40" spans="1:47" ht="15" customHeight="1" x14ac:dyDescent="0.35">
      <c r="O40" s="53"/>
    </row>
    <row r="41" spans="1:47" ht="15" customHeight="1" x14ac:dyDescent="0.35">
      <c r="O41" s="53"/>
    </row>
    <row r="42" spans="1:47" ht="15.5" x14ac:dyDescent="0.35">
      <c r="B42" s="306" t="s">
        <v>104</v>
      </c>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row>
    <row r="43" spans="1:47" ht="5.5" customHeight="1" outlineLevel="1" x14ac:dyDescent="0.35">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row>
    <row r="44" spans="1:47" outlineLevel="1" x14ac:dyDescent="0.35">
      <c r="B44" s="326"/>
      <c r="C44" s="329" t="s">
        <v>105</v>
      </c>
      <c r="D44" s="317" t="s">
        <v>131</v>
      </c>
      <c r="E44" s="318"/>
      <c r="F44" s="318"/>
      <c r="G44" s="318"/>
      <c r="H44" s="318"/>
      <c r="I44" s="318"/>
      <c r="J44" s="318"/>
      <c r="K44" s="318"/>
      <c r="L44" s="318"/>
      <c r="M44" s="318"/>
      <c r="N44" s="318"/>
      <c r="O44" s="318"/>
      <c r="P44" s="318"/>
      <c r="Q44" s="319"/>
      <c r="R44" s="322" t="str">
        <f xml:space="preserve"> D45&amp;" - "&amp;O45</f>
        <v>2019 - 2023</v>
      </c>
      <c r="S44" s="323"/>
      <c r="U44" s="317" t="s">
        <v>132</v>
      </c>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9"/>
    </row>
    <row r="45" spans="1:47" outlineLevel="1" x14ac:dyDescent="0.35">
      <c r="B45" s="327"/>
      <c r="C45" s="330"/>
      <c r="D45" s="317">
        <f>$C$3-5</f>
        <v>2019</v>
      </c>
      <c r="E45" s="319"/>
      <c r="F45" s="317">
        <f>$C$3-4</f>
        <v>2020</v>
      </c>
      <c r="G45" s="318"/>
      <c r="H45" s="319"/>
      <c r="I45" s="317">
        <f>$C$3-3</f>
        <v>2021</v>
      </c>
      <c r="J45" s="318"/>
      <c r="K45" s="319"/>
      <c r="L45" s="317">
        <f>$C$3-2</f>
        <v>2022</v>
      </c>
      <c r="M45" s="318"/>
      <c r="N45" s="319"/>
      <c r="O45" s="317">
        <f>$C$3-1</f>
        <v>2023</v>
      </c>
      <c r="P45" s="318"/>
      <c r="Q45" s="319"/>
      <c r="R45" s="324"/>
      <c r="S45" s="325"/>
      <c r="U45" s="317">
        <f>$C$3</f>
        <v>2024</v>
      </c>
      <c r="V45" s="318"/>
      <c r="W45" s="318"/>
      <c r="X45" s="318"/>
      <c r="Y45" s="319"/>
      <c r="Z45" s="317">
        <f>$C$3+1</f>
        <v>2025</v>
      </c>
      <c r="AA45" s="318"/>
      <c r="AB45" s="318"/>
      <c r="AC45" s="318"/>
      <c r="AD45" s="319"/>
      <c r="AE45" s="317">
        <f>$C$3+2</f>
        <v>2026</v>
      </c>
      <c r="AF45" s="318"/>
      <c r="AG45" s="318"/>
      <c r="AH45" s="318"/>
      <c r="AI45" s="319"/>
      <c r="AJ45" s="317">
        <f>$C$3+3</f>
        <v>2027</v>
      </c>
      <c r="AK45" s="318"/>
      <c r="AL45" s="318"/>
      <c r="AM45" s="318"/>
      <c r="AN45" s="319"/>
      <c r="AO45" s="317">
        <f>$C$3+4</f>
        <v>2028</v>
      </c>
      <c r="AP45" s="318"/>
      <c r="AQ45" s="318"/>
      <c r="AR45" s="318"/>
      <c r="AS45" s="319"/>
      <c r="AT45" s="320" t="str">
        <f>U45&amp;" - "&amp;AO45</f>
        <v>2024 - 2028</v>
      </c>
      <c r="AU45" s="321"/>
    </row>
    <row r="46" spans="1:47" ht="43.5" outlineLevel="1" x14ac:dyDescent="0.35">
      <c r="B46" s="328"/>
      <c r="C46" s="331"/>
      <c r="D46" s="64" t="s">
        <v>133</v>
      </c>
      <c r="E46" s="65" t="s">
        <v>134</v>
      </c>
      <c r="F46" s="64" t="s">
        <v>133</v>
      </c>
      <c r="G46" s="9" t="s">
        <v>134</v>
      </c>
      <c r="H46" s="65" t="s">
        <v>135</v>
      </c>
      <c r="I46" s="64" t="s">
        <v>133</v>
      </c>
      <c r="J46" s="9" t="s">
        <v>134</v>
      </c>
      <c r="K46" s="65" t="s">
        <v>135</v>
      </c>
      <c r="L46" s="64" t="s">
        <v>133</v>
      </c>
      <c r="M46" s="9" t="s">
        <v>134</v>
      </c>
      <c r="N46" s="65" t="s">
        <v>135</v>
      </c>
      <c r="O46" s="64" t="s">
        <v>133</v>
      </c>
      <c r="P46" s="9" t="s">
        <v>134</v>
      </c>
      <c r="Q46" s="65" t="s">
        <v>135</v>
      </c>
      <c r="R46" s="64" t="s">
        <v>127</v>
      </c>
      <c r="S46" s="119" t="s">
        <v>136</v>
      </c>
      <c r="U46" s="64" t="s">
        <v>133</v>
      </c>
      <c r="V46" s="104" t="s">
        <v>137</v>
      </c>
      <c r="W46" s="104" t="s">
        <v>138</v>
      </c>
      <c r="X46" s="9" t="s">
        <v>134</v>
      </c>
      <c r="Y46" s="65" t="s">
        <v>135</v>
      </c>
      <c r="Z46" s="64" t="s">
        <v>133</v>
      </c>
      <c r="AA46" s="104" t="s">
        <v>137</v>
      </c>
      <c r="AB46" s="104" t="s">
        <v>138</v>
      </c>
      <c r="AC46" s="9" t="s">
        <v>134</v>
      </c>
      <c r="AD46" s="65" t="s">
        <v>135</v>
      </c>
      <c r="AE46" s="64" t="s">
        <v>133</v>
      </c>
      <c r="AF46" s="104" t="s">
        <v>137</v>
      </c>
      <c r="AG46" s="104" t="s">
        <v>138</v>
      </c>
      <c r="AH46" s="9" t="s">
        <v>134</v>
      </c>
      <c r="AI46" s="65" t="s">
        <v>135</v>
      </c>
      <c r="AJ46" s="64" t="s">
        <v>133</v>
      </c>
      <c r="AK46" s="104" t="s">
        <v>137</v>
      </c>
      <c r="AL46" s="104" t="s">
        <v>138</v>
      </c>
      <c r="AM46" s="9" t="s">
        <v>134</v>
      </c>
      <c r="AN46" s="65" t="s">
        <v>135</v>
      </c>
      <c r="AO46" s="64" t="s">
        <v>133</v>
      </c>
      <c r="AP46" s="104" t="s">
        <v>137</v>
      </c>
      <c r="AQ46" s="104" t="s">
        <v>138</v>
      </c>
      <c r="AR46" s="9" t="s">
        <v>134</v>
      </c>
      <c r="AS46" s="65" t="s">
        <v>135</v>
      </c>
      <c r="AT46" s="64" t="s">
        <v>127</v>
      </c>
      <c r="AU46" s="119" t="s">
        <v>136</v>
      </c>
    </row>
    <row r="47" spans="1:47" outlineLevel="1" x14ac:dyDescent="0.35">
      <c r="B47" s="237" t="s">
        <v>75</v>
      </c>
      <c r="C47" s="62" t="s">
        <v>106</v>
      </c>
      <c r="D47" s="68"/>
      <c r="E47" s="69"/>
      <c r="F47" s="68"/>
      <c r="G47" s="137">
        <f t="shared" ref="G47" si="39">E47+F47</f>
        <v>0</v>
      </c>
      <c r="H47" s="167">
        <f t="shared" ref="H47" si="40">IFERROR((G47-E47)/E47,0)</f>
        <v>0</v>
      </c>
      <c r="I47" s="68"/>
      <c r="J47" s="137">
        <f t="shared" ref="J47" si="41">G47+I47</f>
        <v>0</v>
      </c>
      <c r="K47" s="167">
        <f t="shared" ref="K47:K72" si="42">IFERROR((J47-G47)/G47,0)</f>
        <v>0</v>
      </c>
      <c r="L47" s="68"/>
      <c r="M47" s="137">
        <f t="shared" ref="M47" si="43">J47+L47</f>
        <v>0</v>
      </c>
      <c r="N47" s="167">
        <f t="shared" ref="N47:N72" si="44">IFERROR((M47-J47)/J47,0)</f>
        <v>0</v>
      </c>
      <c r="O47" s="6"/>
      <c r="P47" s="137">
        <f t="shared" ref="P47:P71" si="45">M47+O47</f>
        <v>0</v>
      </c>
      <c r="Q47" s="167">
        <f t="shared" ref="Q47:Q72" si="46">IFERROR((P47-M47)/M47,0)</f>
        <v>0</v>
      </c>
      <c r="R47" s="164">
        <f t="shared" ref="R47:R71" si="47">D47+F47+I47+L47+O47</f>
        <v>0</v>
      </c>
      <c r="S47" s="165">
        <f t="shared" ref="S47:S72" si="48">IFERROR((P47/E47)^(1/4)-1,0)</f>
        <v>0</v>
      </c>
      <c r="U47" s="169">
        <f>V47+W47</f>
        <v>0</v>
      </c>
      <c r="V47" s="6"/>
      <c r="W47" s="6"/>
      <c r="X47" s="137">
        <f>P47+U47</f>
        <v>0</v>
      </c>
      <c r="Y47" s="167">
        <f>IFERROR((X47-P47)/P47,0)</f>
        <v>0</v>
      </c>
      <c r="Z47" s="169">
        <f>AA47+AB47</f>
        <v>0</v>
      </c>
      <c r="AA47" s="6"/>
      <c r="AB47" s="6"/>
      <c r="AC47" s="137">
        <f t="shared" ref="AC47" si="49">X47+Z47</f>
        <v>0</v>
      </c>
      <c r="AD47" s="160">
        <f t="shared" ref="AD47" si="50">IFERROR((AC47-X47)/X47,0)</f>
        <v>0</v>
      </c>
      <c r="AE47" s="169">
        <f>AF47+AG47</f>
        <v>0</v>
      </c>
      <c r="AF47" s="6"/>
      <c r="AG47" s="6"/>
      <c r="AH47" s="137">
        <f t="shared" ref="AH47" si="51">AC47+AE47</f>
        <v>0</v>
      </c>
      <c r="AI47" s="160">
        <f t="shared" ref="AI47:AI72" si="52">IFERROR((AH47-AC47)/AC47,0)</f>
        <v>0</v>
      </c>
      <c r="AJ47" s="169">
        <f>AK47+AL47</f>
        <v>0</v>
      </c>
      <c r="AK47" s="6"/>
      <c r="AL47" s="6"/>
      <c r="AM47" s="137">
        <f t="shared" ref="AM47" si="53">AH47+AJ47</f>
        <v>0</v>
      </c>
      <c r="AN47" s="160">
        <f t="shared" ref="AN47:AN72" si="54">IFERROR((AM47-AH47)/AH47,0)</f>
        <v>0</v>
      </c>
      <c r="AO47" s="169">
        <f>AP47+AQ47</f>
        <v>0</v>
      </c>
      <c r="AP47" s="6"/>
      <c r="AQ47" s="6"/>
      <c r="AR47" s="137">
        <f t="shared" ref="AR47" si="55">AM47+AO47</f>
        <v>0</v>
      </c>
      <c r="AS47" s="160">
        <f t="shared" ref="AS47:AS72" si="56">IFERROR((AR47-AM47)/AM47,0)</f>
        <v>0</v>
      </c>
      <c r="AT47" s="164">
        <f t="shared" ref="AT47" si="57">U47+Z47+AE47+AJ47+AO47</f>
        <v>0</v>
      </c>
      <c r="AU47" s="165">
        <f t="shared" ref="AU47:AU72" si="58">IFERROR((AR47/X47)^(1/4)-1,0)</f>
        <v>0</v>
      </c>
    </row>
    <row r="48" spans="1:47" outlineLevel="1" x14ac:dyDescent="0.35">
      <c r="B48" s="238" t="s">
        <v>76</v>
      </c>
      <c r="C48" s="62" t="s">
        <v>106</v>
      </c>
      <c r="D48" s="68"/>
      <c r="E48" s="69"/>
      <c r="F48" s="68"/>
      <c r="G48" s="137">
        <f t="shared" ref="G48:G71" si="59">E48+F48</f>
        <v>0</v>
      </c>
      <c r="H48" s="167">
        <f t="shared" ref="H48:H71" si="60">IFERROR((G48-E48)/E48,0)</f>
        <v>0</v>
      </c>
      <c r="I48" s="68"/>
      <c r="J48" s="137">
        <f t="shared" ref="J48:J71" si="61">G48+I48</f>
        <v>0</v>
      </c>
      <c r="K48" s="167">
        <f t="shared" ref="K48:K71" si="62">IFERROR((J48-G48)/G48,0)</f>
        <v>0</v>
      </c>
      <c r="L48" s="68">
        <v>0</v>
      </c>
      <c r="M48" s="137">
        <f t="shared" ref="M48:M71" si="63">J48+L48</f>
        <v>0</v>
      </c>
      <c r="N48" s="167">
        <f t="shared" ref="N48:N71" si="64">IFERROR((M48-J48)/J48,0)</f>
        <v>0</v>
      </c>
      <c r="O48" s="6"/>
      <c r="P48" s="137">
        <f t="shared" si="45"/>
        <v>0</v>
      </c>
      <c r="Q48" s="167">
        <f t="shared" si="46"/>
        <v>0</v>
      </c>
      <c r="R48" s="164">
        <f t="shared" si="47"/>
        <v>0</v>
      </c>
      <c r="S48" s="165">
        <f t="shared" si="48"/>
        <v>0</v>
      </c>
      <c r="U48" s="169">
        <f t="shared" ref="U48:U71" si="65">V48+W48</f>
        <v>0</v>
      </c>
      <c r="V48" s="6"/>
      <c r="W48" s="6"/>
      <c r="X48" s="137">
        <f t="shared" ref="X48:X71" si="66">P48+U48</f>
        <v>0</v>
      </c>
      <c r="Y48" s="167">
        <f t="shared" ref="Y48:Y71" si="67">IFERROR((X48-P48)/P48,0)</f>
        <v>0</v>
      </c>
      <c r="Z48" s="169">
        <f t="shared" ref="Z48:Z68" si="68">AA48+AB48</f>
        <v>0</v>
      </c>
      <c r="AA48" s="6"/>
      <c r="AB48" s="6"/>
      <c r="AC48" s="137">
        <f t="shared" ref="AC48:AC71" si="69">X48+Z48</f>
        <v>0</v>
      </c>
      <c r="AD48" s="160">
        <f t="shared" ref="AD48:AD71" si="70">IFERROR((AC48-X48)/X48,0)</f>
        <v>0</v>
      </c>
      <c r="AE48" s="169">
        <f t="shared" ref="AE48:AE71" si="71">AF48+AG48</f>
        <v>0</v>
      </c>
      <c r="AF48" s="6"/>
      <c r="AG48" s="6"/>
      <c r="AH48" s="137">
        <f t="shared" ref="AH48:AH71" si="72">AC48+AE48</f>
        <v>0</v>
      </c>
      <c r="AI48" s="160">
        <f t="shared" ref="AI48:AI71" si="73">IFERROR((AH48-AC48)/AC48,0)</f>
        <v>0</v>
      </c>
      <c r="AJ48" s="169">
        <f t="shared" ref="AJ48:AJ71" si="74">AK48+AL48</f>
        <v>0</v>
      </c>
      <c r="AK48" s="6"/>
      <c r="AL48" s="6"/>
      <c r="AM48" s="137">
        <f t="shared" ref="AM48:AM71" si="75">AH48+AJ48</f>
        <v>0</v>
      </c>
      <c r="AN48" s="160">
        <f t="shared" ref="AN48:AN71" si="76">IFERROR((AM48-AH48)/AH48,0)</f>
        <v>0</v>
      </c>
      <c r="AO48" s="169">
        <f t="shared" ref="AO48:AO71" si="77">AP48+AQ48</f>
        <v>0</v>
      </c>
      <c r="AP48" s="6"/>
      <c r="AQ48" s="6"/>
      <c r="AR48" s="137">
        <f t="shared" ref="AR48:AR71" si="78">AM48+AO48</f>
        <v>0</v>
      </c>
      <c r="AS48" s="160">
        <f t="shared" ref="AS48:AS71" si="79">IFERROR((AR48-AM48)/AM48,0)</f>
        <v>0</v>
      </c>
      <c r="AT48" s="164">
        <f t="shared" ref="AT48:AT71" si="80">U48+Z48+AE48+AJ48+AO48</f>
        <v>0</v>
      </c>
      <c r="AU48" s="165">
        <f t="shared" ref="AU48:AU71" si="81">IFERROR((AR48/X48)^(1/4)-1,0)</f>
        <v>0</v>
      </c>
    </row>
    <row r="49" spans="2:47" outlineLevel="1" x14ac:dyDescent="0.35">
      <c r="B49" s="237" t="s">
        <v>77</v>
      </c>
      <c r="C49" s="62" t="s">
        <v>106</v>
      </c>
      <c r="D49" s="68"/>
      <c r="E49" s="69"/>
      <c r="F49" s="68"/>
      <c r="G49" s="137">
        <f t="shared" si="59"/>
        <v>0</v>
      </c>
      <c r="H49" s="167">
        <f t="shared" si="60"/>
        <v>0</v>
      </c>
      <c r="I49" s="68"/>
      <c r="J49" s="137">
        <f t="shared" si="61"/>
        <v>0</v>
      </c>
      <c r="K49" s="167">
        <f t="shared" si="62"/>
        <v>0</v>
      </c>
      <c r="L49" s="68"/>
      <c r="M49" s="137">
        <f t="shared" si="63"/>
        <v>0</v>
      </c>
      <c r="N49" s="167">
        <f t="shared" si="64"/>
        <v>0</v>
      </c>
      <c r="O49" s="6"/>
      <c r="P49" s="137">
        <f t="shared" si="45"/>
        <v>0</v>
      </c>
      <c r="Q49" s="167">
        <f t="shared" si="46"/>
        <v>0</v>
      </c>
      <c r="R49" s="164">
        <f t="shared" si="47"/>
        <v>0</v>
      </c>
      <c r="S49" s="165">
        <f t="shared" si="48"/>
        <v>0</v>
      </c>
      <c r="U49" s="169">
        <f t="shared" si="65"/>
        <v>0</v>
      </c>
      <c r="V49" s="6"/>
      <c r="W49" s="6"/>
      <c r="X49" s="137">
        <f t="shared" si="66"/>
        <v>0</v>
      </c>
      <c r="Y49" s="167">
        <f t="shared" si="67"/>
        <v>0</v>
      </c>
      <c r="Z49" s="169">
        <f t="shared" si="68"/>
        <v>0</v>
      </c>
      <c r="AA49" s="6"/>
      <c r="AB49" s="6"/>
      <c r="AC49" s="137">
        <f t="shared" si="69"/>
        <v>0</v>
      </c>
      <c r="AD49" s="160">
        <f t="shared" si="70"/>
        <v>0</v>
      </c>
      <c r="AE49" s="169">
        <f t="shared" si="71"/>
        <v>0</v>
      </c>
      <c r="AF49" s="6"/>
      <c r="AG49" s="6"/>
      <c r="AH49" s="137">
        <f t="shared" si="72"/>
        <v>0</v>
      </c>
      <c r="AI49" s="160">
        <f t="shared" si="73"/>
        <v>0</v>
      </c>
      <c r="AJ49" s="169">
        <f t="shared" si="74"/>
        <v>0</v>
      </c>
      <c r="AK49" s="6"/>
      <c r="AL49" s="6"/>
      <c r="AM49" s="137">
        <f t="shared" si="75"/>
        <v>0</v>
      </c>
      <c r="AN49" s="160">
        <f t="shared" si="76"/>
        <v>0</v>
      </c>
      <c r="AO49" s="169">
        <f t="shared" si="77"/>
        <v>0</v>
      </c>
      <c r="AP49" s="6"/>
      <c r="AQ49" s="6"/>
      <c r="AR49" s="137">
        <f t="shared" si="78"/>
        <v>0</v>
      </c>
      <c r="AS49" s="160">
        <f t="shared" si="79"/>
        <v>0</v>
      </c>
      <c r="AT49" s="164">
        <f t="shared" si="80"/>
        <v>0</v>
      </c>
      <c r="AU49" s="165">
        <f t="shared" si="81"/>
        <v>0</v>
      </c>
    </row>
    <row r="50" spans="2:47" outlineLevel="1" x14ac:dyDescent="0.35">
      <c r="B50" s="238" t="s">
        <v>78</v>
      </c>
      <c r="C50" s="62" t="s">
        <v>106</v>
      </c>
      <c r="D50" s="68"/>
      <c r="E50" s="69"/>
      <c r="F50" s="68"/>
      <c r="G50" s="137">
        <f t="shared" si="59"/>
        <v>0</v>
      </c>
      <c r="H50" s="167">
        <f t="shared" si="60"/>
        <v>0</v>
      </c>
      <c r="I50" s="68"/>
      <c r="J50" s="137">
        <f t="shared" si="61"/>
        <v>0</v>
      </c>
      <c r="K50" s="167">
        <f t="shared" si="62"/>
        <v>0</v>
      </c>
      <c r="L50" s="68">
        <v>11</v>
      </c>
      <c r="M50" s="137">
        <f t="shared" si="63"/>
        <v>11</v>
      </c>
      <c r="N50" s="167">
        <f t="shared" si="64"/>
        <v>0</v>
      </c>
      <c r="O50" s="6"/>
      <c r="P50" s="137">
        <f t="shared" si="45"/>
        <v>11</v>
      </c>
      <c r="Q50" s="167">
        <f t="shared" si="46"/>
        <v>0</v>
      </c>
      <c r="R50" s="164">
        <f t="shared" si="47"/>
        <v>11</v>
      </c>
      <c r="S50" s="165">
        <f t="shared" si="48"/>
        <v>0</v>
      </c>
      <c r="U50" s="169">
        <f t="shared" si="65"/>
        <v>20</v>
      </c>
      <c r="V50" s="6">
        <v>20</v>
      </c>
      <c r="W50" s="6"/>
      <c r="X50" s="137">
        <f t="shared" si="66"/>
        <v>31</v>
      </c>
      <c r="Y50" s="167">
        <f t="shared" si="67"/>
        <v>1.8181818181818181</v>
      </c>
      <c r="Z50" s="169">
        <f t="shared" si="68"/>
        <v>19</v>
      </c>
      <c r="AA50" s="6">
        <v>19</v>
      </c>
      <c r="AB50" s="6"/>
      <c r="AC50" s="137">
        <f t="shared" si="69"/>
        <v>50</v>
      </c>
      <c r="AD50" s="160">
        <f t="shared" si="70"/>
        <v>0.61290322580645162</v>
      </c>
      <c r="AE50" s="169">
        <f t="shared" si="71"/>
        <v>17</v>
      </c>
      <c r="AF50" s="6">
        <v>17</v>
      </c>
      <c r="AG50" s="6"/>
      <c r="AH50" s="137">
        <f t="shared" si="72"/>
        <v>67</v>
      </c>
      <c r="AI50" s="160">
        <f t="shared" si="73"/>
        <v>0.34</v>
      </c>
      <c r="AJ50" s="169">
        <f t="shared" si="74"/>
        <v>16</v>
      </c>
      <c r="AK50" s="6">
        <v>16</v>
      </c>
      <c r="AL50" s="6"/>
      <c r="AM50" s="137">
        <f t="shared" si="75"/>
        <v>83</v>
      </c>
      <c r="AN50" s="160">
        <f t="shared" si="76"/>
        <v>0.23880597014925373</v>
      </c>
      <c r="AO50" s="169">
        <f t="shared" si="77"/>
        <v>15</v>
      </c>
      <c r="AP50" s="6">
        <v>15</v>
      </c>
      <c r="AQ50" s="6"/>
      <c r="AR50" s="137">
        <f t="shared" si="78"/>
        <v>98</v>
      </c>
      <c r="AS50" s="160">
        <f t="shared" si="79"/>
        <v>0.18072289156626506</v>
      </c>
      <c r="AT50" s="164">
        <f t="shared" si="80"/>
        <v>87</v>
      </c>
      <c r="AU50" s="165">
        <f t="shared" si="81"/>
        <v>0.33341733077182822</v>
      </c>
    </row>
    <row r="51" spans="2:47" outlineLevel="1" x14ac:dyDescent="0.35">
      <c r="B51" s="237" t="s">
        <v>79</v>
      </c>
      <c r="C51" s="62" t="s">
        <v>106</v>
      </c>
      <c r="D51" s="68"/>
      <c r="E51" s="69"/>
      <c r="F51" s="68"/>
      <c r="G51" s="137">
        <f t="shared" si="59"/>
        <v>0</v>
      </c>
      <c r="H51" s="167">
        <f t="shared" si="60"/>
        <v>0</v>
      </c>
      <c r="I51" s="68"/>
      <c r="J51" s="137">
        <f t="shared" si="61"/>
        <v>0</v>
      </c>
      <c r="K51" s="167">
        <f t="shared" si="62"/>
        <v>0</v>
      </c>
      <c r="L51" s="68"/>
      <c r="M51" s="137">
        <f t="shared" si="63"/>
        <v>0</v>
      </c>
      <c r="N51" s="167">
        <f t="shared" si="64"/>
        <v>0</v>
      </c>
      <c r="O51" s="6"/>
      <c r="P51" s="137">
        <f t="shared" si="45"/>
        <v>0</v>
      </c>
      <c r="Q51" s="167">
        <f t="shared" si="46"/>
        <v>0</v>
      </c>
      <c r="R51" s="164">
        <f t="shared" si="47"/>
        <v>0</v>
      </c>
      <c r="S51" s="165">
        <f t="shared" si="48"/>
        <v>0</v>
      </c>
      <c r="U51" s="169">
        <f t="shared" si="65"/>
        <v>0</v>
      </c>
      <c r="V51" s="6"/>
      <c r="W51" s="6"/>
      <c r="X51" s="137">
        <f t="shared" si="66"/>
        <v>0</v>
      </c>
      <c r="Y51" s="167">
        <f t="shared" si="67"/>
        <v>0</v>
      </c>
      <c r="Z51" s="169">
        <f t="shared" si="68"/>
        <v>0</v>
      </c>
      <c r="AA51" s="6"/>
      <c r="AB51" s="6"/>
      <c r="AC51" s="137">
        <f t="shared" si="69"/>
        <v>0</v>
      </c>
      <c r="AD51" s="160">
        <f t="shared" si="70"/>
        <v>0</v>
      </c>
      <c r="AE51" s="169">
        <f t="shared" si="71"/>
        <v>0</v>
      </c>
      <c r="AF51" s="6"/>
      <c r="AG51" s="6"/>
      <c r="AH51" s="137">
        <f t="shared" si="72"/>
        <v>0</v>
      </c>
      <c r="AI51" s="160">
        <f t="shared" si="73"/>
        <v>0</v>
      </c>
      <c r="AJ51" s="169">
        <f t="shared" si="74"/>
        <v>0</v>
      </c>
      <c r="AK51" s="6"/>
      <c r="AL51" s="6"/>
      <c r="AM51" s="137">
        <f t="shared" si="75"/>
        <v>0</v>
      </c>
      <c r="AN51" s="160">
        <f t="shared" si="76"/>
        <v>0</v>
      </c>
      <c r="AO51" s="169">
        <f t="shared" si="77"/>
        <v>0</v>
      </c>
      <c r="AP51" s="6"/>
      <c r="AQ51" s="6"/>
      <c r="AR51" s="137">
        <f t="shared" si="78"/>
        <v>0</v>
      </c>
      <c r="AS51" s="160">
        <f t="shared" si="79"/>
        <v>0</v>
      </c>
      <c r="AT51" s="164">
        <f t="shared" si="80"/>
        <v>0</v>
      </c>
      <c r="AU51" s="165">
        <f t="shared" si="81"/>
        <v>0</v>
      </c>
    </row>
    <row r="52" spans="2:47" outlineLevel="1" x14ac:dyDescent="0.35">
      <c r="B52" s="238" t="s">
        <v>80</v>
      </c>
      <c r="C52" s="62" t="s">
        <v>106</v>
      </c>
      <c r="D52" s="68"/>
      <c r="E52" s="69"/>
      <c r="F52" s="68"/>
      <c r="G52" s="137">
        <f t="shared" si="59"/>
        <v>0</v>
      </c>
      <c r="H52" s="167">
        <f t="shared" si="60"/>
        <v>0</v>
      </c>
      <c r="I52" s="68"/>
      <c r="J52" s="137">
        <f t="shared" si="61"/>
        <v>0</v>
      </c>
      <c r="K52" s="167">
        <f t="shared" si="62"/>
        <v>0</v>
      </c>
      <c r="L52" s="68">
        <v>43</v>
      </c>
      <c r="M52" s="137">
        <f t="shared" si="63"/>
        <v>43</v>
      </c>
      <c r="N52" s="167">
        <f t="shared" si="64"/>
        <v>0</v>
      </c>
      <c r="O52" s="6"/>
      <c r="P52" s="137">
        <f t="shared" si="45"/>
        <v>43</v>
      </c>
      <c r="Q52" s="167">
        <f t="shared" si="46"/>
        <v>0</v>
      </c>
      <c r="R52" s="164">
        <f t="shared" si="47"/>
        <v>43</v>
      </c>
      <c r="S52" s="165">
        <f t="shared" si="48"/>
        <v>0</v>
      </c>
      <c r="U52" s="169">
        <f t="shared" si="65"/>
        <v>20</v>
      </c>
      <c r="V52" s="6">
        <v>20</v>
      </c>
      <c r="W52" s="6"/>
      <c r="X52" s="137">
        <f t="shared" si="66"/>
        <v>63</v>
      </c>
      <c r="Y52" s="167">
        <f t="shared" si="67"/>
        <v>0.46511627906976744</v>
      </c>
      <c r="Z52" s="169">
        <f t="shared" si="68"/>
        <v>16</v>
      </c>
      <c r="AA52" s="6">
        <v>16</v>
      </c>
      <c r="AB52" s="6"/>
      <c r="AC52" s="137">
        <f t="shared" si="69"/>
        <v>79</v>
      </c>
      <c r="AD52" s="160">
        <f t="shared" si="70"/>
        <v>0.25396825396825395</v>
      </c>
      <c r="AE52" s="169">
        <f t="shared" si="71"/>
        <v>15</v>
      </c>
      <c r="AF52" s="6">
        <v>15</v>
      </c>
      <c r="AG52" s="6"/>
      <c r="AH52" s="137">
        <f t="shared" si="72"/>
        <v>94</v>
      </c>
      <c r="AI52" s="160">
        <f t="shared" si="73"/>
        <v>0.189873417721519</v>
      </c>
      <c r="AJ52" s="169">
        <f t="shared" si="74"/>
        <v>13</v>
      </c>
      <c r="AK52" s="6">
        <v>13</v>
      </c>
      <c r="AL52" s="6"/>
      <c r="AM52" s="137">
        <f t="shared" si="75"/>
        <v>107</v>
      </c>
      <c r="AN52" s="160">
        <f t="shared" si="76"/>
        <v>0.13829787234042554</v>
      </c>
      <c r="AO52" s="169">
        <f t="shared" si="77"/>
        <v>13</v>
      </c>
      <c r="AP52" s="6">
        <v>13</v>
      </c>
      <c r="AQ52" s="6"/>
      <c r="AR52" s="137">
        <f t="shared" si="78"/>
        <v>120</v>
      </c>
      <c r="AS52" s="160">
        <f t="shared" si="79"/>
        <v>0.12149532710280374</v>
      </c>
      <c r="AT52" s="164">
        <f t="shared" si="80"/>
        <v>77</v>
      </c>
      <c r="AU52" s="165">
        <f t="shared" si="81"/>
        <v>0.17478981893984269</v>
      </c>
    </row>
    <row r="53" spans="2:47" outlineLevel="1" x14ac:dyDescent="0.35">
      <c r="B53" s="237" t="s">
        <v>81</v>
      </c>
      <c r="C53" s="62" t="s">
        <v>106</v>
      </c>
      <c r="D53" s="68"/>
      <c r="E53" s="69"/>
      <c r="F53" s="68"/>
      <c r="G53" s="137">
        <f t="shared" si="59"/>
        <v>0</v>
      </c>
      <c r="H53" s="167">
        <f t="shared" si="60"/>
        <v>0</v>
      </c>
      <c r="I53" s="68"/>
      <c r="J53" s="137">
        <f t="shared" si="61"/>
        <v>0</v>
      </c>
      <c r="K53" s="167">
        <f t="shared" si="62"/>
        <v>0</v>
      </c>
      <c r="L53" s="68"/>
      <c r="M53" s="137">
        <f t="shared" si="63"/>
        <v>0</v>
      </c>
      <c r="N53" s="167">
        <f t="shared" si="64"/>
        <v>0</v>
      </c>
      <c r="O53" s="6"/>
      <c r="P53" s="137">
        <f t="shared" si="45"/>
        <v>0</v>
      </c>
      <c r="Q53" s="167">
        <f t="shared" si="46"/>
        <v>0</v>
      </c>
      <c r="R53" s="164">
        <f t="shared" si="47"/>
        <v>0</v>
      </c>
      <c r="S53" s="165">
        <f t="shared" si="48"/>
        <v>0</v>
      </c>
      <c r="U53" s="169">
        <f t="shared" si="65"/>
        <v>0</v>
      </c>
      <c r="V53" s="6"/>
      <c r="W53" s="6"/>
      <c r="X53" s="137">
        <f t="shared" si="66"/>
        <v>0</v>
      </c>
      <c r="Y53" s="167">
        <f t="shared" si="67"/>
        <v>0</v>
      </c>
      <c r="Z53" s="169">
        <f t="shared" si="68"/>
        <v>0</v>
      </c>
      <c r="AA53" s="6"/>
      <c r="AB53" s="6"/>
      <c r="AC53" s="137">
        <f t="shared" si="69"/>
        <v>0</v>
      </c>
      <c r="AD53" s="160">
        <f t="shared" si="70"/>
        <v>0</v>
      </c>
      <c r="AE53" s="169">
        <f t="shared" si="71"/>
        <v>0</v>
      </c>
      <c r="AF53" s="6"/>
      <c r="AG53" s="6"/>
      <c r="AH53" s="137">
        <f t="shared" si="72"/>
        <v>0</v>
      </c>
      <c r="AI53" s="160">
        <f t="shared" si="73"/>
        <v>0</v>
      </c>
      <c r="AJ53" s="169">
        <f t="shared" si="74"/>
        <v>0</v>
      </c>
      <c r="AK53" s="6"/>
      <c r="AL53" s="6"/>
      <c r="AM53" s="137">
        <f t="shared" si="75"/>
        <v>0</v>
      </c>
      <c r="AN53" s="160">
        <f t="shared" si="76"/>
        <v>0</v>
      </c>
      <c r="AO53" s="169">
        <f t="shared" si="77"/>
        <v>0</v>
      </c>
      <c r="AP53" s="6"/>
      <c r="AQ53" s="6"/>
      <c r="AR53" s="137">
        <f t="shared" si="78"/>
        <v>0</v>
      </c>
      <c r="AS53" s="160">
        <f t="shared" si="79"/>
        <v>0</v>
      </c>
      <c r="AT53" s="164">
        <f t="shared" si="80"/>
        <v>0</v>
      </c>
      <c r="AU53" s="165">
        <f t="shared" si="81"/>
        <v>0</v>
      </c>
    </row>
    <row r="54" spans="2:47" outlineLevel="1" x14ac:dyDescent="0.35">
      <c r="B54" s="238" t="s">
        <v>82</v>
      </c>
      <c r="C54" s="62" t="s">
        <v>106</v>
      </c>
      <c r="D54" s="68"/>
      <c r="E54" s="69"/>
      <c r="F54" s="68"/>
      <c r="G54" s="137">
        <f t="shared" si="59"/>
        <v>0</v>
      </c>
      <c r="H54" s="167">
        <f t="shared" si="60"/>
        <v>0</v>
      </c>
      <c r="I54" s="68"/>
      <c r="J54" s="137">
        <f t="shared" si="61"/>
        <v>0</v>
      </c>
      <c r="K54" s="167">
        <f t="shared" si="62"/>
        <v>0</v>
      </c>
      <c r="L54" s="68">
        <v>12</v>
      </c>
      <c r="M54" s="137">
        <f t="shared" si="63"/>
        <v>12</v>
      </c>
      <c r="N54" s="167">
        <f t="shared" si="64"/>
        <v>0</v>
      </c>
      <c r="O54" s="6"/>
      <c r="P54" s="137">
        <f t="shared" si="45"/>
        <v>12</v>
      </c>
      <c r="Q54" s="167">
        <f t="shared" si="46"/>
        <v>0</v>
      </c>
      <c r="R54" s="164">
        <f t="shared" si="47"/>
        <v>12</v>
      </c>
      <c r="S54" s="165">
        <f t="shared" si="48"/>
        <v>0</v>
      </c>
      <c r="U54" s="169">
        <f t="shared" si="65"/>
        <v>21</v>
      </c>
      <c r="V54" s="6">
        <v>21</v>
      </c>
      <c r="W54" s="6"/>
      <c r="X54" s="137">
        <f t="shared" si="66"/>
        <v>33</v>
      </c>
      <c r="Y54" s="167">
        <f t="shared" si="67"/>
        <v>1.75</v>
      </c>
      <c r="Z54" s="169">
        <f t="shared" si="68"/>
        <v>20</v>
      </c>
      <c r="AA54" s="6">
        <v>20</v>
      </c>
      <c r="AB54" s="6"/>
      <c r="AC54" s="137">
        <f t="shared" si="69"/>
        <v>53</v>
      </c>
      <c r="AD54" s="160">
        <f t="shared" si="70"/>
        <v>0.60606060606060608</v>
      </c>
      <c r="AE54" s="169">
        <f t="shared" si="71"/>
        <v>17</v>
      </c>
      <c r="AF54" s="6">
        <v>17</v>
      </c>
      <c r="AG54" s="6"/>
      <c r="AH54" s="137">
        <f t="shared" si="72"/>
        <v>70</v>
      </c>
      <c r="AI54" s="160">
        <f t="shared" si="73"/>
        <v>0.32075471698113206</v>
      </c>
      <c r="AJ54" s="169">
        <f t="shared" si="74"/>
        <v>15</v>
      </c>
      <c r="AK54" s="6">
        <v>15</v>
      </c>
      <c r="AL54" s="6"/>
      <c r="AM54" s="137">
        <f t="shared" si="75"/>
        <v>85</v>
      </c>
      <c r="AN54" s="160">
        <f t="shared" si="76"/>
        <v>0.21428571428571427</v>
      </c>
      <c r="AO54" s="169">
        <f t="shared" si="77"/>
        <v>13</v>
      </c>
      <c r="AP54" s="6">
        <v>13</v>
      </c>
      <c r="AQ54" s="6"/>
      <c r="AR54" s="137">
        <f t="shared" si="78"/>
        <v>98</v>
      </c>
      <c r="AS54" s="160">
        <f t="shared" si="79"/>
        <v>0.15294117647058825</v>
      </c>
      <c r="AT54" s="164">
        <f t="shared" si="80"/>
        <v>86</v>
      </c>
      <c r="AU54" s="165">
        <f t="shared" si="81"/>
        <v>0.31273793032374075</v>
      </c>
    </row>
    <row r="55" spans="2:47" outlineLevel="1" x14ac:dyDescent="0.35">
      <c r="B55" s="237" t="s">
        <v>83</v>
      </c>
      <c r="C55" s="62" t="s">
        <v>106</v>
      </c>
      <c r="D55" s="68"/>
      <c r="E55" s="69"/>
      <c r="F55" s="68"/>
      <c r="G55" s="137">
        <f t="shared" si="59"/>
        <v>0</v>
      </c>
      <c r="H55" s="167">
        <f t="shared" si="60"/>
        <v>0</v>
      </c>
      <c r="I55" s="68"/>
      <c r="J55" s="137">
        <f t="shared" si="61"/>
        <v>0</v>
      </c>
      <c r="K55" s="167">
        <f t="shared" si="62"/>
        <v>0</v>
      </c>
      <c r="L55" s="68"/>
      <c r="M55" s="137">
        <f t="shared" si="63"/>
        <v>0</v>
      </c>
      <c r="N55" s="167">
        <f t="shared" si="64"/>
        <v>0</v>
      </c>
      <c r="O55" s="6"/>
      <c r="P55" s="137">
        <f t="shared" si="45"/>
        <v>0</v>
      </c>
      <c r="Q55" s="167">
        <f t="shared" si="46"/>
        <v>0</v>
      </c>
      <c r="R55" s="164">
        <f t="shared" si="47"/>
        <v>0</v>
      </c>
      <c r="S55" s="165">
        <f t="shared" si="48"/>
        <v>0</v>
      </c>
      <c r="U55" s="169">
        <f t="shared" si="65"/>
        <v>0</v>
      </c>
      <c r="V55" s="6"/>
      <c r="W55" s="6"/>
      <c r="X55" s="137">
        <f t="shared" si="66"/>
        <v>0</v>
      </c>
      <c r="Y55" s="167">
        <f t="shared" si="67"/>
        <v>0</v>
      </c>
      <c r="Z55" s="169">
        <f t="shared" si="68"/>
        <v>0</v>
      </c>
      <c r="AA55" s="6"/>
      <c r="AB55" s="6"/>
      <c r="AC55" s="137">
        <f t="shared" si="69"/>
        <v>0</v>
      </c>
      <c r="AD55" s="160">
        <f t="shared" si="70"/>
        <v>0</v>
      </c>
      <c r="AE55" s="169">
        <f t="shared" si="71"/>
        <v>0</v>
      </c>
      <c r="AF55" s="6"/>
      <c r="AG55" s="6"/>
      <c r="AH55" s="137">
        <f t="shared" si="72"/>
        <v>0</v>
      </c>
      <c r="AI55" s="160">
        <f t="shared" si="73"/>
        <v>0</v>
      </c>
      <c r="AJ55" s="169">
        <f t="shared" si="74"/>
        <v>0</v>
      </c>
      <c r="AK55" s="6"/>
      <c r="AL55" s="6"/>
      <c r="AM55" s="137">
        <f t="shared" si="75"/>
        <v>0</v>
      </c>
      <c r="AN55" s="160">
        <f t="shared" si="76"/>
        <v>0</v>
      </c>
      <c r="AO55" s="169">
        <f t="shared" si="77"/>
        <v>0</v>
      </c>
      <c r="AP55" s="6"/>
      <c r="AQ55" s="6"/>
      <c r="AR55" s="137">
        <f t="shared" si="78"/>
        <v>0</v>
      </c>
      <c r="AS55" s="160">
        <f t="shared" si="79"/>
        <v>0</v>
      </c>
      <c r="AT55" s="164">
        <f t="shared" si="80"/>
        <v>0</v>
      </c>
      <c r="AU55" s="165">
        <f t="shared" si="81"/>
        <v>0</v>
      </c>
    </row>
    <row r="56" spans="2:47" outlineLevel="1" x14ac:dyDescent="0.35">
      <c r="B56" s="238" t="s">
        <v>84</v>
      </c>
      <c r="C56" s="62" t="s">
        <v>106</v>
      </c>
      <c r="D56" s="68"/>
      <c r="E56" s="69"/>
      <c r="F56" s="68"/>
      <c r="G56" s="137">
        <f t="shared" si="59"/>
        <v>0</v>
      </c>
      <c r="H56" s="167">
        <f t="shared" si="60"/>
        <v>0</v>
      </c>
      <c r="I56" s="68"/>
      <c r="J56" s="137">
        <f t="shared" si="61"/>
        <v>0</v>
      </c>
      <c r="K56" s="167">
        <f t="shared" si="62"/>
        <v>0</v>
      </c>
      <c r="L56" s="68">
        <v>0</v>
      </c>
      <c r="M56" s="137">
        <f t="shared" si="63"/>
        <v>0</v>
      </c>
      <c r="N56" s="167">
        <f t="shared" si="64"/>
        <v>0</v>
      </c>
      <c r="O56" s="6"/>
      <c r="P56" s="137">
        <f t="shared" si="45"/>
        <v>0</v>
      </c>
      <c r="Q56" s="167">
        <f t="shared" si="46"/>
        <v>0</v>
      </c>
      <c r="R56" s="164">
        <f t="shared" si="47"/>
        <v>0</v>
      </c>
      <c r="S56" s="165">
        <f t="shared" si="48"/>
        <v>0</v>
      </c>
      <c r="U56" s="169">
        <f t="shared" si="65"/>
        <v>0</v>
      </c>
      <c r="V56" s="6"/>
      <c r="W56" s="6"/>
      <c r="X56" s="137">
        <f t="shared" si="66"/>
        <v>0</v>
      </c>
      <c r="Y56" s="167">
        <f t="shared" si="67"/>
        <v>0</v>
      </c>
      <c r="Z56" s="169">
        <f t="shared" si="68"/>
        <v>0</v>
      </c>
      <c r="AA56" s="6"/>
      <c r="AB56" s="6"/>
      <c r="AC56" s="137">
        <f t="shared" si="69"/>
        <v>0</v>
      </c>
      <c r="AD56" s="160">
        <f t="shared" si="70"/>
        <v>0</v>
      </c>
      <c r="AE56" s="169">
        <f t="shared" si="71"/>
        <v>0</v>
      </c>
      <c r="AF56" s="6"/>
      <c r="AG56" s="6"/>
      <c r="AH56" s="137">
        <f t="shared" si="72"/>
        <v>0</v>
      </c>
      <c r="AI56" s="160">
        <f t="shared" si="73"/>
        <v>0</v>
      </c>
      <c r="AJ56" s="169">
        <f t="shared" si="74"/>
        <v>0</v>
      </c>
      <c r="AK56" s="6"/>
      <c r="AL56" s="6"/>
      <c r="AM56" s="137">
        <f t="shared" si="75"/>
        <v>0</v>
      </c>
      <c r="AN56" s="160">
        <f t="shared" si="76"/>
        <v>0</v>
      </c>
      <c r="AO56" s="169">
        <f t="shared" si="77"/>
        <v>0</v>
      </c>
      <c r="AP56" s="6"/>
      <c r="AQ56" s="6"/>
      <c r="AR56" s="137">
        <f t="shared" si="78"/>
        <v>0</v>
      </c>
      <c r="AS56" s="160">
        <f t="shared" si="79"/>
        <v>0</v>
      </c>
      <c r="AT56" s="164">
        <f t="shared" si="80"/>
        <v>0</v>
      </c>
      <c r="AU56" s="165">
        <f t="shared" si="81"/>
        <v>0</v>
      </c>
    </row>
    <row r="57" spans="2:47" outlineLevel="1" x14ac:dyDescent="0.35">
      <c r="B57" s="237" t="s">
        <v>85</v>
      </c>
      <c r="C57" s="62" t="s">
        <v>106</v>
      </c>
      <c r="D57" s="68"/>
      <c r="E57" s="69"/>
      <c r="F57" s="68"/>
      <c r="G57" s="137">
        <f t="shared" si="59"/>
        <v>0</v>
      </c>
      <c r="H57" s="167">
        <f t="shared" si="60"/>
        <v>0</v>
      </c>
      <c r="I57" s="68"/>
      <c r="J57" s="137">
        <f t="shared" si="61"/>
        <v>0</v>
      </c>
      <c r="K57" s="167">
        <f t="shared" si="62"/>
        <v>0</v>
      </c>
      <c r="L57" s="68"/>
      <c r="M57" s="137">
        <f t="shared" si="63"/>
        <v>0</v>
      </c>
      <c r="N57" s="167">
        <f t="shared" si="64"/>
        <v>0</v>
      </c>
      <c r="O57" s="6"/>
      <c r="P57" s="137">
        <f t="shared" si="45"/>
        <v>0</v>
      </c>
      <c r="Q57" s="167">
        <f t="shared" si="46"/>
        <v>0</v>
      </c>
      <c r="R57" s="164">
        <f t="shared" si="47"/>
        <v>0</v>
      </c>
      <c r="S57" s="165">
        <f t="shared" si="48"/>
        <v>0</v>
      </c>
      <c r="U57" s="169">
        <f t="shared" si="65"/>
        <v>0</v>
      </c>
      <c r="V57" s="6"/>
      <c r="W57" s="6"/>
      <c r="X57" s="137">
        <f t="shared" si="66"/>
        <v>0</v>
      </c>
      <c r="Y57" s="167">
        <f t="shared" si="67"/>
        <v>0</v>
      </c>
      <c r="Z57" s="169">
        <f t="shared" si="68"/>
        <v>0</v>
      </c>
      <c r="AA57" s="6"/>
      <c r="AB57" s="6"/>
      <c r="AC57" s="137">
        <f t="shared" si="69"/>
        <v>0</v>
      </c>
      <c r="AD57" s="160">
        <f t="shared" si="70"/>
        <v>0</v>
      </c>
      <c r="AE57" s="169">
        <f t="shared" si="71"/>
        <v>0</v>
      </c>
      <c r="AF57" s="6"/>
      <c r="AG57" s="6"/>
      <c r="AH57" s="137">
        <f t="shared" si="72"/>
        <v>0</v>
      </c>
      <c r="AI57" s="160">
        <f t="shared" si="73"/>
        <v>0</v>
      </c>
      <c r="AJ57" s="169">
        <f t="shared" si="74"/>
        <v>0</v>
      </c>
      <c r="AK57" s="6"/>
      <c r="AL57" s="6"/>
      <c r="AM57" s="137">
        <f t="shared" si="75"/>
        <v>0</v>
      </c>
      <c r="AN57" s="160">
        <f t="shared" si="76"/>
        <v>0</v>
      </c>
      <c r="AO57" s="169">
        <f t="shared" si="77"/>
        <v>0</v>
      </c>
      <c r="AP57" s="6"/>
      <c r="AQ57" s="6"/>
      <c r="AR57" s="137">
        <f t="shared" si="78"/>
        <v>0</v>
      </c>
      <c r="AS57" s="160">
        <f t="shared" si="79"/>
        <v>0</v>
      </c>
      <c r="AT57" s="164">
        <f t="shared" si="80"/>
        <v>0</v>
      </c>
      <c r="AU57" s="165">
        <f t="shared" si="81"/>
        <v>0</v>
      </c>
    </row>
    <row r="58" spans="2:47" outlineLevel="1" x14ac:dyDescent="0.35">
      <c r="B58" s="238" t="s">
        <v>86</v>
      </c>
      <c r="C58" s="62" t="s">
        <v>106</v>
      </c>
      <c r="D58" s="68"/>
      <c r="E58" s="69"/>
      <c r="F58" s="68"/>
      <c r="G58" s="137">
        <f t="shared" si="59"/>
        <v>0</v>
      </c>
      <c r="H58" s="167">
        <f t="shared" si="60"/>
        <v>0</v>
      </c>
      <c r="I58" s="68"/>
      <c r="J58" s="137">
        <f t="shared" si="61"/>
        <v>0</v>
      </c>
      <c r="K58" s="167">
        <f t="shared" si="62"/>
        <v>0</v>
      </c>
      <c r="L58" s="68">
        <v>0</v>
      </c>
      <c r="M58" s="137">
        <f t="shared" si="63"/>
        <v>0</v>
      </c>
      <c r="N58" s="167">
        <f t="shared" si="64"/>
        <v>0</v>
      </c>
      <c r="O58" s="6"/>
      <c r="P58" s="137">
        <f t="shared" si="45"/>
        <v>0</v>
      </c>
      <c r="Q58" s="167">
        <f t="shared" si="46"/>
        <v>0</v>
      </c>
      <c r="R58" s="164">
        <f t="shared" si="47"/>
        <v>0</v>
      </c>
      <c r="S58" s="165">
        <f t="shared" si="48"/>
        <v>0</v>
      </c>
      <c r="U58" s="169">
        <f t="shared" si="65"/>
        <v>0</v>
      </c>
      <c r="V58" s="6"/>
      <c r="W58" s="6"/>
      <c r="X58" s="137">
        <f t="shared" si="66"/>
        <v>0</v>
      </c>
      <c r="Y58" s="167">
        <f t="shared" si="67"/>
        <v>0</v>
      </c>
      <c r="Z58" s="169">
        <f t="shared" si="68"/>
        <v>0</v>
      </c>
      <c r="AA58" s="6"/>
      <c r="AB58" s="6"/>
      <c r="AC58" s="137">
        <f t="shared" si="69"/>
        <v>0</v>
      </c>
      <c r="AD58" s="160">
        <f t="shared" si="70"/>
        <v>0</v>
      </c>
      <c r="AE58" s="169">
        <f t="shared" si="71"/>
        <v>0</v>
      </c>
      <c r="AF58" s="6"/>
      <c r="AG58" s="6"/>
      <c r="AH58" s="137">
        <f t="shared" si="72"/>
        <v>0</v>
      </c>
      <c r="AI58" s="160">
        <f t="shared" si="73"/>
        <v>0</v>
      </c>
      <c r="AJ58" s="169">
        <f t="shared" si="74"/>
        <v>0</v>
      </c>
      <c r="AK58" s="6"/>
      <c r="AL58" s="6"/>
      <c r="AM58" s="137">
        <f t="shared" si="75"/>
        <v>0</v>
      </c>
      <c r="AN58" s="160">
        <f t="shared" si="76"/>
        <v>0</v>
      </c>
      <c r="AO58" s="169">
        <f t="shared" si="77"/>
        <v>0</v>
      </c>
      <c r="AP58" s="6"/>
      <c r="AQ58" s="6"/>
      <c r="AR58" s="137">
        <f t="shared" si="78"/>
        <v>0</v>
      </c>
      <c r="AS58" s="160">
        <f t="shared" si="79"/>
        <v>0</v>
      </c>
      <c r="AT58" s="164">
        <f t="shared" si="80"/>
        <v>0</v>
      </c>
      <c r="AU58" s="165">
        <f t="shared" si="81"/>
        <v>0</v>
      </c>
    </row>
    <row r="59" spans="2:47" outlineLevel="1" x14ac:dyDescent="0.35">
      <c r="B59" s="237" t="s">
        <v>87</v>
      </c>
      <c r="C59" s="62" t="s">
        <v>106</v>
      </c>
      <c r="D59" s="68"/>
      <c r="E59" s="69"/>
      <c r="F59" s="68"/>
      <c r="G59" s="137">
        <f t="shared" si="59"/>
        <v>0</v>
      </c>
      <c r="H59" s="167">
        <f t="shared" si="60"/>
        <v>0</v>
      </c>
      <c r="I59" s="68"/>
      <c r="J59" s="137">
        <f t="shared" si="61"/>
        <v>0</v>
      </c>
      <c r="K59" s="167">
        <f t="shared" si="62"/>
        <v>0</v>
      </c>
      <c r="L59" s="68"/>
      <c r="M59" s="137">
        <f t="shared" si="63"/>
        <v>0</v>
      </c>
      <c r="N59" s="167">
        <f t="shared" si="64"/>
        <v>0</v>
      </c>
      <c r="O59" s="6"/>
      <c r="P59" s="137">
        <f t="shared" si="45"/>
        <v>0</v>
      </c>
      <c r="Q59" s="167">
        <f t="shared" si="46"/>
        <v>0</v>
      </c>
      <c r="R59" s="164">
        <f t="shared" si="47"/>
        <v>0</v>
      </c>
      <c r="S59" s="165">
        <f t="shared" si="48"/>
        <v>0</v>
      </c>
      <c r="U59" s="169">
        <f t="shared" si="65"/>
        <v>0</v>
      </c>
      <c r="V59" s="6"/>
      <c r="W59" s="6"/>
      <c r="X59" s="137">
        <f t="shared" si="66"/>
        <v>0</v>
      </c>
      <c r="Y59" s="167">
        <f t="shared" si="67"/>
        <v>0</v>
      </c>
      <c r="Z59" s="169">
        <f t="shared" si="68"/>
        <v>0</v>
      </c>
      <c r="AA59" s="6"/>
      <c r="AB59" s="6"/>
      <c r="AC59" s="137">
        <f t="shared" si="69"/>
        <v>0</v>
      </c>
      <c r="AD59" s="160">
        <f t="shared" si="70"/>
        <v>0</v>
      </c>
      <c r="AE59" s="169">
        <f t="shared" si="71"/>
        <v>0</v>
      </c>
      <c r="AF59" s="6"/>
      <c r="AG59" s="6"/>
      <c r="AH59" s="137">
        <f t="shared" si="72"/>
        <v>0</v>
      </c>
      <c r="AI59" s="160">
        <f t="shared" si="73"/>
        <v>0</v>
      </c>
      <c r="AJ59" s="169">
        <f t="shared" si="74"/>
        <v>0</v>
      </c>
      <c r="AK59" s="6"/>
      <c r="AL59" s="6"/>
      <c r="AM59" s="137">
        <f t="shared" si="75"/>
        <v>0</v>
      </c>
      <c r="AN59" s="160">
        <f t="shared" si="76"/>
        <v>0</v>
      </c>
      <c r="AO59" s="169">
        <f t="shared" si="77"/>
        <v>0</v>
      </c>
      <c r="AP59" s="6"/>
      <c r="AQ59" s="6"/>
      <c r="AR59" s="137">
        <f t="shared" si="78"/>
        <v>0</v>
      </c>
      <c r="AS59" s="160">
        <f t="shared" si="79"/>
        <v>0</v>
      </c>
      <c r="AT59" s="164">
        <f t="shared" si="80"/>
        <v>0</v>
      </c>
      <c r="AU59" s="165">
        <f t="shared" si="81"/>
        <v>0</v>
      </c>
    </row>
    <row r="60" spans="2:47" outlineLevel="1" x14ac:dyDescent="0.35">
      <c r="B60" s="238" t="s">
        <v>88</v>
      </c>
      <c r="C60" s="62" t="s">
        <v>106</v>
      </c>
      <c r="D60" s="68"/>
      <c r="E60" s="69"/>
      <c r="F60" s="68"/>
      <c r="G60" s="137">
        <f t="shared" si="59"/>
        <v>0</v>
      </c>
      <c r="H60" s="167">
        <f t="shared" si="60"/>
        <v>0</v>
      </c>
      <c r="I60" s="68"/>
      <c r="J60" s="137">
        <f t="shared" si="61"/>
        <v>0</v>
      </c>
      <c r="K60" s="167">
        <f t="shared" si="62"/>
        <v>0</v>
      </c>
      <c r="L60" s="68">
        <v>18</v>
      </c>
      <c r="M60" s="137">
        <f t="shared" si="63"/>
        <v>18</v>
      </c>
      <c r="N60" s="167">
        <f t="shared" si="64"/>
        <v>0</v>
      </c>
      <c r="O60" s="6"/>
      <c r="P60" s="137">
        <f t="shared" si="45"/>
        <v>18</v>
      </c>
      <c r="Q60" s="167">
        <f t="shared" si="46"/>
        <v>0</v>
      </c>
      <c r="R60" s="164">
        <f t="shared" si="47"/>
        <v>18</v>
      </c>
      <c r="S60" s="165">
        <f t="shared" si="48"/>
        <v>0</v>
      </c>
      <c r="U60" s="169">
        <f t="shared" si="65"/>
        <v>14</v>
      </c>
      <c r="V60" s="6">
        <v>14</v>
      </c>
      <c r="W60" s="6"/>
      <c r="X60" s="137">
        <f t="shared" si="66"/>
        <v>32</v>
      </c>
      <c r="Y60" s="167">
        <f t="shared" si="67"/>
        <v>0.77777777777777779</v>
      </c>
      <c r="Z60" s="169">
        <f t="shared" si="68"/>
        <v>15</v>
      </c>
      <c r="AA60" s="6">
        <v>15</v>
      </c>
      <c r="AB60" s="6"/>
      <c r="AC60" s="137">
        <f t="shared" si="69"/>
        <v>47</v>
      </c>
      <c r="AD60" s="160">
        <f t="shared" si="70"/>
        <v>0.46875</v>
      </c>
      <c r="AE60" s="169">
        <f t="shared" si="71"/>
        <v>16</v>
      </c>
      <c r="AF60" s="6">
        <v>16</v>
      </c>
      <c r="AG60" s="6"/>
      <c r="AH60" s="137">
        <f t="shared" si="72"/>
        <v>63</v>
      </c>
      <c r="AI60" s="160">
        <f t="shared" si="73"/>
        <v>0.34042553191489361</v>
      </c>
      <c r="AJ60" s="169">
        <f t="shared" si="74"/>
        <v>14</v>
      </c>
      <c r="AK60" s="6">
        <v>14</v>
      </c>
      <c r="AL60" s="6"/>
      <c r="AM60" s="137">
        <f t="shared" si="75"/>
        <v>77</v>
      </c>
      <c r="AN60" s="160">
        <f t="shared" si="76"/>
        <v>0.22222222222222221</v>
      </c>
      <c r="AO60" s="169">
        <f t="shared" si="77"/>
        <v>17</v>
      </c>
      <c r="AP60" s="6">
        <v>17</v>
      </c>
      <c r="AQ60" s="6"/>
      <c r="AR60" s="137">
        <f t="shared" si="78"/>
        <v>94</v>
      </c>
      <c r="AS60" s="160">
        <f t="shared" si="79"/>
        <v>0.22077922077922077</v>
      </c>
      <c r="AT60" s="164">
        <f t="shared" si="80"/>
        <v>76</v>
      </c>
      <c r="AU60" s="165">
        <f t="shared" si="81"/>
        <v>0.30916524934794265</v>
      </c>
    </row>
    <row r="61" spans="2:47" outlineLevel="1" x14ac:dyDescent="0.35">
      <c r="B61" s="237" t="s">
        <v>89</v>
      </c>
      <c r="C61" s="62" t="s">
        <v>106</v>
      </c>
      <c r="D61" s="68"/>
      <c r="E61" s="69"/>
      <c r="F61" s="68"/>
      <c r="G61" s="137">
        <f t="shared" si="59"/>
        <v>0</v>
      </c>
      <c r="H61" s="167">
        <f t="shared" si="60"/>
        <v>0</v>
      </c>
      <c r="I61" s="68"/>
      <c r="J61" s="137">
        <f t="shared" si="61"/>
        <v>0</v>
      </c>
      <c r="K61" s="167">
        <f t="shared" si="62"/>
        <v>0</v>
      </c>
      <c r="L61" s="68"/>
      <c r="M61" s="137">
        <f t="shared" si="63"/>
        <v>0</v>
      </c>
      <c r="N61" s="167">
        <f t="shared" si="64"/>
        <v>0</v>
      </c>
      <c r="O61" s="6"/>
      <c r="P61" s="137">
        <f t="shared" si="45"/>
        <v>0</v>
      </c>
      <c r="Q61" s="167">
        <f t="shared" si="46"/>
        <v>0</v>
      </c>
      <c r="R61" s="164">
        <f t="shared" si="47"/>
        <v>0</v>
      </c>
      <c r="S61" s="165">
        <f t="shared" si="48"/>
        <v>0</v>
      </c>
      <c r="U61" s="169">
        <f t="shared" si="65"/>
        <v>0</v>
      </c>
      <c r="V61" s="6"/>
      <c r="W61" s="6"/>
      <c r="X61" s="137">
        <f t="shared" si="66"/>
        <v>0</v>
      </c>
      <c r="Y61" s="167">
        <f t="shared" si="67"/>
        <v>0</v>
      </c>
      <c r="Z61" s="169">
        <f t="shared" si="68"/>
        <v>0</v>
      </c>
      <c r="AA61" s="6"/>
      <c r="AB61" s="6"/>
      <c r="AC61" s="137">
        <f t="shared" si="69"/>
        <v>0</v>
      </c>
      <c r="AD61" s="160">
        <f t="shared" si="70"/>
        <v>0</v>
      </c>
      <c r="AE61" s="169">
        <f t="shared" si="71"/>
        <v>0</v>
      </c>
      <c r="AF61" s="6"/>
      <c r="AG61" s="6"/>
      <c r="AH61" s="137">
        <f t="shared" si="72"/>
        <v>0</v>
      </c>
      <c r="AI61" s="160">
        <f t="shared" si="73"/>
        <v>0</v>
      </c>
      <c r="AJ61" s="169">
        <f t="shared" si="74"/>
        <v>0</v>
      </c>
      <c r="AK61" s="6"/>
      <c r="AL61" s="6"/>
      <c r="AM61" s="137">
        <f t="shared" si="75"/>
        <v>0</v>
      </c>
      <c r="AN61" s="160">
        <f t="shared" si="76"/>
        <v>0</v>
      </c>
      <c r="AO61" s="169">
        <f t="shared" si="77"/>
        <v>0</v>
      </c>
      <c r="AP61" s="6"/>
      <c r="AQ61" s="6"/>
      <c r="AR61" s="137">
        <f t="shared" si="78"/>
        <v>0</v>
      </c>
      <c r="AS61" s="160">
        <f t="shared" si="79"/>
        <v>0</v>
      </c>
      <c r="AT61" s="164">
        <f t="shared" si="80"/>
        <v>0</v>
      </c>
      <c r="AU61" s="165">
        <f t="shared" si="81"/>
        <v>0</v>
      </c>
    </row>
    <row r="62" spans="2:47" outlineLevel="1" x14ac:dyDescent="0.35">
      <c r="B62" s="238" t="s">
        <v>90</v>
      </c>
      <c r="C62" s="62" t="s">
        <v>106</v>
      </c>
      <c r="D62" s="68"/>
      <c r="E62" s="69"/>
      <c r="F62" s="68"/>
      <c r="G62" s="137">
        <f t="shared" si="59"/>
        <v>0</v>
      </c>
      <c r="H62" s="167">
        <f t="shared" si="60"/>
        <v>0</v>
      </c>
      <c r="I62" s="68"/>
      <c r="J62" s="137">
        <f t="shared" si="61"/>
        <v>0</v>
      </c>
      <c r="K62" s="167">
        <f t="shared" si="62"/>
        <v>0</v>
      </c>
      <c r="L62" s="68">
        <v>0</v>
      </c>
      <c r="M62" s="137">
        <f t="shared" si="63"/>
        <v>0</v>
      </c>
      <c r="N62" s="167">
        <f t="shared" si="64"/>
        <v>0</v>
      </c>
      <c r="O62" s="6"/>
      <c r="P62" s="137">
        <f t="shared" si="45"/>
        <v>0</v>
      </c>
      <c r="Q62" s="167">
        <f t="shared" si="46"/>
        <v>0</v>
      </c>
      <c r="R62" s="164">
        <f t="shared" si="47"/>
        <v>0</v>
      </c>
      <c r="S62" s="165">
        <f t="shared" si="48"/>
        <v>0</v>
      </c>
      <c r="U62" s="169">
        <f t="shared" si="65"/>
        <v>0</v>
      </c>
      <c r="V62" s="6"/>
      <c r="W62" s="6"/>
      <c r="X62" s="137">
        <f t="shared" si="66"/>
        <v>0</v>
      </c>
      <c r="Y62" s="167">
        <f t="shared" si="67"/>
        <v>0</v>
      </c>
      <c r="Z62" s="169">
        <f t="shared" si="68"/>
        <v>0</v>
      </c>
      <c r="AA62" s="6"/>
      <c r="AB62" s="6"/>
      <c r="AC62" s="137">
        <f t="shared" si="69"/>
        <v>0</v>
      </c>
      <c r="AD62" s="160">
        <f t="shared" si="70"/>
        <v>0</v>
      </c>
      <c r="AE62" s="169">
        <f t="shared" si="71"/>
        <v>2</v>
      </c>
      <c r="AF62" s="6">
        <v>2</v>
      </c>
      <c r="AG62" s="6"/>
      <c r="AH62" s="137">
        <f t="shared" si="72"/>
        <v>2</v>
      </c>
      <c r="AI62" s="160">
        <f t="shared" si="73"/>
        <v>0</v>
      </c>
      <c r="AJ62" s="169">
        <f t="shared" si="74"/>
        <v>3</v>
      </c>
      <c r="AK62" s="6">
        <v>3</v>
      </c>
      <c r="AL62" s="6"/>
      <c r="AM62" s="137">
        <f t="shared" si="75"/>
        <v>5</v>
      </c>
      <c r="AN62" s="160">
        <f t="shared" si="76"/>
        <v>1.5</v>
      </c>
      <c r="AO62" s="169">
        <f t="shared" si="77"/>
        <v>0</v>
      </c>
      <c r="AP62" s="6"/>
      <c r="AQ62" s="6"/>
      <c r="AR62" s="137">
        <f t="shared" si="78"/>
        <v>5</v>
      </c>
      <c r="AS62" s="160">
        <f t="shared" si="79"/>
        <v>0</v>
      </c>
      <c r="AT62" s="164">
        <f t="shared" si="80"/>
        <v>5</v>
      </c>
      <c r="AU62" s="165">
        <f t="shared" si="81"/>
        <v>0</v>
      </c>
    </row>
    <row r="63" spans="2:47" outlineLevel="1" x14ac:dyDescent="0.35">
      <c r="B63" s="238" t="s">
        <v>91</v>
      </c>
      <c r="C63" s="62" t="s">
        <v>106</v>
      </c>
      <c r="D63" s="68"/>
      <c r="E63" s="69"/>
      <c r="F63" s="68"/>
      <c r="G63" s="137">
        <f t="shared" si="59"/>
        <v>0</v>
      </c>
      <c r="H63" s="167">
        <f t="shared" si="60"/>
        <v>0</v>
      </c>
      <c r="I63" s="68"/>
      <c r="J63" s="137">
        <f t="shared" si="61"/>
        <v>0</v>
      </c>
      <c r="K63" s="167">
        <f t="shared" si="62"/>
        <v>0</v>
      </c>
      <c r="L63" s="68">
        <v>0</v>
      </c>
      <c r="M63" s="137">
        <f t="shared" si="63"/>
        <v>0</v>
      </c>
      <c r="N63" s="167">
        <f t="shared" si="64"/>
        <v>0</v>
      </c>
      <c r="O63" s="6"/>
      <c r="P63" s="137">
        <f t="shared" si="45"/>
        <v>0</v>
      </c>
      <c r="Q63" s="167">
        <f t="shared" si="46"/>
        <v>0</v>
      </c>
      <c r="R63" s="164">
        <f t="shared" si="47"/>
        <v>0</v>
      </c>
      <c r="S63" s="165">
        <f t="shared" si="48"/>
        <v>0</v>
      </c>
      <c r="U63" s="169">
        <f t="shared" si="65"/>
        <v>0</v>
      </c>
      <c r="V63" s="6"/>
      <c r="W63" s="6"/>
      <c r="X63" s="137">
        <f t="shared" si="66"/>
        <v>0</v>
      </c>
      <c r="Y63" s="167">
        <f t="shared" si="67"/>
        <v>0</v>
      </c>
      <c r="Z63" s="169">
        <f t="shared" si="68"/>
        <v>0</v>
      </c>
      <c r="AA63" s="6"/>
      <c r="AB63" s="6"/>
      <c r="AC63" s="137">
        <f t="shared" si="69"/>
        <v>0</v>
      </c>
      <c r="AD63" s="160">
        <f t="shared" si="70"/>
        <v>0</v>
      </c>
      <c r="AE63" s="169">
        <f t="shared" si="71"/>
        <v>0</v>
      </c>
      <c r="AF63" s="6"/>
      <c r="AG63" s="6"/>
      <c r="AH63" s="137">
        <f t="shared" si="72"/>
        <v>0</v>
      </c>
      <c r="AI63" s="160">
        <f t="shared" si="73"/>
        <v>0</v>
      </c>
      <c r="AJ63" s="169">
        <f t="shared" si="74"/>
        <v>0</v>
      </c>
      <c r="AK63" s="6"/>
      <c r="AL63" s="6"/>
      <c r="AM63" s="137">
        <f t="shared" si="75"/>
        <v>0</v>
      </c>
      <c r="AN63" s="160">
        <f t="shared" si="76"/>
        <v>0</v>
      </c>
      <c r="AO63" s="169">
        <f t="shared" si="77"/>
        <v>0</v>
      </c>
      <c r="AP63" s="6"/>
      <c r="AQ63" s="6"/>
      <c r="AR63" s="137">
        <f t="shared" si="78"/>
        <v>0</v>
      </c>
      <c r="AS63" s="160">
        <f t="shared" si="79"/>
        <v>0</v>
      </c>
      <c r="AT63" s="164">
        <f t="shared" si="80"/>
        <v>0</v>
      </c>
      <c r="AU63" s="165">
        <f t="shared" si="81"/>
        <v>0</v>
      </c>
    </row>
    <row r="64" spans="2:47" outlineLevel="1" x14ac:dyDescent="0.35">
      <c r="B64" s="237" t="s">
        <v>92</v>
      </c>
      <c r="C64" s="62" t="s">
        <v>106</v>
      </c>
      <c r="D64" s="68"/>
      <c r="E64" s="69"/>
      <c r="F64" s="68"/>
      <c r="G64" s="137">
        <f t="shared" si="59"/>
        <v>0</v>
      </c>
      <c r="H64" s="167">
        <f t="shared" si="60"/>
        <v>0</v>
      </c>
      <c r="I64" s="68"/>
      <c r="J64" s="137">
        <f t="shared" si="61"/>
        <v>0</v>
      </c>
      <c r="K64" s="167">
        <f t="shared" si="62"/>
        <v>0</v>
      </c>
      <c r="L64" s="68"/>
      <c r="M64" s="137">
        <f t="shared" si="63"/>
        <v>0</v>
      </c>
      <c r="N64" s="167">
        <f t="shared" si="64"/>
        <v>0</v>
      </c>
      <c r="O64" s="6"/>
      <c r="P64" s="137">
        <f t="shared" si="45"/>
        <v>0</v>
      </c>
      <c r="Q64" s="167">
        <f t="shared" si="46"/>
        <v>0</v>
      </c>
      <c r="R64" s="164">
        <f t="shared" si="47"/>
        <v>0</v>
      </c>
      <c r="S64" s="165">
        <f t="shared" si="48"/>
        <v>0</v>
      </c>
      <c r="U64" s="169">
        <f t="shared" si="65"/>
        <v>0</v>
      </c>
      <c r="V64" s="6"/>
      <c r="W64" s="6"/>
      <c r="X64" s="137">
        <f t="shared" si="66"/>
        <v>0</v>
      </c>
      <c r="Y64" s="167">
        <f t="shared" si="67"/>
        <v>0</v>
      </c>
      <c r="Z64" s="169">
        <f t="shared" si="68"/>
        <v>0</v>
      </c>
      <c r="AA64" s="6"/>
      <c r="AB64" s="6"/>
      <c r="AC64" s="137">
        <f t="shared" si="69"/>
        <v>0</v>
      </c>
      <c r="AD64" s="160">
        <f t="shared" si="70"/>
        <v>0</v>
      </c>
      <c r="AE64" s="169">
        <f t="shared" si="71"/>
        <v>0</v>
      </c>
      <c r="AF64" s="6"/>
      <c r="AG64" s="6"/>
      <c r="AH64" s="137">
        <f t="shared" si="72"/>
        <v>0</v>
      </c>
      <c r="AI64" s="160">
        <f t="shared" si="73"/>
        <v>0</v>
      </c>
      <c r="AJ64" s="169">
        <f t="shared" si="74"/>
        <v>0</v>
      </c>
      <c r="AK64" s="6"/>
      <c r="AL64" s="6"/>
      <c r="AM64" s="137">
        <f t="shared" si="75"/>
        <v>0</v>
      </c>
      <c r="AN64" s="160">
        <f t="shared" si="76"/>
        <v>0</v>
      </c>
      <c r="AO64" s="169">
        <f t="shared" si="77"/>
        <v>0</v>
      </c>
      <c r="AP64" s="6"/>
      <c r="AQ64" s="6"/>
      <c r="AR64" s="137">
        <f t="shared" si="78"/>
        <v>0</v>
      </c>
      <c r="AS64" s="160">
        <f t="shared" si="79"/>
        <v>0</v>
      </c>
      <c r="AT64" s="164">
        <f t="shared" si="80"/>
        <v>0</v>
      </c>
      <c r="AU64" s="165">
        <f t="shared" si="81"/>
        <v>0</v>
      </c>
    </row>
    <row r="65" spans="2:47" outlineLevel="1" x14ac:dyDescent="0.35">
      <c r="B65" s="238" t="s">
        <v>93</v>
      </c>
      <c r="C65" s="62" t="s">
        <v>106</v>
      </c>
      <c r="D65" s="68"/>
      <c r="E65" s="69"/>
      <c r="F65" s="68"/>
      <c r="G65" s="137">
        <f t="shared" si="59"/>
        <v>0</v>
      </c>
      <c r="H65" s="167">
        <f t="shared" si="60"/>
        <v>0</v>
      </c>
      <c r="I65" s="68"/>
      <c r="J65" s="137">
        <f t="shared" si="61"/>
        <v>0</v>
      </c>
      <c r="K65" s="167">
        <f t="shared" si="62"/>
        <v>0</v>
      </c>
      <c r="L65" s="68">
        <v>0</v>
      </c>
      <c r="M65" s="137">
        <f t="shared" si="63"/>
        <v>0</v>
      </c>
      <c r="N65" s="167">
        <f t="shared" si="64"/>
        <v>0</v>
      </c>
      <c r="O65" s="6"/>
      <c r="P65" s="137">
        <f t="shared" si="45"/>
        <v>0</v>
      </c>
      <c r="Q65" s="167">
        <f t="shared" si="46"/>
        <v>0</v>
      </c>
      <c r="R65" s="164">
        <f t="shared" si="47"/>
        <v>0</v>
      </c>
      <c r="S65" s="165">
        <f t="shared" si="48"/>
        <v>0</v>
      </c>
      <c r="U65" s="169">
        <f t="shared" si="65"/>
        <v>0</v>
      </c>
      <c r="V65" s="6"/>
      <c r="W65" s="6"/>
      <c r="X65" s="137">
        <f t="shared" si="66"/>
        <v>0</v>
      </c>
      <c r="Y65" s="167">
        <f t="shared" si="67"/>
        <v>0</v>
      </c>
      <c r="Z65" s="169">
        <f t="shared" si="68"/>
        <v>0</v>
      </c>
      <c r="AA65" s="6"/>
      <c r="AB65" s="6"/>
      <c r="AC65" s="137">
        <f t="shared" si="69"/>
        <v>0</v>
      </c>
      <c r="AD65" s="160">
        <f t="shared" si="70"/>
        <v>0</v>
      </c>
      <c r="AE65" s="169">
        <f t="shared" si="71"/>
        <v>0</v>
      </c>
      <c r="AF65" s="6"/>
      <c r="AG65" s="6"/>
      <c r="AH65" s="137">
        <f t="shared" si="72"/>
        <v>0</v>
      </c>
      <c r="AI65" s="160">
        <f t="shared" si="73"/>
        <v>0</v>
      </c>
      <c r="AJ65" s="169">
        <f t="shared" si="74"/>
        <v>0</v>
      </c>
      <c r="AK65" s="6"/>
      <c r="AL65" s="6"/>
      <c r="AM65" s="137">
        <f t="shared" si="75"/>
        <v>0</v>
      </c>
      <c r="AN65" s="160">
        <f t="shared" si="76"/>
        <v>0</v>
      </c>
      <c r="AO65" s="169">
        <f t="shared" si="77"/>
        <v>0</v>
      </c>
      <c r="AP65" s="6"/>
      <c r="AQ65" s="6"/>
      <c r="AR65" s="137">
        <f t="shared" si="78"/>
        <v>0</v>
      </c>
      <c r="AS65" s="160">
        <f t="shared" si="79"/>
        <v>0</v>
      </c>
      <c r="AT65" s="164">
        <f t="shared" si="80"/>
        <v>0</v>
      </c>
      <c r="AU65" s="165">
        <f t="shared" si="81"/>
        <v>0</v>
      </c>
    </row>
    <row r="66" spans="2:47" outlineLevel="1" x14ac:dyDescent="0.35">
      <c r="B66" s="237" t="s">
        <v>94</v>
      </c>
      <c r="C66" s="62" t="s">
        <v>106</v>
      </c>
      <c r="D66" s="68"/>
      <c r="E66" s="69"/>
      <c r="F66" s="68"/>
      <c r="G66" s="137">
        <f t="shared" si="59"/>
        <v>0</v>
      </c>
      <c r="H66" s="167">
        <f t="shared" si="60"/>
        <v>0</v>
      </c>
      <c r="I66" s="68"/>
      <c r="J66" s="137">
        <f t="shared" si="61"/>
        <v>0</v>
      </c>
      <c r="K66" s="167">
        <f t="shared" si="62"/>
        <v>0</v>
      </c>
      <c r="L66" s="68"/>
      <c r="M66" s="137">
        <f t="shared" si="63"/>
        <v>0</v>
      </c>
      <c r="N66" s="167">
        <f t="shared" si="64"/>
        <v>0</v>
      </c>
      <c r="O66" s="6"/>
      <c r="P66" s="137">
        <f t="shared" si="45"/>
        <v>0</v>
      </c>
      <c r="Q66" s="167">
        <f t="shared" si="46"/>
        <v>0</v>
      </c>
      <c r="R66" s="164">
        <f t="shared" si="47"/>
        <v>0</v>
      </c>
      <c r="S66" s="165">
        <f t="shared" si="48"/>
        <v>0</v>
      </c>
      <c r="U66" s="169">
        <f t="shared" si="65"/>
        <v>0</v>
      </c>
      <c r="V66" s="6"/>
      <c r="W66" s="6"/>
      <c r="X66" s="137">
        <f t="shared" si="66"/>
        <v>0</v>
      </c>
      <c r="Y66" s="167">
        <f t="shared" si="67"/>
        <v>0</v>
      </c>
      <c r="Z66" s="169">
        <f t="shared" si="68"/>
        <v>0</v>
      </c>
      <c r="AA66" s="6"/>
      <c r="AB66" s="6"/>
      <c r="AC66" s="137">
        <f t="shared" si="69"/>
        <v>0</v>
      </c>
      <c r="AD66" s="160">
        <f t="shared" si="70"/>
        <v>0</v>
      </c>
      <c r="AE66" s="169">
        <f t="shared" si="71"/>
        <v>0</v>
      </c>
      <c r="AF66" s="6"/>
      <c r="AG66" s="6"/>
      <c r="AH66" s="137">
        <f t="shared" si="72"/>
        <v>0</v>
      </c>
      <c r="AI66" s="160">
        <f t="shared" si="73"/>
        <v>0</v>
      </c>
      <c r="AJ66" s="169">
        <f t="shared" si="74"/>
        <v>0</v>
      </c>
      <c r="AK66" s="6"/>
      <c r="AL66" s="6"/>
      <c r="AM66" s="137">
        <f t="shared" si="75"/>
        <v>0</v>
      </c>
      <c r="AN66" s="160">
        <f t="shared" si="76"/>
        <v>0</v>
      </c>
      <c r="AO66" s="169">
        <f t="shared" si="77"/>
        <v>0</v>
      </c>
      <c r="AP66" s="6"/>
      <c r="AQ66" s="6"/>
      <c r="AR66" s="137">
        <f t="shared" si="78"/>
        <v>0</v>
      </c>
      <c r="AS66" s="160">
        <f t="shared" si="79"/>
        <v>0</v>
      </c>
      <c r="AT66" s="164">
        <f t="shared" si="80"/>
        <v>0</v>
      </c>
      <c r="AU66" s="165">
        <f t="shared" si="81"/>
        <v>0</v>
      </c>
    </row>
    <row r="67" spans="2:47" outlineLevel="1" x14ac:dyDescent="0.35">
      <c r="B67" s="238" t="s">
        <v>95</v>
      </c>
      <c r="C67" s="62" t="s">
        <v>106</v>
      </c>
      <c r="D67" s="68"/>
      <c r="E67" s="69"/>
      <c r="F67" s="68"/>
      <c r="G67" s="137">
        <f t="shared" si="59"/>
        <v>0</v>
      </c>
      <c r="H67" s="167">
        <f t="shared" si="60"/>
        <v>0</v>
      </c>
      <c r="I67" s="68"/>
      <c r="J67" s="137">
        <f t="shared" si="61"/>
        <v>0</v>
      </c>
      <c r="K67" s="167">
        <f t="shared" si="62"/>
        <v>0</v>
      </c>
      <c r="L67" s="68">
        <v>0</v>
      </c>
      <c r="M67" s="137">
        <f t="shared" si="63"/>
        <v>0</v>
      </c>
      <c r="N67" s="167">
        <f t="shared" si="64"/>
        <v>0</v>
      </c>
      <c r="O67" s="6"/>
      <c r="P67" s="137">
        <f t="shared" si="45"/>
        <v>0</v>
      </c>
      <c r="Q67" s="167">
        <f t="shared" si="46"/>
        <v>0</v>
      </c>
      <c r="R67" s="164">
        <f t="shared" si="47"/>
        <v>0</v>
      </c>
      <c r="S67" s="165">
        <f t="shared" si="48"/>
        <v>0</v>
      </c>
      <c r="U67" s="169">
        <f t="shared" si="65"/>
        <v>0</v>
      </c>
      <c r="V67" s="6"/>
      <c r="W67" s="6"/>
      <c r="X67" s="137">
        <f t="shared" si="66"/>
        <v>0</v>
      </c>
      <c r="Y67" s="167">
        <f t="shared" si="67"/>
        <v>0</v>
      </c>
      <c r="Z67" s="169">
        <f t="shared" si="68"/>
        <v>0</v>
      </c>
      <c r="AA67" s="6"/>
      <c r="AB67" s="6"/>
      <c r="AC67" s="137">
        <f t="shared" si="69"/>
        <v>0</v>
      </c>
      <c r="AD67" s="160">
        <f t="shared" si="70"/>
        <v>0</v>
      </c>
      <c r="AE67" s="169">
        <f t="shared" si="71"/>
        <v>0</v>
      </c>
      <c r="AF67" s="6"/>
      <c r="AG67" s="6"/>
      <c r="AH67" s="137">
        <f t="shared" si="72"/>
        <v>0</v>
      </c>
      <c r="AI67" s="160">
        <f t="shared" si="73"/>
        <v>0</v>
      </c>
      <c r="AJ67" s="169">
        <f t="shared" si="74"/>
        <v>0</v>
      </c>
      <c r="AK67" s="6"/>
      <c r="AL67" s="6"/>
      <c r="AM67" s="137">
        <f t="shared" si="75"/>
        <v>0</v>
      </c>
      <c r="AN67" s="160">
        <f t="shared" si="76"/>
        <v>0</v>
      </c>
      <c r="AO67" s="169">
        <f t="shared" si="77"/>
        <v>0</v>
      </c>
      <c r="AP67" s="6"/>
      <c r="AQ67" s="6"/>
      <c r="AR67" s="137">
        <f t="shared" si="78"/>
        <v>0</v>
      </c>
      <c r="AS67" s="160">
        <f t="shared" si="79"/>
        <v>0</v>
      </c>
      <c r="AT67" s="164">
        <f t="shared" si="80"/>
        <v>0</v>
      </c>
      <c r="AU67" s="165">
        <f t="shared" si="81"/>
        <v>0</v>
      </c>
    </row>
    <row r="68" spans="2:47" outlineLevel="1" x14ac:dyDescent="0.35">
      <c r="B68" s="237" t="s">
        <v>96</v>
      </c>
      <c r="C68" s="62" t="s">
        <v>106</v>
      </c>
      <c r="D68" s="68"/>
      <c r="E68" s="69"/>
      <c r="F68" s="68"/>
      <c r="G68" s="137">
        <f t="shared" si="59"/>
        <v>0</v>
      </c>
      <c r="H68" s="167">
        <f t="shared" si="60"/>
        <v>0</v>
      </c>
      <c r="I68" s="68"/>
      <c r="J68" s="137">
        <f t="shared" si="61"/>
        <v>0</v>
      </c>
      <c r="K68" s="167">
        <f t="shared" si="62"/>
        <v>0</v>
      </c>
      <c r="L68" s="68"/>
      <c r="M68" s="137">
        <f t="shared" si="63"/>
        <v>0</v>
      </c>
      <c r="N68" s="167">
        <f t="shared" si="64"/>
        <v>0</v>
      </c>
      <c r="O68" s="6"/>
      <c r="P68" s="137">
        <f t="shared" si="45"/>
        <v>0</v>
      </c>
      <c r="Q68" s="167">
        <f t="shared" si="46"/>
        <v>0</v>
      </c>
      <c r="R68" s="164">
        <f t="shared" si="47"/>
        <v>0</v>
      </c>
      <c r="S68" s="165">
        <f t="shared" si="48"/>
        <v>0</v>
      </c>
      <c r="U68" s="169">
        <f t="shared" si="65"/>
        <v>0</v>
      </c>
      <c r="V68" s="6"/>
      <c r="W68" s="6"/>
      <c r="X68" s="137">
        <f t="shared" si="66"/>
        <v>0</v>
      </c>
      <c r="Y68" s="167">
        <f t="shared" si="67"/>
        <v>0</v>
      </c>
      <c r="Z68" s="169">
        <f t="shared" si="68"/>
        <v>0</v>
      </c>
      <c r="AA68" s="6"/>
      <c r="AB68" s="6"/>
      <c r="AC68" s="137">
        <f t="shared" si="69"/>
        <v>0</v>
      </c>
      <c r="AD68" s="160">
        <f t="shared" si="70"/>
        <v>0</v>
      </c>
      <c r="AE68" s="169">
        <f t="shared" si="71"/>
        <v>0</v>
      </c>
      <c r="AF68" s="6"/>
      <c r="AG68" s="6"/>
      <c r="AH68" s="137">
        <f t="shared" si="72"/>
        <v>0</v>
      </c>
      <c r="AI68" s="160">
        <f t="shared" si="73"/>
        <v>0</v>
      </c>
      <c r="AJ68" s="169">
        <f t="shared" si="74"/>
        <v>0</v>
      </c>
      <c r="AK68" s="6"/>
      <c r="AL68" s="6"/>
      <c r="AM68" s="137">
        <f t="shared" si="75"/>
        <v>0</v>
      </c>
      <c r="AN68" s="160">
        <f t="shared" si="76"/>
        <v>0</v>
      </c>
      <c r="AO68" s="169">
        <f t="shared" si="77"/>
        <v>0</v>
      </c>
      <c r="AP68" s="6"/>
      <c r="AQ68" s="6"/>
      <c r="AR68" s="137">
        <f t="shared" si="78"/>
        <v>0</v>
      </c>
      <c r="AS68" s="160">
        <f t="shared" si="79"/>
        <v>0</v>
      </c>
      <c r="AT68" s="164">
        <f t="shared" si="80"/>
        <v>0</v>
      </c>
      <c r="AU68" s="165">
        <f t="shared" si="81"/>
        <v>0</v>
      </c>
    </row>
    <row r="69" spans="2:47" outlineLevel="1" x14ac:dyDescent="0.35">
      <c r="B69" s="238" t="s">
        <v>97</v>
      </c>
      <c r="C69" s="62" t="s">
        <v>106</v>
      </c>
      <c r="D69" s="68"/>
      <c r="E69" s="69"/>
      <c r="F69" s="68"/>
      <c r="G69" s="137">
        <f t="shared" si="59"/>
        <v>0</v>
      </c>
      <c r="H69" s="167">
        <f t="shared" si="60"/>
        <v>0</v>
      </c>
      <c r="I69" s="68"/>
      <c r="J69" s="137">
        <f t="shared" si="61"/>
        <v>0</v>
      </c>
      <c r="K69" s="167">
        <f t="shared" si="62"/>
        <v>0</v>
      </c>
      <c r="L69" s="68">
        <v>7</v>
      </c>
      <c r="M69" s="137">
        <f t="shared" si="63"/>
        <v>7</v>
      </c>
      <c r="N69" s="167">
        <f t="shared" si="64"/>
        <v>0</v>
      </c>
      <c r="O69" s="6"/>
      <c r="P69" s="137">
        <f t="shared" si="45"/>
        <v>7</v>
      </c>
      <c r="Q69" s="167">
        <f t="shared" si="46"/>
        <v>0</v>
      </c>
      <c r="R69" s="164">
        <f t="shared" si="47"/>
        <v>7</v>
      </c>
      <c r="S69" s="165">
        <f t="shared" si="48"/>
        <v>0</v>
      </c>
      <c r="U69" s="169">
        <f t="shared" si="65"/>
        <v>12</v>
      </c>
      <c r="V69" s="6">
        <v>12</v>
      </c>
      <c r="W69" s="6"/>
      <c r="X69" s="137">
        <f t="shared" si="66"/>
        <v>19</v>
      </c>
      <c r="Y69" s="167">
        <f t="shared" si="67"/>
        <v>1.7142857142857142</v>
      </c>
      <c r="Z69" s="169">
        <f>AA69+AB69</f>
        <v>11</v>
      </c>
      <c r="AA69" s="6">
        <v>11</v>
      </c>
      <c r="AB69" s="6"/>
      <c r="AC69" s="137">
        <f t="shared" si="69"/>
        <v>30</v>
      </c>
      <c r="AD69" s="160">
        <f t="shared" si="70"/>
        <v>0.57894736842105265</v>
      </c>
      <c r="AE69" s="169">
        <f t="shared" si="71"/>
        <v>8</v>
      </c>
      <c r="AF69" s="6">
        <v>8</v>
      </c>
      <c r="AG69" s="6"/>
      <c r="AH69" s="137">
        <f t="shared" si="72"/>
        <v>38</v>
      </c>
      <c r="AI69" s="160">
        <f t="shared" si="73"/>
        <v>0.26666666666666666</v>
      </c>
      <c r="AJ69" s="169">
        <f t="shared" si="74"/>
        <v>6</v>
      </c>
      <c r="AK69" s="6">
        <v>6</v>
      </c>
      <c r="AL69" s="6"/>
      <c r="AM69" s="137">
        <f t="shared" si="75"/>
        <v>44</v>
      </c>
      <c r="AN69" s="160">
        <f t="shared" si="76"/>
        <v>0.15789473684210525</v>
      </c>
      <c r="AO69" s="169">
        <f t="shared" si="77"/>
        <v>7</v>
      </c>
      <c r="AP69" s="6">
        <v>7</v>
      </c>
      <c r="AQ69" s="6"/>
      <c r="AR69" s="137">
        <f t="shared" si="78"/>
        <v>51</v>
      </c>
      <c r="AS69" s="160">
        <f t="shared" si="79"/>
        <v>0.15909090909090909</v>
      </c>
      <c r="AT69" s="164">
        <f t="shared" si="80"/>
        <v>44</v>
      </c>
      <c r="AU69" s="165">
        <f t="shared" si="81"/>
        <v>0.27998282950133779</v>
      </c>
    </row>
    <row r="70" spans="2:47" outlineLevel="1" x14ac:dyDescent="0.35">
      <c r="B70" s="237" t="s">
        <v>98</v>
      </c>
      <c r="C70" s="62" t="s">
        <v>106</v>
      </c>
      <c r="D70" s="68"/>
      <c r="E70" s="69"/>
      <c r="F70" s="68"/>
      <c r="G70" s="137">
        <f t="shared" si="59"/>
        <v>0</v>
      </c>
      <c r="H70" s="167">
        <f t="shared" si="60"/>
        <v>0</v>
      </c>
      <c r="I70" s="68"/>
      <c r="J70" s="137">
        <f t="shared" si="61"/>
        <v>0</v>
      </c>
      <c r="K70" s="167">
        <f t="shared" si="62"/>
        <v>0</v>
      </c>
      <c r="L70" s="68"/>
      <c r="M70" s="137">
        <f t="shared" si="63"/>
        <v>0</v>
      </c>
      <c r="N70" s="167">
        <f t="shared" si="64"/>
        <v>0</v>
      </c>
      <c r="O70" s="6"/>
      <c r="P70" s="137">
        <f t="shared" si="45"/>
        <v>0</v>
      </c>
      <c r="Q70" s="167">
        <f t="shared" si="46"/>
        <v>0</v>
      </c>
      <c r="R70" s="164">
        <f t="shared" si="47"/>
        <v>0</v>
      </c>
      <c r="S70" s="165">
        <f t="shared" si="48"/>
        <v>0</v>
      </c>
      <c r="U70" s="169">
        <f t="shared" si="65"/>
        <v>0</v>
      </c>
      <c r="V70" s="6"/>
      <c r="W70" s="6"/>
      <c r="X70" s="137">
        <f t="shared" si="66"/>
        <v>0</v>
      </c>
      <c r="Y70" s="167">
        <f t="shared" si="67"/>
        <v>0</v>
      </c>
      <c r="Z70" s="169">
        <f>AA70+AB70</f>
        <v>0</v>
      </c>
      <c r="AA70" s="6"/>
      <c r="AB70" s="6"/>
      <c r="AC70" s="137">
        <f t="shared" si="69"/>
        <v>0</v>
      </c>
      <c r="AD70" s="160">
        <f t="shared" si="70"/>
        <v>0</v>
      </c>
      <c r="AE70" s="169">
        <f t="shared" si="71"/>
        <v>0</v>
      </c>
      <c r="AF70" s="6"/>
      <c r="AG70" s="6"/>
      <c r="AH70" s="137">
        <f t="shared" si="72"/>
        <v>0</v>
      </c>
      <c r="AI70" s="160">
        <f t="shared" si="73"/>
        <v>0</v>
      </c>
      <c r="AJ70" s="169">
        <f t="shared" si="74"/>
        <v>0</v>
      </c>
      <c r="AK70" s="6"/>
      <c r="AL70" s="6"/>
      <c r="AM70" s="137">
        <f t="shared" si="75"/>
        <v>0</v>
      </c>
      <c r="AN70" s="160">
        <f t="shared" si="76"/>
        <v>0</v>
      </c>
      <c r="AO70" s="169">
        <f t="shared" si="77"/>
        <v>0</v>
      </c>
      <c r="AP70" s="6"/>
      <c r="AQ70" s="6"/>
      <c r="AR70" s="137">
        <f t="shared" si="78"/>
        <v>0</v>
      </c>
      <c r="AS70" s="160">
        <f t="shared" si="79"/>
        <v>0</v>
      </c>
      <c r="AT70" s="164">
        <f t="shared" si="80"/>
        <v>0</v>
      </c>
      <c r="AU70" s="165">
        <f t="shared" si="81"/>
        <v>0</v>
      </c>
    </row>
    <row r="71" spans="2:47" outlineLevel="1" x14ac:dyDescent="0.35">
      <c r="B71" s="238" t="s">
        <v>99</v>
      </c>
      <c r="C71" s="62" t="s">
        <v>106</v>
      </c>
      <c r="D71" s="68"/>
      <c r="E71" s="69"/>
      <c r="F71" s="68"/>
      <c r="G71" s="137">
        <f t="shared" si="59"/>
        <v>0</v>
      </c>
      <c r="H71" s="167">
        <f t="shared" si="60"/>
        <v>0</v>
      </c>
      <c r="I71" s="68"/>
      <c r="J71" s="137">
        <f t="shared" si="61"/>
        <v>0</v>
      </c>
      <c r="K71" s="167">
        <f t="shared" si="62"/>
        <v>0</v>
      </c>
      <c r="L71" s="68">
        <v>0</v>
      </c>
      <c r="M71" s="137">
        <f t="shared" si="63"/>
        <v>0</v>
      </c>
      <c r="N71" s="167">
        <f t="shared" si="64"/>
        <v>0</v>
      </c>
      <c r="O71" s="6"/>
      <c r="P71" s="137">
        <f t="shared" si="45"/>
        <v>0</v>
      </c>
      <c r="Q71" s="167">
        <f t="shared" si="46"/>
        <v>0</v>
      </c>
      <c r="R71" s="164">
        <f t="shared" si="47"/>
        <v>0</v>
      </c>
      <c r="S71" s="165">
        <f t="shared" si="48"/>
        <v>0</v>
      </c>
      <c r="U71" s="169">
        <f t="shared" si="65"/>
        <v>4</v>
      </c>
      <c r="V71" s="6">
        <v>4</v>
      </c>
      <c r="W71" s="6"/>
      <c r="X71" s="137">
        <f t="shared" si="66"/>
        <v>4</v>
      </c>
      <c r="Y71" s="167">
        <f t="shared" si="67"/>
        <v>0</v>
      </c>
      <c r="Z71" s="169">
        <f>AA71+AB71</f>
        <v>5</v>
      </c>
      <c r="AA71" s="6">
        <v>5</v>
      </c>
      <c r="AB71" s="6"/>
      <c r="AC71" s="137">
        <f t="shared" si="69"/>
        <v>9</v>
      </c>
      <c r="AD71" s="160">
        <f t="shared" si="70"/>
        <v>1.25</v>
      </c>
      <c r="AE71" s="169">
        <f t="shared" si="71"/>
        <v>7</v>
      </c>
      <c r="AF71" s="6">
        <v>7</v>
      </c>
      <c r="AG71" s="6"/>
      <c r="AH71" s="137">
        <f t="shared" si="72"/>
        <v>16</v>
      </c>
      <c r="AI71" s="160">
        <f t="shared" si="73"/>
        <v>0.77777777777777779</v>
      </c>
      <c r="AJ71" s="169">
        <f t="shared" si="74"/>
        <v>4</v>
      </c>
      <c r="AK71" s="6">
        <v>4</v>
      </c>
      <c r="AL71" s="6"/>
      <c r="AM71" s="137">
        <f t="shared" si="75"/>
        <v>20</v>
      </c>
      <c r="AN71" s="160">
        <f t="shared" si="76"/>
        <v>0.25</v>
      </c>
      <c r="AO71" s="169">
        <f t="shared" si="77"/>
        <v>4</v>
      </c>
      <c r="AP71" s="6">
        <v>4</v>
      </c>
      <c r="AQ71" s="6"/>
      <c r="AR71" s="137">
        <f t="shared" si="78"/>
        <v>24</v>
      </c>
      <c r="AS71" s="160">
        <f t="shared" si="79"/>
        <v>0.2</v>
      </c>
      <c r="AT71" s="164">
        <f t="shared" si="80"/>
        <v>24</v>
      </c>
      <c r="AU71" s="165">
        <f t="shared" si="81"/>
        <v>0.56508458007328732</v>
      </c>
    </row>
    <row r="72" spans="2:47" ht="15" customHeight="1" outlineLevel="1" x14ac:dyDescent="0.35">
      <c r="B72" s="49" t="s">
        <v>139</v>
      </c>
      <c r="C72" s="46" t="s">
        <v>106</v>
      </c>
      <c r="D72" s="170">
        <f>SUM(D47:D71)</f>
        <v>0</v>
      </c>
      <c r="E72" s="170">
        <f>SUM(E47:E71)</f>
        <v>0</v>
      </c>
      <c r="F72" s="170">
        <f>SUM(F47:F71)</f>
        <v>0</v>
      </c>
      <c r="G72" s="170">
        <f>SUM(G47:G71)</f>
        <v>0</v>
      </c>
      <c r="H72" s="166">
        <f>IFERROR((G72-E72)/E72,0)</f>
        <v>0</v>
      </c>
      <c r="I72" s="170">
        <f>SUM(I47:I71)</f>
        <v>0</v>
      </c>
      <c r="J72" s="170">
        <f>SUM(J47:J71)</f>
        <v>0</v>
      </c>
      <c r="K72" s="166">
        <f t="shared" si="42"/>
        <v>0</v>
      </c>
      <c r="L72" s="170">
        <f>SUM(L47:L71)</f>
        <v>91</v>
      </c>
      <c r="M72" s="170">
        <f>SUM(M47:M71)</f>
        <v>91</v>
      </c>
      <c r="N72" s="166">
        <f t="shared" si="44"/>
        <v>0</v>
      </c>
      <c r="O72" s="170">
        <f>SUM(O47:O71)</f>
        <v>0</v>
      </c>
      <c r="P72" s="170">
        <f>SUM(P47:P71)</f>
        <v>91</v>
      </c>
      <c r="Q72" s="166">
        <f t="shared" si="46"/>
        <v>0</v>
      </c>
      <c r="R72" s="170">
        <f>SUM(R47:R71)</f>
        <v>91</v>
      </c>
      <c r="S72" s="165">
        <f t="shared" si="48"/>
        <v>0</v>
      </c>
      <c r="U72" s="170">
        <f>SUM(U47:U71)</f>
        <v>91</v>
      </c>
      <c r="V72" s="170">
        <f>SUM(V47:V71)</f>
        <v>91</v>
      </c>
      <c r="W72" s="170">
        <f>SUM(W47:W71)</f>
        <v>0</v>
      </c>
      <c r="X72" s="170">
        <f>SUM(X47:X71)</f>
        <v>182</v>
      </c>
      <c r="Y72" s="166">
        <f>IFERROR((X72-P72)/P72,0)</f>
        <v>1</v>
      </c>
      <c r="Z72" s="170">
        <f>SUM(Z47:Z71)</f>
        <v>86</v>
      </c>
      <c r="AA72" s="170">
        <f>SUM(AA47:AA71)</f>
        <v>86</v>
      </c>
      <c r="AB72" s="170">
        <f>SUM(AB47:AB71)</f>
        <v>0</v>
      </c>
      <c r="AC72" s="170">
        <f>SUM(AC47:AC71)</f>
        <v>268</v>
      </c>
      <c r="AD72" s="161">
        <f>IFERROR((AC72-X72)/X72,0)</f>
        <v>0.47252747252747251</v>
      </c>
      <c r="AE72" s="170">
        <f>SUM(AE47:AE71)</f>
        <v>82</v>
      </c>
      <c r="AF72" s="170">
        <f>SUM(AF47:AF71)</f>
        <v>82</v>
      </c>
      <c r="AG72" s="170">
        <f>SUM(AG47:AG71)</f>
        <v>0</v>
      </c>
      <c r="AH72" s="170">
        <f>SUM(AH47:AH71)</f>
        <v>350</v>
      </c>
      <c r="AI72" s="161">
        <f t="shared" si="52"/>
        <v>0.30597014925373134</v>
      </c>
      <c r="AJ72" s="170">
        <f>SUM(AJ47:AJ71)</f>
        <v>71</v>
      </c>
      <c r="AK72" s="170">
        <f>SUM(AK47:AK71)</f>
        <v>71</v>
      </c>
      <c r="AL72" s="170">
        <f>SUM(AL47:AL71)</f>
        <v>0</v>
      </c>
      <c r="AM72" s="170">
        <f>SUM(AM47:AM71)</f>
        <v>421</v>
      </c>
      <c r="AN72" s="161">
        <f t="shared" si="54"/>
        <v>0.20285714285714285</v>
      </c>
      <c r="AO72" s="170">
        <f>SUM(AO47:AO71)</f>
        <v>69</v>
      </c>
      <c r="AP72" s="170">
        <f>SUM(AP47:AP71)</f>
        <v>69</v>
      </c>
      <c r="AQ72" s="170">
        <f>SUM(AQ47:AQ71)</f>
        <v>0</v>
      </c>
      <c r="AR72" s="170">
        <f>SUM(AR47:AR71)</f>
        <v>490</v>
      </c>
      <c r="AS72" s="161">
        <f t="shared" si="56"/>
        <v>0.16389548693586697</v>
      </c>
      <c r="AT72" s="170">
        <f>SUM(AT47:AT71)</f>
        <v>399</v>
      </c>
      <c r="AU72" s="165">
        <f t="shared" si="58"/>
        <v>0.28094703570629109</v>
      </c>
    </row>
    <row r="73" spans="2:47" ht="15" customHeight="1" x14ac:dyDescent="0.35"/>
    <row r="74" spans="2:47" ht="15.5" x14ac:dyDescent="0.35">
      <c r="B74" s="306" t="s">
        <v>108</v>
      </c>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row>
    <row r="75" spans="2:47" ht="5.5" customHeight="1" outlineLevel="1" x14ac:dyDescent="0.35">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row>
    <row r="76" spans="2:47" outlineLevel="1" x14ac:dyDescent="0.35">
      <c r="B76" s="326"/>
      <c r="C76" s="329" t="s">
        <v>105</v>
      </c>
      <c r="D76" s="317" t="s">
        <v>131</v>
      </c>
      <c r="E76" s="318"/>
      <c r="F76" s="318"/>
      <c r="G76" s="318"/>
      <c r="H76" s="318"/>
      <c r="I76" s="318"/>
      <c r="J76" s="318"/>
      <c r="K76" s="318"/>
      <c r="L76" s="318"/>
      <c r="M76" s="318"/>
      <c r="N76" s="318"/>
      <c r="O76" s="318"/>
      <c r="P76" s="318"/>
      <c r="Q76" s="319"/>
      <c r="R76" s="322" t="str">
        <f xml:space="preserve"> D77&amp;" - "&amp;O77</f>
        <v>2019 - 2023</v>
      </c>
      <c r="S76" s="323"/>
      <c r="U76" s="317" t="s">
        <v>132</v>
      </c>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9"/>
    </row>
    <row r="77" spans="2:47" outlineLevel="1" x14ac:dyDescent="0.35">
      <c r="B77" s="327"/>
      <c r="C77" s="330"/>
      <c r="D77" s="317">
        <f>$C$3-5</f>
        <v>2019</v>
      </c>
      <c r="E77" s="319"/>
      <c r="F77" s="317">
        <f>$C$3-4</f>
        <v>2020</v>
      </c>
      <c r="G77" s="318"/>
      <c r="H77" s="319"/>
      <c r="I77" s="317">
        <f>$C$3-3</f>
        <v>2021</v>
      </c>
      <c r="J77" s="318"/>
      <c r="K77" s="319"/>
      <c r="L77" s="317">
        <f>$C$3-2</f>
        <v>2022</v>
      </c>
      <c r="M77" s="318"/>
      <c r="N77" s="319"/>
      <c r="O77" s="317">
        <f>$C$3-1</f>
        <v>2023</v>
      </c>
      <c r="P77" s="318"/>
      <c r="Q77" s="319"/>
      <c r="R77" s="324"/>
      <c r="S77" s="325"/>
      <c r="U77" s="317">
        <f>$C$3</f>
        <v>2024</v>
      </c>
      <c r="V77" s="318"/>
      <c r="W77" s="318"/>
      <c r="X77" s="318"/>
      <c r="Y77" s="319"/>
      <c r="Z77" s="317">
        <f>$C$3+1</f>
        <v>2025</v>
      </c>
      <c r="AA77" s="318"/>
      <c r="AB77" s="318"/>
      <c r="AC77" s="318"/>
      <c r="AD77" s="319"/>
      <c r="AE77" s="317">
        <f>$C$3+2</f>
        <v>2026</v>
      </c>
      <c r="AF77" s="318"/>
      <c r="AG77" s="318"/>
      <c r="AH77" s="318"/>
      <c r="AI77" s="319"/>
      <c r="AJ77" s="317">
        <f>$C$3+3</f>
        <v>2027</v>
      </c>
      <c r="AK77" s="318"/>
      <c r="AL77" s="318"/>
      <c r="AM77" s="318"/>
      <c r="AN77" s="319"/>
      <c r="AO77" s="317">
        <f>$C$3+4</f>
        <v>2028</v>
      </c>
      <c r="AP77" s="318"/>
      <c r="AQ77" s="318"/>
      <c r="AR77" s="318"/>
      <c r="AS77" s="319"/>
      <c r="AT77" s="320" t="str">
        <f>U77&amp;" - "&amp;AO77</f>
        <v>2024 - 2028</v>
      </c>
      <c r="AU77" s="321"/>
    </row>
    <row r="78" spans="2:47" ht="43.5" outlineLevel="1" x14ac:dyDescent="0.35">
      <c r="B78" s="328"/>
      <c r="C78" s="331"/>
      <c r="D78" s="64" t="s">
        <v>133</v>
      </c>
      <c r="E78" s="65" t="s">
        <v>134</v>
      </c>
      <c r="F78" s="64" t="s">
        <v>133</v>
      </c>
      <c r="G78" s="9" t="s">
        <v>134</v>
      </c>
      <c r="H78" s="65" t="s">
        <v>135</v>
      </c>
      <c r="I78" s="64" t="s">
        <v>133</v>
      </c>
      <c r="J78" s="9" t="s">
        <v>134</v>
      </c>
      <c r="K78" s="65" t="s">
        <v>135</v>
      </c>
      <c r="L78" s="64" t="s">
        <v>133</v>
      </c>
      <c r="M78" s="9" t="s">
        <v>134</v>
      </c>
      <c r="N78" s="65" t="s">
        <v>135</v>
      </c>
      <c r="O78" s="64" t="s">
        <v>133</v>
      </c>
      <c r="P78" s="9" t="s">
        <v>134</v>
      </c>
      <c r="Q78" s="65" t="s">
        <v>135</v>
      </c>
      <c r="R78" s="64" t="s">
        <v>127</v>
      </c>
      <c r="S78" s="119" t="s">
        <v>136</v>
      </c>
      <c r="U78" s="64" t="s">
        <v>133</v>
      </c>
      <c r="V78" s="104" t="s">
        <v>137</v>
      </c>
      <c r="W78" s="104" t="s">
        <v>138</v>
      </c>
      <c r="X78" s="9" t="s">
        <v>134</v>
      </c>
      <c r="Y78" s="65" t="s">
        <v>135</v>
      </c>
      <c r="Z78" s="64" t="s">
        <v>133</v>
      </c>
      <c r="AA78" s="104" t="s">
        <v>137</v>
      </c>
      <c r="AB78" s="104" t="s">
        <v>138</v>
      </c>
      <c r="AC78" s="9" t="s">
        <v>134</v>
      </c>
      <c r="AD78" s="65" t="s">
        <v>135</v>
      </c>
      <c r="AE78" s="64" t="s">
        <v>133</v>
      </c>
      <c r="AF78" s="104" t="s">
        <v>137</v>
      </c>
      <c r="AG78" s="104" t="s">
        <v>138</v>
      </c>
      <c r="AH78" s="9" t="s">
        <v>134</v>
      </c>
      <c r="AI78" s="65" t="s">
        <v>135</v>
      </c>
      <c r="AJ78" s="64" t="s">
        <v>133</v>
      </c>
      <c r="AK78" s="104" t="s">
        <v>137</v>
      </c>
      <c r="AL78" s="104" t="s">
        <v>138</v>
      </c>
      <c r="AM78" s="9" t="s">
        <v>134</v>
      </c>
      <c r="AN78" s="65" t="s">
        <v>135</v>
      </c>
      <c r="AO78" s="64" t="s">
        <v>133</v>
      </c>
      <c r="AP78" s="104" t="s">
        <v>137</v>
      </c>
      <c r="AQ78" s="104" t="s">
        <v>138</v>
      </c>
      <c r="AR78" s="9" t="s">
        <v>134</v>
      </c>
      <c r="AS78" s="65" t="s">
        <v>135</v>
      </c>
      <c r="AT78" s="64" t="s">
        <v>127</v>
      </c>
      <c r="AU78" s="119" t="s">
        <v>136</v>
      </c>
    </row>
    <row r="79" spans="2:47" outlineLevel="1" x14ac:dyDescent="0.35">
      <c r="B79" s="237" t="s">
        <v>75</v>
      </c>
      <c r="C79" s="62" t="s">
        <v>106</v>
      </c>
      <c r="D79" s="68"/>
      <c r="E79" s="69"/>
      <c r="F79" s="68"/>
      <c r="G79" s="137">
        <f t="shared" ref="G79" si="82">E79+F79</f>
        <v>0</v>
      </c>
      <c r="H79" s="167">
        <f t="shared" ref="H79" si="83">IFERROR((G79-E79)/E79,0)</f>
        <v>0</v>
      </c>
      <c r="I79" s="68"/>
      <c r="J79" s="137">
        <f t="shared" ref="J79" si="84">G79+I79</f>
        <v>0</v>
      </c>
      <c r="K79" s="167">
        <f t="shared" ref="K79:K104" si="85">IFERROR((J79-G79)/G79,0)</f>
        <v>0</v>
      </c>
      <c r="L79" s="68"/>
      <c r="M79" s="137">
        <f t="shared" ref="M79" si="86">J79+L79</f>
        <v>0</v>
      </c>
      <c r="N79" s="167">
        <f t="shared" ref="N79:N104" si="87">IFERROR((M79-J79)/J79,0)</f>
        <v>0</v>
      </c>
      <c r="O79" s="6"/>
      <c r="P79" s="137">
        <f t="shared" ref="P79:P103" si="88">M79+O79</f>
        <v>0</v>
      </c>
      <c r="Q79" s="167">
        <f t="shared" ref="Q79:Q104" si="89">IFERROR((P79-M79)/M79,0)</f>
        <v>0</v>
      </c>
      <c r="R79" s="164">
        <f t="shared" ref="R79:R103" si="90">D79+F79+I79+L79+O79</f>
        <v>0</v>
      </c>
      <c r="S79" s="165">
        <f t="shared" ref="S79:S104" si="91">IFERROR((P79/E79)^(1/4)-1,0)</f>
        <v>0</v>
      </c>
      <c r="U79" s="169">
        <f>V79+W79</f>
        <v>0</v>
      </c>
      <c r="V79" s="6"/>
      <c r="W79" s="6"/>
      <c r="X79" s="137">
        <f t="shared" ref="X79" si="92">P79+U79</f>
        <v>0</v>
      </c>
      <c r="Y79" s="167">
        <f t="shared" ref="Y79" si="93">IFERROR((X79-P79)/P79,0)</f>
        <v>0</v>
      </c>
      <c r="Z79" s="169">
        <f>AA79+AB79</f>
        <v>0</v>
      </c>
      <c r="AA79" s="6"/>
      <c r="AB79" s="6"/>
      <c r="AC79" s="137">
        <f t="shared" ref="AC79" si="94">X79+Z79</f>
        <v>0</v>
      </c>
      <c r="AD79" s="160">
        <f t="shared" ref="AD79" si="95">IFERROR((AC79-X79)/X79,0)</f>
        <v>0</v>
      </c>
      <c r="AE79" s="169">
        <f>AF79+AG79</f>
        <v>0</v>
      </c>
      <c r="AF79" s="6"/>
      <c r="AG79" s="6"/>
      <c r="AH79" s="137">
        <f t="shared" ref="AH79" si="96">AC79+AE79</f>
        <v>0</v>
      </c>
      <c r="AI79" s="160">
        <f t="shared" ref="AI79:AI104" si="97">IFERROR((AH79-AC79)/AC79,0)</f>
        <v>0</v>
      </c>
      <c r="AJ79" s="169">
        <f>AK79+AL79</f>
        <v>0</v>
      </c>
      <c r="AK79" s="6"/>
      <c r="AL79" s="6"/>
      <c r="AM79" s="137">
        <f t="shared" ref="AM79" si="98">AH79+AJ79</f>
        <v>0</v>
      </c>
      <c r="AN79" s="160">
        <f t="shared" ref="AN79:AN104" si="99">IFERROR((AM79-AH79)/AH79,0)</f>
        <v>0</v>
      </c>
      <c r="AO79" s="169">
        <f>AP79+AQ79</f>
        <v>0</v>
      </c>
      <c r="AP79" s="6"/>
      <c r="AQ79" s="6"/>
      <c r="AR79" s="137">
        <f t="shared" ref="AR79" si="100">AM79+AO79</f>
        <v>0</v>
      </c>
      <c r="AS79" s="160">
        <f t="shared" ref="AS79:AS104" si="101">IFERROR((AR79-AM79)/AM79,0)</f>
        <v>0</v>
      </c>
      <c r="AT79" s="164">
        <f t="shared" ref="AT79" si="102">U79+Z79+AE79+AJ79+AO79</f>
        <v>0</v>
      </c>
      <c r="AU79" s="165">
        <f t="shared" ref="AU79:AU104" si="103">IFERROR((AR79/X79)^(1/4)-1,0)</f>
        <v>0</v>
      </c>
    </row>
    <row r="80" spans="2:47" outlineLevel="1" x14ac:dyDescent="0.35">
      <c r="B80" s="238" t="s">
        <v>76</v>
      </c>
      <c r="C80" s="62" t="s">
        <v>106</v>
      </c>
      <c r="D80" s="68"/>
      <c r="E80" s="69"/>
      <c r="F80" s="68"/>
      <c r="G80" s="137">
        <f t="shared" ref="G80:G103" si="104">E80+F80</f>
        <v>0</v>
      </c>
      <c r="H80" s="167">
        <f t="shared" ref="H80:H103" si="105">IFERROR((G80-E80)/E80,0)</f>
        <v>0</v>
      </c>
      <c r="I80" s="68"/>
      <c r="J80" s="137">
        <f t="shared" ref="J80:J103" si="106">G80+I80</f>
        <v>0</v>
      </c>
      <c r="K80" s="167">
        <f t="shared" ref="K80:K103" si="107">IFERROR((J80-G80)/G80,0)</f>
        <v>0</v>
      </c>
      <c r="L80" s="68"/>
      <c r="M80" s="137">
        <f t="shared" ref="M80:M103" si="108">J80+L80</f>
        <v>0</v>
      </c>
      <c r="N80" s="167">
        <f t="shared" ref="N80:N103" si="109">IFERROR((M80-J80)/J80,0)</f>
        <v>0</v>
      </c>
      <c r="O80" s="6"/>
      <c r="P80" s="137">
        <f t="shared" si="88"/>
        <v>0</v>
      </c>
      <c r="Q80" s="167">
        <f t="shared" si="89"/>
        <v>0</v>
      </c>
      <c r="R80" s="164">
        <f t="shared" si="90"/>
        <v>0</v>
      </c>
      <c r="S80" s="165">
        <f t="shared" si="91"/>
        <v>0</v>
      </c>
      <c r="U80" s="169">
        <f t="shared" ref="U80:U103" si="110">V80+W80</f>
        <v>0</v>
      </c>
      <c r="V80" s="6"/>
      <c r="W80" s="6"/>
      <c r="X80" s="137">
        <f t="shared" ref="X80:X103" si="111">P80+U80</f>
        <v>0</v>
      </c>
      <c r="Y80" s="167">
        <f t="shared" ref="Y80:Y103" si="112">IFERROR((X80-P80)/P80,0)</f>
        <v>0</v>
      </c>
      <c r="Z80" s="169">
        <f t="shared" ref="Z80:Z103" si="113">AA80+AB80</f>
        <v>0</v>
      </c>
      <c r="AA80" s="6"/>
      <c r="AB80" s="6"/>
      <c r="AC80" s="137">
        <f t="shared" ref="AC80:AC103" si="114">X80+Z80</f>
        <v>0</v>
      </c>
      <c r="AD80" s="160">
        <f t="shared" ref="AD80:AD103" si="115">IFERROR((AC80-X80)/X80,0)</f>
        <v>0</v>
      </c>
      <c r="AE80" s="169">
        <f t="shared" ref="AE80:AE103" si="116">AF80+AG80</f>
        <v>0</v>
      </c>
      <c r="AF80" s="6"/>
      <c r="AG80" s="6"/>
      <c r="AH80" s="137">
        <f t="shared" ref="AH80:AH103" si="117">AC80+AE80</f>
        <v>0</v>
      </c>
      <c r="AI80" s="160">
        <f t="shared" ref="AI80:AI103" si="118">IFERROR((AH80-AC80)/AC80,0)</f>
        <v>0</v>
      </c>
      <c r="AJ80" s="169">
        <f t="shared" ref="AJ80:AJ103" si="119">AK80+AL80</f>
        <v>0</v>
      </c>
      <c r="AK80" s="6"/>
      <c r="AL80" s="6"/>
      <c r="AM80" s="137">
        <f t="shared" ref="AM80:AM103" si="120">AH80+AJ80</f>
        <v>0</v>
      </c>
      <c r="AN80" s="160">
        <f t="shared" ref="AN80:AN103" si="121">IFERROR((AM80-AH80)/AH80,0)</f>
        <v>0</v>
      </c>
      <c r="AO80" s="169">
        <f t="shared" ref="AO80:AO103" si="122">AP80+AQ80</f>
        <v>0</v>
      </c>
      <c r="AP80" s="6"/>
      <c r="AQ80" s="6"/>
      <c r="AR80" s="137">
        <f t="shared" ref="AR80:AR103" si="123">AM80+AO80</f>
        <v>0</v>
      </c>
      <c r="AS80" s="160">
        <f t="shared" ref="AS80:AS103" si="124">IFERROR((AR80-AM80)/AM80,0)</f>
        <v>0</v>
      </c>
      <c r="AT80" s="164">
        <f t="shared" ref="AT80:AT103" si="125">U80+Z80+AE80+AJ80+AO80</f>
        <v>0</v>
      </c>
      <c r="AU80" s="165">
        <f t="shared" ref="AU80:AU103" si="126">IFERROR((AR80/X80)^(1/4)-1,0)</f>
        <v>0</v>
      </c>
    </row>
    <row r="81" spans="2:47" outlineLevel="1" x14ac:dyDescent="0.35">
      <c r="B81" s="237" t="s">
        <v>77</v>
      </c>
      <c r="C81" s="62" t="s">
        <v>106</v>
      </c>
      <c r="D81" s="68"/>
      <c r="E81" s="69"/>
      <c r="F81" s="68"/>
      <c r="G81" s="137">
        <f t="shared" si="104"/>
        <v>0</v>
      </c>
      <c r="H81" s="167">
        <f t="shared" si="105"/>
        <v>0</v>
      </c>
      <c r="I81" s="68"/>
      <c r="J81" s="137">
        <f t="shared" si="106"/>
        <v>0</v>
      </c>
      <c r="K81" s="167">
        <f t="shared" si="107"/>
        <v>0</v>
      </c>
      <c r="L81" s="68"/>
      <c r="M81" s="137">
        <f t="shared" si="108"/>
        <v>0</v>
      </c>
      <c r="N81" s="167">
        <f t="shared" si="109"/>
        <v>0</v>
      </c>
      <c r="O81" s="6"/>
      <c r="P81" s="137">
        <f t="shared" si="88"/>
        <v>0</v>
      </c>
      <c r="Q81" s="167">
        <f t="shared" si="89"/>
        <v>0</v>
      </c>
      <c r="R81" s="164">
        <f t="shared" si="90"/>
        <v>0</v>
      </c>
      <c r="S81" s="165">
        <f t="shared" si="91"/>
        <v>0</v>
      </c>
      <c r="U81" s="169">
        <f t="shared" si="110"/>
        <v>0</v>
      </c>
      <c r="V81" s="6"/>
      <c r="W81" s="6"/>
      <c r="X81" s="137">
        <f t="shared" si="111"/>
        <v>0</v>
      </c>
      <c r="Y81" s="167">
        <f t="shared" si="112"/>
        <v>0</v>
      </c>
      <c r="Z81" s="169">
        <f t="shared" si="113"/>
        <v>0</v>
      </c>
      <c r="AA81" s="6"/>
      <c r="AB81" s="6"/>
      <c r="AC81" s="137">
        <f t="shared" si="114"/>
        <v>0</v>
      </c>
      <c r="AD81" s="160">
        <f t="shared" si="115"/>
        <v>0</v>
      </c>
      <c r="AE81" s="169">
        <f t="shared" si="116"/>
        <v>0</v>
      </c>
      <c r="AF81" s="6"/>
      <c r="AG81" s="6"/>
      <c r="AH81" s="137">
        <f t="shared" si="117"/>
        <v>0</v>
      </c>
      <c r="AI81" s="160">
        <f t="shared" si="118"/>
        <v>0</v>
      </c>
      <c r="AJ81" s="169">
        <f t="shared" si="119"/>
        <v>0</v>
      </c>
      <c r="AK81" s="6"/>
      <c r="AL81" s="6"/>
      <c r="AM81" s="137">
        <f t="shared" si="120"/>
        <v>0</v>
      </c>
      <c r="AN81" s="160">
        <f t="shared" si="121"/>
        <v>0</v>
      </c>
      <c r="AO81" s="169">
        <f t="shared" si="122"/>
        <v>0</v>
      </c>
      <c r="AP81" s="6"/>
      <c r="AQ81" s="6"/>
      <c r="AR81" s="137">
        <f t="shared" si="123"/>
        <v>0</v>
      </c>
      <c r="AS81" s="160">
        <f t="shared" si="124"/>
        <v>0</v>
      </c>
      <c r="AT81" s="164">
        <f t="shared" si="125"/>
        <v>0</v>
      </c>
      <c r="AU81" s="165">
        <f t="shared" si="126"/>
        <v>0</v>
      </c>
    </row>
    <row r="82" spans="2:47" outlineLevel="1" x14ac:dyDescent="0.35">
      <c r="B82" s="238" t="s">
        <v>78</v>
      </c>
      <c r="C82" s="62" t="s">
        <v>106</v>
      </c>
      <c r="D82" s="68"/>
      <c r="E82" s="69"/>
      <c r="F82" s="68"/>
      <c r="G82" s="137">
        <f t="shared" si="104"/>
        <v>0</v>
      </c>
      <c r="H82" s="167">
        <f t="shared" si="105"/>
        <v>0</v>
      </c>
      <c r="I82" s="68"/>
      <c r="J82" s="137">
        <f t="shared" si="106"/>
        <v>0</v>
      </c>
      <c r="K82" s="167">
        <f t="shared" si="107"/>
        <v>0</v>
      </c>
      <c r="L82" s="68">
        <v>83</v>
      </c>
      <c r="M82" s="137">
        <f t="shared" si="108"/>
        <v>83</v>
      </c>
      <c r="N82" s="167">
        <f t="shared" si="109"/>
        <v>0</v>
      </c>
      <c r="O82" s="6">
        <v>76</v>
      </c>
      <c r="P82" s="137">
        <f t="shared" si="88"/>
        <v>159</v>
      </c>
      <c r="Q82" s="167">
        <f t="shared" si="89"/>
        <v>0.91566265060240959</v>
      </c>
      <c r="R82" s="164">
        <f t="shared" si="90"/>
        <v>159</v>
      </c>
      <c r="S82" s="165">
        <f t="shared" si="91"/>
        <v>0</v>
      </c>
      <c r="U82" s="169">
        <f t="shared" si="110"/>
        <v>452</v>
      </c>
      <c r="V82" s="6">
        <v>452</v>
      </c>
      <c r="W82" s="6"/>
      <c r="X82" s="137">
        <f t="shared" si="111"/>
        <v>611</v>
      </c>
      <c r="Y82" s="167">
        <f t="shared" si="112"/>
        <v>2.8427672955974841</v>
      </c>
      <c r="Z82" s="169">
        <f t="shared" si="113"/>
        <v>568</v>
      </c>
      <c r="AA82" s="6">
        <v>568</v>
      </c>
      <c r="AB82" s="6"/>
      <c r="AC82" s="137">
        <f t="shared" si="114"/>
        <v>1179</v>
      </c>
      <c r="AD82" s="160">
        <f t="shared" si="115"/>
        <v>0.9296235679214403</v>
      </c>
      <c r="AE82" s="169">
        <f t="shared" si="116"/>
        <v>627</v>
      </c>
      <c r="AF82" s="6">
        <v>627</v>
      </c>
      <c r="AG82" s="6"/>
      <c r="AH82" s="137">
        <f t="shared" si="117"/>
        <v>1806</v>
      </c>
      <c r="AI82" s="160">
        <f t="shared" si="118"/>
        <v>0.53180661577608146</v>
      </c>
      <c r="AJ82" s="169">
        <f t="shared" si="119"/>
        <v>609</v>
      </c>
      <c r="AK82" s="6">
        <v>609</v>
      </c>
      <c r="AL82" s="6"/>
      <c r="AM82" s="137">
        <f t="shared" si="120"/>
        <v>2415</v>
      </c>
      <c r="AN82" s="160">
        <f t="shared" si="121"/>
        <v>0.33720930232558138</v>
      </c>
      <c r="AO82" s="169">
        <f t="shared" si="122"/>
        <v>779</v>
      </c>
      <c r="AP82" s="6">
        <v>779</v>
      </c>
      <c r="AQ82" s="6"/>
      <c r="AR82" s="137">
        <f t="shared" si="123"/>
        <v>3194</v>
      </c>
      <c r="AS82" s="160">
        <f t="shared" si="124"/>
        <v>0.32256728778467908</v>
      </c>
      <c r="AT82" s="164">
        <f t="shared" si="125"/>
        <v>3035</v>
      </c>
      <c r="AU82" s="165">
        <f t="shared" si="126"/>
        <v>0.51207532161701508</v>
      </c>
    </row>
    <row r="83" spans="2:47" outlineLevel="1" x14ac:dyDescent="0.35">
      <c r="B83" s="237" t="s">
        <v>79</v>
      </c>
      <c r="C83" s="62" t="s">
        <v>106</v>
      </c>
      <c r="D83" s="68"/>
      <c r="E83" s="69"/>
      <c r="F83" s="68"/>
      <c r="G83" s="137">
        <f t="shared" si="104"/>
        <v>0</v>
      </c>
      <c r="H83" s="167">
        <f t="shared" si="105"/>
        <v>0</v>
      </c>
      <c r="I83" s="68"/>
      <c r="J83" s="137">
        <f t="shared" si="106"/>
        <v>0</v>
      </c>
      <c r="K83" s="167">
        <f t="shared" si="107"/>
        <v>0</v>
      </c>
      <c r="L83" s="68"/>
      <c r="M83" s="137">
        <f t="shared" si="108"/>
        <v>0</v>
      </c>
      <c r="N83" s="167">
        <f t="shared" si="109"/>
        <v>0</v>
      </c>
      <c r="O83" s="6"/>
      <c r="P83" s="137">
        <f t="shared" si="88"/>
        <v>0</v>
      </c>
      <c r="Q83" s="167">
        <f t="shared" si="89"/>
        <v>0</v>
      </c>
      <c r="R83" s="164">
        <f t="shared" si="90"/>
        <v>0</v>
      </c>
      <c r="S83" s="165">
        <f t="shared" si="91"/>
        <v>0</v>
      </c>
      <c r="U83" s="169">
        <f t="shared" si="110"/>
        <v>0</v>
      </c>
      <c r="V83" s="6"/>
      <c r="W83" s="6"/>
      <c r="X83" s="137">
        <f t="shared" si="111"/>
        <v>0</v>
      </c>
      <c r="Y83" s="167">
        <f t="shared" si="112"/>
        <v>0</v>
      </c>
      <c r="Z83" s="169">
        <f t="shared" si="113"/>
        <v>0</v>
      </c>
      <c r="AA83" s="6"/>
      <c r="AB83" s="6"/>
      <c r="AC83" s="137">
        <f t="shared" si="114"/>
        <v>0</v>
      </c>
      <c r="AD83" s="160">
        <f t="shared" si="115"/>
        <v>0</v>
      </c>
      <c r="AE83" s="169">
        <f t="shared" si="116"/>
        <v>0</v>
      </c>
      <c r="AF83" s="6"/>
      <c r="AG83" s="6"/>
      <c r="AH83" s="137">
        <f t="shared" si="117"/>
        <v>0</v>
      </c>
      <c r="AI83" s="160">
        <f t="shared" si="118"/>
        <v>0</v>
      </c>
      <c r="AJ83" s="169">
        <f t="shared" si="119"/>
        <v>0</v>
      </c>
      <c r="AK83" s="6"/>
      <c r="AL83" s="6"/>
      <c r="AM83" s="137">
        <f t="shared" si="120"/>
        <v>0</v>
      </c>
      <c r="AN83" s="160">
        <f t="shared" si="121"/>
        <v>0</v>
      </c>
      <c r="AO83" s="169">
        <f t="shared" si="122"/>
        <v>0</v>
      </c>
      <c r="AP83" s="6"/>
      <c r="AQ83" s="6"/>
      <c r="AR83" s="137">
        <f t="shared" si="123"/>
        <v>0</v>
      </c>
      <c r="AS83" s="160">
        <f t="shared" si="124"/>
        <v>0</v>
      </c>
      <c r="AT83" s="164">
        <f t="shared" si="125"/>
        <v>0</v>
      </c>
      <c r="AU83" s="165">
        <f t="shared" si="126"/>
        <v>0</v>
      </c>
    </row>
    <row r="84" spans="2:47" outlineLevel="1" x14ac:dyDescent="0.35">
      <c r="B84" s="238" t="s">
        <v>80</v>
      </c>
      <c r="C84" s="62" t="s">
        <v>106</v>
      </c>
      <c r="D84" s="68"/>
      <c r="E84" s="69"/>
      <c r="F84" s="68"/>
      <c r="G84" s="137">
        <f t="shared" si="104"/>
        <v>0</v>
      </c>
      <c r="H84" s="167">
        <f t="shared" si="105"/>
        <v>0</v>
      </c>
      <c r="I84" s="68">
        <v>1</v>
      </c>
      <c r="J84" s="137">
        <f t="shared" si="106"/>
        <v>1</v>
      </c>
      <c r="K84" s="167">
        <f t="shared" si="107"/>
        <v>0</v>
      </c>
      <c r="L84" s="68">
        <v>352</v>
      </c>
      <c r="M84" s="137">
        <f t="shared" si="108"/>
        <v>353</v>
      </c>
      <c r="N84" s="167">
        <f t="shared" si="109"/>
        <v>352</v>
      </c>
      <c r="O84" s="6">
        <v>129</v>
      </c>
      <c r="P84" s="137">
        <f t="shared" si="88"/>
        <v>482</v>
      </c>
      <c r="Q84" s="167">
        <f t="shared" si="89"/>
        <v>0.36543909348441928</v>
      </c>
      <c r="R84" s="164">
        <f t="shared" si="90"/>
        <v>482</v>
      </c>
      <c r="S84" s="165">
        <f t="shared" si="91"/>
        <v>0</v>
      </c>
      <c r="U84" s="169">
        <f t="shared" si="110"/>
        <v>435</v>
      </c>
      <c r="V84" s="6">
        <f>436-1</f>
        <v>435</v>
      </c>
      <c r="W84" s="6"/>
      <c r="X84" s="137">
        <f t="shared" si="111"/>
        <v>917</v>
      </c>
      <c r="Y84" s="167">
        <f t="shared" si="112"/>
        <v>0.90248962655601661</v>
      </c>
      <c r="Z84" s="169">
        <f t="shared" si="113"/>
        <v>495</v>
      </c>
      <c r="AA84" s="6">
        <v>495</v>
      </c>
      <c r="AB84" s="6"/>
      <c r="AC84" s="137">
        <f t="shared" si="114"/>
        <v>1412</v>
      </c>
      <c r="AD84" s="160">
        <f t="shared" si="115"/>
        <v>0.53980370774263908</v>
      </c>
      <c r="AE84" s="169">
        <f t="shared" si="116"/>
        <v>538</v>
      </c>
      <c r="AF84" s="6">
        <v>538</v>
      </c>
      <c r="AG84" s="6"/>
      <c r="AH84" s="137">
        <f t="shared" si="117"/>
        <v>1950</v>
      </c>
      <c r="AI84" s="160">
        <f t="shared" si="118"/>
        <v>0.38101983002832862</v>
      </c>
      <c r="AJ84" s="169">
        <f t="shared" si="119"/>
        <v>490</v>
      </c>
      <c r="AK84" s="6">
        <v>490</v>
      </c>
      <c r="AL84" s="6"/>
      <c r="AM84" s="137">
        <f t="shared" si="120"/>
        <v>2440</v>
      </c>
      <c r="AN84" s="160">
        <f t="shared" si="121"/>
        <v>0.25128205128205128</v>
      </c>
      <c r="AO84" s="169">
        <f t="shared" si="122"/>
        <v>657</v>
      </c>
      <c r="AP84" s="6">
        <v>657</v>
      </c>
      <c r="AQ84" s="6"/>
      <c r="AR84" s="137">
        <f t="shared" si="123"/>
        <v>3097</v>
      </c>
      <c r="AS84" s="160">
        <f t="shared" si="124"/>
        <v>0.2692622950819672</v>
      </c>
      <c r="AT84" s="164">
        <f t="shared" si="125"/>
        <v>2615</v>
      </c>
      <c r="AU84" s="165">
        <f t="shared" si="126"/>
        <v>0.35563560689909979</v>
      </c>
    </row>
    <row r="85" spans="2:47" outlineLevel="1" x14ac:dyDescent="0.35">
      <c r="B85" s="237" t="s">
        <v>81</v>
      </c>
      <c r="C85" s="62" t="s">
        <v>106</v>
      </c>
      <c r="D85" s="68"/>
      <c r="E85" s="69"/>
      <c r="F85" s="68"/>
      <c r="G85" s="137">
        <f t="shared" si="104"/>
        <v>0</v>
      </c>
      <c r="H85" s="167">
        <f t="shared" si="105"/>
        <v>0</v>
      </c>
      <c r="I85" s="68"/>
      <c r="J85" s="137">
        <f t="shared" si="106"/>
        <v>0</v>
      </c>
      <c r="K85" s="167">
        <f t="shared" si="107"/>
        <v>0</v>
      </c>
      <c r="L85" s="68"/>
      <c r="M85" s="137">
        <f t="shared" si="108"/>
        <v>0</v>
      </c>
      <c r="N85" s="167">
        <f t="shared" si="109"/>
        <v>0</v>
      </c>
      <c r="O85" s="6"/>
      <c r="P85" s="137">
        <f t="shared" si="88"/>
        <v>0</v>
      </c>
      <c r="Q85" s="167">
        <f t="shared" si="89"/>
        <v>0</v>
      </c>
      <c r="R85" s="164">
        <f t="shared" si="90"/>
        <v>0</v>
      </c>
      <c r="S85" s="165">
        <f t="shared" si="91"/>
        <v>0</v>
      </c>
      <c r="U85" s="169">
        <f t="shared" si="110"/>
        <v>0</v>
      </c>
      <c r="V85" s="6"/>
      <c r="W85" s="6"/>
      <c r="X85" s="137">
        <f t="shared" si="111"/>
        <v>0</v>
      </c>
      <c r="Y85" s="167">
        <f t="shared" si="112"/>
        <v>0</v>
      </c>
      <c r="Z85" s="169">
        <f t="shared" si="113"/>
        <v>0</v>
      </c>
      <c r="AA85" s="6"/>
      <c r="AB85" s="6"/>
      <c r="AC85" s="137">
        <f t="shared" si="114"/>
        <v>0</v>
      </c>
      <c r="AD85" s="160">
        <f t="shared" si="115"/>
        <v>0</v>
      </c>
      <c r="AE85" s="169">
        <f t="shared" si="116"/>
        <v>0</v>
      </c>
      <c r="AF85" s="6"/>
      <c r="AG85" s="6"/>
      <c r="AH85" s="137">
        <f t="shared" si="117"/>
        <v>0</v>
      </c>
      <c r="AI85" s="160">
        <f t="shared" si="118"/>
        <v>0</v>
      </c>
      <c r="AJ85" s="169">
        <f t="shared" si="119"/>
        <v>0</v>
      </c>
      <c r="AK85" s="6"/>
      <c r="AL85" s="6"/>
      <c r="AM85" s="137">
        <f t="shared" si="120"/>
        <v>0</v>
      </c>
      <c r="AN85" s="160">
        <f t="shared" si="121"/>
        <v>0</v>
      </c>
      <c r="AO85" s="169">
        <f t="shared" si="122"/>
        <v>0</v>
      </c>
      <c r="AP85" s="6"/>
      <c r="AQ85" s="6"/>
      <c r="AR85" s="137">
        <f t="shared" si="123"/>
        <v>0</v>
      </c>
      <c r="AS85" s="160">
        <f t="shared" si="124"/>
        <v>0</v>
      </c>
      <c r="AT85" s="164">
        <f t="shared" si="125"/>
        <v>0</v>
      </c>
      <c r="AU85" s="165">
        <f t="shared" si="126"/>
        <v>0</v>
      </c>
    </row>
    <row r="86" spans="2:47" outlineLevel="1" x14ac:dyDescent="0.35">
      <c r="B86" s="238" t="s">
        <v>82</v>
      </c>
      <c r="C86" s="62" t="s">
        <v>106</v>
      </c>
      <c r="D86" s="68"/>
      <c r="E86" s="69"/>
      <c r="F86" s="68"/>
      <c r="G86" s="137">
        <f t="shared" si="104"/>
        <v>0</v>
      </c>
      <c r="H86" s="167">
        <f t="shared" si="105"/>
        <v>0</v>
      </c>
      <c r="I86" s="68"/>
      <c r="J86" s="137">
        <f t="shared" si="106"/>
        <v>0</v>
      </c>
      <c r="K86" s="167">
        <f t="shared" si="107"/>
        <v>0</v>
      </c>
      <c r="L86" s="68">
        <v>98</v>
      </c>
      <c r="M86" s="137">
        <f t="shared" si="108"/>
        <v>98</v>
      </c>
      <c r="N86" s="167">
        <f t="shared" si="109"/>
        <v>0</v>
      </c>
      <c r="O86" s="6">
        <v>116</v>
      </c>
      <c r="P86" s="137">
        <f t="shared" si="88"/>
        <v>214</v>
      </c>
      <c r="Q86" s="167">
        <f t="shared" si="89"/>
        <v>1.1836734693877551</v>
      </c>
      <c r="R86" s="164">
        <f t="shared" si="90"/>
        <v>214</v>
      </c>
      <c r="S86" s="165">
        <f t="shared" si="91"/>
        <v>0</v>
      </c>
      <c r="U86" s="169">
        <f t="shared" si="110"/>
        <v>457</v>
      </c>
      <c r="V86" s="6">
        <f>458-1</f>
        <v>457</v>
      </c>
      <c r="W86" s="6"/>
      <c r="X86" s="137">
        <f t="shared" si="111"/>
        <v>671</v>
      </c>
      <c r="Y86" s="167">
        <f t="shared" si="112"/>
        <v>2.1355140186915889</v>
      </c>
      <c r="Z86" s="169">
        <f t="shared" si="113"/>
        <v>612</v>
      </c>
      <c r="AA86" s="6">
        <v>612</v>
      </c>
      <c r="AB86" s="6"/>
      <c r="AC86" s="137">
        <f t="shared" si="114"/>
        <v>1283</v>
      </c>
      <c r="AD86" s="160">
        <f t="shared" si="115"/>
        <v>0.91207153502235472</v>
      </c>
      <c r="AE86" s="169">
        <f t="shared" si="116"/>
        <v>613</v>
      </c>
      <c r="AF86" s="6">
        <v>613</v>
      </c>
      <c r="AG86" s="6"/>
      <c r="AH86" s="137">
        <f t="shared" si="117"/>
        <v>1896</v>
      </c>
      <c r="AI86" s="160">
        <f t="shared" si="118"/>
        <v>0.47778643803585347</v>
      </c>
      <c r="AJ86" s="169">
        <f t="shared" si="119"/>
        <v>554</v>
      </c>
      <c r="AK86" s="6">
        <v>554</v>
      </c>
      <c r="AL86" s="6"/>
      <c r="AM86" s="137">
        <f t="shared" si="120"/>
        <v>2450</v>
      </c>
      <c r="AN86" s="160">
        <f t="shared" si="121"/>
        <v>0.2921940928270042</v>
      </c>
      <c r="AO86" s="169">
        <f t="shared" si="122"/>
        <v>669</v>
      </c>
      <c r="AP86" s="6">
        <v>669</v>
      </c>
      <c r="AQ86" s="6"/>
      <c r="AR86" s="137">
        <f t="shared" si="123"/>
        <v>3119</v>
      </c>
      <c r="AS86" s="160">
        <f t="shared" si="124"/>
        <v>0.27306122448979592</v>
      </c>
      <c r="AT86" s="164">
        <f t="shared" si="125"/>
        <v>2905</v>
      </c>
      <c r="AU86" s="165">
        <f t="shared" si="126"/>
        <v>0.46832844994229816</v>
      </c>
    </row>
    <row r="87" spans="2:47" outlineLevel="1" x14ac:dyDescent="0.35">
      <c r="B87" s="237" t="s">
        <v>83</v>
      </c>
      <c r="C87" s="62" t="s">
        <v>106</v>
      </c>
      <c r="D87" s="68"/>
      <c r="E87" s="69"/>
      <c r="F87" s="68"/>
      <c r="G87" s="137">
        <f t="shared" si="104"/>
        <v>0</v>
      </c>
      <c r="H87" s="167">
        <f t="shared" si="105"/>
        <v>0</v>
      </c>
      <c r="I87" s="68"/>
      <c r="J87" s="137">
        <f t="shared" si="106"/>
        <v>0</v>
      </c>
      <c r="K87" s="167">
        <f t="shared" si="107"/>
        <v>0</v>
      </c>
      <c r="L87" s="68"/>
      <c r="M87" s="137">
        <f t="shared" si="108"/>
        <v>0</v>
      </c>
      <c r="N87" s="167">
        <f t="shared" si="109"/>
        <v>0</v>
      </c>
      <c r="O87" s="6"/>
      <c r="P87" s="137">
        <f t="shared" si="88"/>
        <v>0</v>
      </c>
      <c r="Q87" s="167">
        <f t="shared" si="89"/>
        <v>0</v>
      </c>
      <c r="R87" s="164">
        <f t="shared" si="90"/>
        <v>0</v>
      </c>
      <c r="S87" s="165">
        <f t="shared" si="91"/>
        <v>0</v>
      </c>
      <c r="U87" s="169">
        <f t="shared" si="110"/>
        <v>0</v>
      </c>
      <c r="V87" s="6"/>
      <c r="W87" s="6"/>
      <c r="X87" s="137">
        <f t="shared" si="111"/>
        <v>0</v>
      </c>
      <c r="Y87" s="167">
        <f t="shared" si="112"/>
        <v>0</v>
      </c>
      <c r="Z87" s="169">
        <f t="shared" si="113"/>
        <v>0</v>
      </c>
      <c r="AA87" s="6"/>
      <c r="AB87" s="6"/>
      <c r="AC87" s="137">
        <f t="shared" si="114"/>
        <v>0</v>
      </c>
      <c r="AD87" s="160">
        <f t="shared" si="115"/>
        <v>0</v>
      </c>
      <c r="AE87" s="169">
        <f t="shared" si="116"/>
        <v>0</v>
      </c>
      <c r="AF87" s="6"/>
      <c r="AG87" s="6"/>
      <c r="AH87" s="137">
        <f t="shared" si="117"/>
        <v>0</v>
      </c>
      <c r="AI87" s="160">
        <f t="shared" si="118"/>
        <v>0</v>
      </c>
      <c r="AJ87" s="169">
        <f t="shared" si="119"/>
        <v>0</v>
      </c>
      <c r="AK87" s="6"/>
      <c r="AL87" s="6"/>
      <c r="AM87" s="137">
        <f t="shared" si="120"/>
        <v>0</v>
      </c>
      <c r="AN87" s="160">
        <f t="shared" si="121"/>
        <v>0</v>
      </c>
      <c r="AO87" s="169">
        <f t="shared" si="122"/>
        <v>0</v>
      </c>
      <c r="AP87" s="6"/>
      <c r="AQ87" s="6"/>
      <c r="AR87" s="137">
        <f t="shared" si="123"/>
        <v>0</v>
      </c>
      <c r="AS87" s="160">
        <f t="shared" si="124"/>
        <v>0</v>
      </c>
      <c r="AT87" s="164">
        <f t="shared" si="125"/>
        <v>0</v>
      </c>
      <c r="AU87" s="165">
        <f t="shared" si="126"/>
        <v>0</v>
      </c>
    </row>
    <row r="88" spans="2:47" outlineLevel="1" x14ac:dyDescent="0.35">
      <c r="B88" s="238" t="s">
        <v>84</v>
      </c>
      <c r="C88" s="62" t="s">
        <v>106</v>
      </c>
      <c r="D88" s="68"/>
      <c r="E88" s="69"/>
      <c r="F88" s="68"/>
      <c r="G88" s="137">
        <f t="shared" si="104"/>
        <v>0</v>
      </c>
      <c r="H88" s="167">
        <f t="shared" si="105"/>
        <v>0</v>
      </c>
      <c r="I88" s="68"/>
      <c r="J88" s="137">
        <f t="shared" si="106"/>
        <v>0</v>
      </c>
      <c r="K88" s="167">
        <f t="shared" si="107"/>
        <v>0</v>
      </c>
      <c r="L88" s="68">
        <v>0</v>
      </c>
      <c r="M88" s="137">
        <f t="shared" si="108"/>
        <v>0</v>
      </c>
      <c r="N88" s="167">
        <f t="shared" si="109"/>
        <v>0</v>
      </c>
      <c r="O88" s="6"/>
      <c r="P88" s="137">
        <f t="shared" si="88"/>
        <v>0</v>
      </c>
      <c r="Q88" s="167">
        <f t="shared" si="89"/>
        <v>0</v>
      </c>
      <c r="R88" s="164">
        <f t="shared" si="90"/>
        <v>0</v>
      </c>
      <c r="S88" s="165">
        <f t="shared" si="91"/>
        <v>0</v>
      </c>
      <c r="U88" s="169">
        <f t="shared" si="110"/>
        <v>1</v>
      </c>
      <c r="V88" s="6">
        <v>1</v>
      </c>
      <c r="W88" s="6"/>
      <c r="X88" s="137">
        <f t="shared" si="111"/>
        <v>1</v>
      </c>
      <c r="Y88" s="167">
        <f t="shared" si="112"/>
        <v>0</v>
      </c>
      <c r="Z88" s="169">
        <f t="shared" si="113"/>
        <v>0</v>
      </c>
      <c r="AA88" s="6"/>
      <c r="AB88" s="6"/>
      <c r="AC88" s="137">
        <f t="shared" si="114"/>
        <v>1</v>
      </c>
      <c r="AD88" s="160">
        <f t="shared" si="115"/>
        <v>0</v>
      </c>
      <c r="AE88" s="169">
        <f t="shared" si="116"/>
        <v>0</v>
      </c>
      <c r="AF88" s="6"/>
      <c r="AG88" s="6"/>
      <c r="AH88" s="137">
        <f t="shared" si="117"/>
        <v>1</v>
      </c>
      <c r="AI88" s="160">
        <f t="shared" si="118"/>
        <v>0</v>
      </c>
      <c r="AJ88" s="169">
        <f t="shared" si="119"/>
        <v>0</v>
      </c>
      <c r="AK88" s="6"/>
      <c r="AL88" s="6"/>
      <c r="AM88" s="137">
        <f t="shared" si="120"/>
        <v>1</v>
      </c>
      <c r="AN88" s="160">
        <f t="shared" si="121"/>
        <v>0</v>
      </c>
      <c r="AO88" s="169">
        <f t="shared" si="122"/>
        <v>0</v>
      </c>
      <c r="AP88" s="6"/>
      <c r="AQ88" s="6"/>
      <c r="AR88" s="137">
        <f t="shared" si="123"/>
        <v>1</v>
      </c>
      <c r="AS88" s="160">
        <f t="shared" si="124"/>
        <v>0</v>
      </c>
      <c r="AT88" s="164">
        <f t="shared" si="125"/>
        <v>1</v>
      </c>
      <c r="AU88" s="165">
        <f t="shared" si="126"/>
        <v>0</v>
      </c>
    </row>
    <row r="89" spans="2:47" outlineLevel="1" x14ac:dyDescent="0.35">
      <c r="B89" s="237" t="s">
        <v>85</v>
      </c>
      <c r="C89" s="62" t="s">
        <v>106</v>
      </c>
      <c r="D89" s="68"/>
      <c r="E89" s="69"/>
      <c r="F89" s="68"/>
      <c r="G89" s="137">
        <f t="shared" si="104"/>
        <v>0</v>
      </c>
      <c r="H89" s="167">
        <f t="shared" si="105"/>
        <v>0</v>
      </c>
      <c r="I89" s="68"/>
      <c r="J89" s="137">
        <f t="shared" si="106"/>
        <v>0</v>
      </c>
      <c r="K89" s="167">
        <f t="shared" si="107"/>
        <v>0</v>
      </c>
      <c r="L89" s="68"/>
      <c r="M89" s="137">
        <f t="shared" si="108"/>
        <v>0</v>
      </c>
      <c r="N89" s="167">
        <f t="shared" si="109"/>
        <v>0</v>
      </c>
      <c r="O89" s="6"/>
      <c r="P89" s="137">
        <f t="shared" si="88"/>
        <v>0</v>
      </c>
      <c r="Q89" s="167">
        <f t="shared" si="89"/>
        <v>0</v>
      </c>
      <c r="R89" s="164">
        <f t="shared" si="90"/>
        <v>0</v>
      </c>
      <c r="S89" s="165">
        <f t="shared" si="91"/>
        <v>0</v>
      </c>
      <c r="U89" s="169">
        <f t="shared" si="110"/>
        <v>0</v>
      </c>
      <c r="V89" s="6"/>
      <c r="W89" s="6"/>
      <c r="X89" s="137">
        <f t="shared" si="111"/>
        <v>0</v>
      </c>
      <c r="Y89" s="167">
        <f t="shared" si="112"/>
        <v>0</v>
      </c>
      <c r="Z89" s="169">
        <f t="shared" si="113"/>
        <v>0</v>
      </c>
      <c r="AA89" s="6"/>
      <c r="AB89" s="6"/>
      <c r="AC89" s="137">
        <f t="shared" si="114"/>
        <v>0</v>
      </c>
      <c r="AD89" s="160">
        <f t="shared" si="115"/>
        <v>0</v>
      </c>
      <c r="AE89" s="169">
        <f t="shared" si="116"/>
        <v>0</v>
      </c>
      <c r="AF89" s="6"/>
      <c r="AG89" s="6"/>
      <c r="AH89" s="137">
        <f t="shared" si="117"/>
        <v>0</v>
      </c>
      <c r="AI89" s="160">
        <f t="shared" si="118"/>
        <v>0</v>
      </c>
      <c r="AJ89" s="169">
        <f t="shared" si="119"/>
        <v>0</v>
      </c>
      <c r="AK89" s="6"/>
      <c r="AL89" s="6"/>
      <c r="AM89" s="137">
        <f t="shared" si="120"/>
        <v>0</v>
      </c>
      <c r="AN89" s="160">
        <f t="shared" si="121"/>
        <v>0</v>
      </c>
      <c r="AO89" s="169">
        <f t="shared" si="122"/>
        <v>0</v>
      </c>
      <c r="AP89" s="6"/>
      <c r="AQ89" s="6"/>
      <c r="AR89" s="137">
        <f t="shared" si="123"/>
        <v>0</v>
      </c>
      <c r="AS89" s="160">
        <f t="shared" si="124"/>
        <v>0</v>
      </c>
      <c r="AT89" s="164">
        <f t="shared" si="125"/>
        <v>0</v>
      </c>
      <c r="AU89" s="165">
        <f t="shared" si="126"/>
        <v>0</v>
      </c>
    </row>
    <row r="90" spans="2:47" outlineLevel="1" x14ac:dyDescent="0.35">
      <c r="B90" s="238" t="s">
        <v>86</v>
      </c>
      <c r="C90" s="62" t="s">
        <v>106</v>
      </c>
      <c r="D90" s="68"/>
      <c r="E90" s="69"/>
      <c r="F90" s="68"/>
      <c r="G90" s="137">
        <f t="shared" si="104"/>
        <v>0</v>
      </c>
      <c r="H90" s="167">
        <f t="shared" si="105"/>
        <v>0</v>
      </c>
      <c r="I90" s="68"/>
      <c r="J90" s="137">
        <f t="shared" si="106"/>
        <v>0</v>
      </c>
      <c r="K90" s="167">
        <f t="shared" si="107"/>
        <v>0</v>
      </c>
      <c r="L90" s="68">
        <v>0</v>
      </c>
      <c r="M90" s="137">
        <f t="shared" si="108"/>
        <v>0</v>
      </c>
      <c r="N90" s="167">
        <f t="shared" si="109"/>
        <v>0</v>
      </c>
      <c r="O90" s="6"/>
      <c r="P90" s="137">
        <f t="shared" si="88"/>
        <v>0</v>
      </c>
      <c r="Q90" s="167">
        <f t="shared" si="89"/>
        <v>0</v>
      </c>
      <c r="R90" s="164">
        <f t="shared" si="90"/>
        <v>0</v>
      </c>
      <c r="S90" s="165">
        <f t="shared" si="91"/>
        <v>0</v>
      </c>
      <c r="U90" s="169">
        <f t="shared" si="110"/>
        <v>0</v>
      </c>
      <c r="V90" s="6"/>
      <c r="W90" s="6"/>
      <c r="X90" s="137">
        <f t="shared" si="111"/>
        <v>0</v>
      </c>
      <c r="Y90" s="167">
        <f t="shared" si="112"/>
        <v>0</v>
      </c>
      <c r="Z90" s="169">
        <f t="shared" si="113"/>
        <v>0</v>
      </c>
      <c r="AA90" s="6"/>
      <c r="AB90" s="6"/>
      <c r="AC90" s="137">
        <f t="shared" si="114"/>
        <v>0</v>
      </c>
      <c r="AD90" s="160">
        <f t="shared" si="115"/>
        <v>0</v>
      </c>
      <c r="AE90" s="169">
        <f t="shared" si="116"/>
        <v>0</v>
      </c>
      <c r="AF90" s="6"/>
      <c r="AG90" s="6"/>
      <c r="AH90" s="137">
        <f t="shared" si="117"/>
        <v>0</v>
      </c>
      <c r="AI90" s="160">
        <f t="shared" si="118"/>
        <v>0</v>
      </c>
      <c r="AJ90" s="169">
        <f t="shared" si="119"/>
        <v>0</v>
      </c>
      <c r="AK90" s="6"/>
      <c r="AL90" s="6"/>
      <c r="AM90" s="137">
        <f t="shared" si="120"/>
        <v>0</v>
      </c>
      <c r="AN90" s="160">
        <f t="shared" si="121"/>
        <v>0</v>
      </c>
      <c r="AO90" s="169">
        <f t="shared" si="122"/>
        <v>0</v>
      </c>
      <c r="AP90" s="6"/>
      <c r="AQ90" s="6"/>
      <c r="AR90" s="137">
        <f t="shared" si="123"/>
        <v>0</v>
      </c>
      <c r="AS90" s="160">
        <f t="shared" si="124"/>
        <v>0</v>
      </c>
      <c r="AT90" s="164">
        <f t="shared" si="125"/>
        <v>0</v>
      </c>
      <c r="AU90" s="165">
        <f t="shared" si="126"/>
        <v>0</v>
      </c>
    </row>
    <row r="91" spans="2:47" outlineLevel="1" x14ac:dyDescent="0.35">
      <c r="B91" s="237" t="s">
        <v>87</v>
      </c>
      <c r="C91" s="62" t="s">
        <v>106</v>
      </c>
      <c r="D91" s="68"/>
      <c r="E91" s="69"/>
      <c r="F91" s="68"/>
      <c r="G91" s="137">
        <f t="shared" si="104"/>
        <v>0</v>
      </c>
      <c r="H91" s="167">
        <f t="shared" si="105"/>
        <v>0</v>
      </c>
      <c r="I91" s="68"/>
      <c r="J91" s="137">
        <f t="shared" si="106"/>
        <v>0</v>
      </c>
      <c r="K91" s="167">
        <f t="shared" si="107"/>
        <v>0</v>
      </c>
      <c r="L91" s="68"/>
      <c r="M91" s="137">
        <f t="shared" si="108"/>
        <v>0</v>
      </c>
      <c r="N91" s="167">
        <f t="shared" si="109"/>
        <v>0</v>
      </c>
      <c r="O91" s="6"/>
      <c r="P91" s="137">
        <f t="shared" si="88"/>
        <v>0</v>
      </c>
      <c r="Q91" s="167">
        <f t="shared" si="89"/>
        <v>0</v>
      </c>
      <c r="R91" s="164">
        <f t="shared" si="90"/>
        <v>0</v>
      </c>
      <c r="S91" s="165">
        <f t="shared" si="91"/>
        <v>0</v>
      </c>
      <c r="U91" s="169">
        <f t="shared" si="110"/>
        <v>0</v>
      </c>
      <c r="V91" s="6"/>
      <c r="W91" s="6"/>
      <c r="X91" s="137">
        <f t="shared" si="111"/>
        <v>0</v>
      </c>
      <c r="Y91" s="167">
        <f t="shared" si="112"/>
        <v>0</v>
      </c>
      <c r="Z91" s="169">
        <f t="shared" si="113"/>
        <v>0</v>
      </c>
      <c r="AA91" s="6"/>
      <c r="AB91" s="6"/>
      <c r="AC91" s="137">
        <f t="shared" si="114"/>
        <v>0</v>
      </c>
      <c r="AD91" s="160">
        <f t="shared" si="115"/>
        <v>0</v>
      </c>
      <c r="AE91" s="169">
        <f t="shared" si="116"/>
        <v>0</v>
      </c>
      <c r="AF91" s="6"/>
      <c r="AG91" s="6"/>
      <c r="AH91" s="137">
        <f t="shared" si="117"/>
        <v>0</v>
      </c>
      <c r="AI91" s="160">
        <f t="shared" si="118"/>
        <v>0</v>
      </c>
      <c r="AJ91" s="169">
        <f t="shared" si="119"/>
        <v>0</v>
      </c>
      <c r="AK91" s="6"/>
      <c r="AL91" s="6"/>
      <c r="AM91" s="137">
        <f t="shared" si="120"/>
        <v>0</v>
      </c>
      <c r="AN91" s="160">
        <f t="shared" si="121"/>
        <v>0</v>
      </c>
      <c r="AO91" s="169">
        <f t="shared" si="122"/>
        <v>0</v>
      </c>
      <c r="AP91" s="6"/>
      <c r="AQ91" s="6"/>
      <c r="AR91" s="137">
        <f t="shared" si="123"/>
        <v>0</v>
      </c>
      <c r="AS91" s="160">
        <f t="shared" si="124"/>
        <v>0</v>
      </c>
      <c r="AT91" s="164">
        <f t="shared" si="125"/>
        <v>0</v>
      </c>
      <c r="AU91" s="165">
        <f t="shared" si="126"/>
        <v>0</v>
      </c>
    </row>
    <row r="92" spans="2:47" outlineLevel="1" x14ac:dyDescent="0.35">
      <c r="B92" s="238" t="s">
        <v>88</v>
      </c>
      <c r="C92" s="62" t="s">
        <v>106</v>
      </c>
      <c r="D92" s="68"/>
      <c r="E92" s="69"/>
      <c r="F92" s="68"/>
      <c r="G92" s="137">
        <f t="shared" si="104"/>
        <v>0</v>
      </c>
      <c r="H92" s="167">
        <f t="shared" si="105"/>
        <v>0</v>
      </c>
      <c r="I92" s="68"/>
      <c r="J92" s="137">
        <f t="shared" si="106"/>
        <v>0</v>
      </c>
      <c r="K92" s="167">
        <f t="shared" si="107"/>
        <v>0</v>
      </c>
      <c r="L92" s="68">
        <v>147</v>
      </c>
      <c r="M92" s="137">
        <f t="shared" si="108"/>
        <v>147</v>
      </c>
      <c r="N92" s="167">
        <f t="shared" si="109"/>
        <v>0</v>
      </c>
      <c r="O92" s="6">
        <v>138</v>
      </c>
      <c r="P92" s="137">
        <f t="shared" si="88"/>
        <v>285</v>
      </c>
      <c r="Q92" s="167">
        <f t="shared" si="89"/>
        <v>0.93877551020408168</v>
      </c>
      <c r="R92" s="164">
        <f t="shared" si="90"/>
        <v>285</v>
      </c>
      <c r="S92" s="165">
        <f t="shared" si="91"/>
        <v>0</v>
      </c>
      <c r="U92" s="169">
        <f t="shared" si="110"/>
        <v>316</v>
      </c>
      <c r="V92" s="6">
        <v>316</v>
      </c>
      <c r="W92" s="6"/>
      <c r="X92" s="137">
        <f t="shared" si="111"/>
        <v>601</v>
      </c>
      <c r="Y92" s="167">
        <f t="shared" si="112"/>
        <v>1.1087719298245613</v>
      </c>
      <c r="Z92" s="169">
        <f t="shared" si="113"/>
        <v>455</v>
      </c>
      <c r="AA92" s="6">
        <v>455</v>
      </c>
      <c r="AB92" s="6"/>
      <c r="AC92" s="137">
        <f t="shared" si="114"/>
        <v>1056</v>
      </c>
      <c r="AD92" s="160">
        <f t="shared" si="115"/>
        <v>0.75707154742096505</v>
      </c>
      <c r="AE92" s="169">
        <f t="shared" si="116"/>
        <v>588</v>
      </c>
      <c r="AF92" s="6">
        <v>588</v>
      </c>
      <c r="AG92" s="6"/>
      <c r="AH92" s="137">
        <f t="shared" si="117"/>
        <v>1644</v>
      </c>
      <c r="AI92" s="160">
        <f t="shared" si="118"/>
        <v>0.55681818181818177</v>
      </c>
      <c r="AJ92" s="169">
        <f t="shared" si="119"/>
        <v>529</v>
      </c>
      <c r="AK92" s="6">
        <v>529</v>
      </c>
      <c r="AL92" s="6"/>
      <c r="AM92" s="137">
        <f t="shared" si="120"/>
        <v>2173</v>
      </c>
      <c r="AN92" s="160">
        <f t="shared" si="121"/>
        <v>0.32177615571776158</v>
      </c>
      <c r="AO92" s="169">
        <f t="shared" si="122"/>
        <v>839</v>
      </c>
      <c r="AP92" s="6">
        <v>839</v>
      </c>
      <c r="AQ92" s="6"/>
      <c r="AR92" s="137">
        <f t="shared" si="123"/>
        <v>3012</v>
      </c>
      <c r="AS92" s="160">
        <f t="shared" si="124"/>
        <v>0.38610216290842153</v>
      </c>
      <c r="AT92" s="164">
        <f t="shared" si="125"/>
        <v>2727</v>
      </c>
      <c r="AU92" s="165">
        <f t="shared" si="126"/>
        <v>0.49621885693686107</v>
      </c>
    </row>
    <row r="93" spans="2:47" outlineLevel="1" x14ac:dyDescent="0.35">
      <c r="B93" s="237" t="s">
        <v>89</v>
      </c>
      <c r="C93" s="62" t="s">
        <v>106</v>
      </c>
      <c r="D93" s="68"/>
      <c r="E93" s="69"/>
      <c r="F93" s="68"/>
      <c r="G93" s="137">
        <f t="shared" si="104"/>
        <v>0</v>
      </c>
      <c r="H93" s="167">
        <f t="shared" si="105"/>
        <v>0</v>
      </c>
      <c r="I93" s="68"/>
      <c r="J93" s="137">
        <f t="shared" si="106"/>
        <v>0</v>
      </c>
      <c r="K93" s="167">
        <f t="shared" si="107"/>
        <v>0</v>
      </c>
      <c r="L93" s="68"/>
      <c r="M93" s="137">
        <f t="shared" si="108"/>
        <v>0</v>
      </c>
      <c r="N93" s="167">
        <f t="shared" si="109"/>
        <v>0</v>
      </c>
      <c r="O93" s="6"/>
      <c r="P93" s="137">
        <f t="shared" si="88"/>
        <v>0</v>
      </c>
      <c r="Q93" s="167">
        <f t="shared" si="89"/>
        <v>0</v>
      </c>
      <c r="R93" s="164">
        <f t="shared" si="90"/>
        <v>0</v>
      </c>
      <c r="S93" s="165">
        <f t="shared" si="91"/>
        <v>0</v>
      </c>
      <c r="U93" s="169">
        <f t="shared" si="110"/>
        <v>0</v>
      </c>
      <c r="V93" s="6"/>
      <c r="W93" s="6"/>
      <c r="X93" s="137">
        <f t="shared" si="111"/>
        <v>0</v>
      </c>
      <c r="Y93" s="167">
        <f t="shared" si="112"/>
        <v>0</v>
      </c>
      <c r="Z93" s="169">
        <f t="shared" si="113"/>
        <v>0</v>
      </c>
      <c r="AA93" s="6"/>
      <c r="AB93" s="6"/>
      <c r="AC93" s="137">
        <f t="shared" si="114"/>
        <v>0</v>
      </c>
      <c r="AD93" s="160">
        <f t="shared" si="115"/>
        <v>0</v>
      </c>
      <c r="AE93" s="169">
        <f t="shared" si="116"/>
        <v>0</v>
      </c>
      <c r="AF93" s="6"/>
      <c r="AG93" s="6"/>
      <c r="AH93" s="137">
        <f t="shared" si="117"/>
        <v>0</v>
      </c>
      <c r="AI93" s="160">
        <f t="shared" si="118"/>
        <v>0</v>
      </c>
      <c r="AJ93" s="169">
        <f t="shared" si="119"/>
        <v>0</v>
      </c>
      <c r="AK93" s="6"/>
      <c r="AL93" s="6"/>
      <c r="AM93" s="137">
        <f t="shared" si="120"/>
        <v>0</v>
      </c>
      <c r="AN93" s="160">
        <f t="shared" si="121"/>
        <v>0</v>
      </c>
      <c r="AO93" s="169">
        <f t="shared" si="122"/>
        <v>0</v>
      </c>
      <c r="AP93" s="6"/>
      <c r="AQ93" s="6"/>
      <c r="AR93" s="137">
        <f t="shared" si="123"/>
        <v>0</v>
      </c>
      <c r="AS93" s="160">
        <f t="shared" si="124"/>
        <v>0</v>
      </c>
      <c r="AT93" s="164">
        <f t="shared" si="125"/>
        <v>0</v>
      </c>
      <c r="AU93" s="165">
        <f t="shared" si="126"/>
        <v>0</v>
      </c>
    </row>
    <row r="94" spans="2:47" outlineLevel="1" x14ac:dyDescent="0.35">
      <c r="B94" s="238" t="s">
        <v>90</v>
      </c>
      <c r="C94" s="62" t="s">
        <v>106</v>
      </c>
      <c r="D94" s="68"/>
      <c r="E94" s="69"/>
      <c r="F94" s="68"/>
      <c r="G94" s="137">
        <f t="shared" si="104"/>
        <v>0</v>
      </c>
      <c r="H94" s="167">
        <f t="shared" si="105"/>
        <v>0</v>
      </c>
      <c r="I94" s="68"/>
      <c r="J94" s="137">
        <f t="shared" si="106"/>
        <v>0</v>
      </c>
      <c r="K94" s="167">
        <f t="shared" si="107"/>
        <v>0</v>
      </c>
      <c r="L94" s="68">
        <v>0</v>
      </c>
      <c r="M94" s="137">
        <f t="shared" si="108"/>
        <v>0</v>
      </c>
      <c r="N94" s="167">
        <f t="shared" si="109"/>
        <v>0</v>
      </c>
      <c r="O94" s="6"/>
      <c r="P94" s="137">
        <f t="shared" si="88"/>
        <v>0</v>
      </c>
      <c r="Q94" s="167">
        <f t="shared" si="89"/>
        <v>0</v>
      </c>
      <c r="R94" s="164">
        <f t="shared" si="90"/>
        <v>0</v>
      </c>
      <c r="S94" s="165">
        <f t="shared" si="91"/>
        <v>0</v>
      </c>
      <c r="U94" s="169">
        <f t="shared" si="110"/>
        <v>0</v>
      </c>
      <c r="V94" s="6"/>
      <c r="W94" s="6"/>
      <c r="X94" s="137">
        <f t="shared" si="111"/>
        <v>0</v>
      </c>
      <c r="Y94" s="167">
        <f t="shared" si="112"/>
        <v>0</v>
      </c>
      <c r="Z94" s="169">
        <f t="shared" si="113"/>
        <v>1</v>
      </c>
      <c r="AA94" s="6">
        <v>1</v>
      </c>
      <c r="AB94" s="6"/>
      <c r="AC94" s="137">
        <f t="shared" si="114"/>
        <v>1</v>
      </c>
      <c r="AD94" s="160">
        <f t="shared" si="115"/>
        <v>0</v>
      </c>
      <c r="AE94" s="169">
        <f t="shared" si="116"/>
        <v>82</v>
      </c>
      <c r="AF94" s="6">
        <v>82</v>
      </c>
      <c r="AG94" s="6"/>
      <c r="AH94" s="137">
        <f t="shared" si="117"/>
        <v>83</v>
      </c>
      <c r="AI94" s="160">
        <f t="shared" si="118"/>
        <v>82</v>
      </c>
      <c r="AJ94" s="169">
        <f t="shared" si="119"/>
        <v>109</v>
      </c>
      <c r="AK94" s="6">
        <v>109</v>
      </c>
      <c r="AL94" s="6"/>
      <c r="AM94" s="137">
        <f t="shared" si="120"/>
        <v>192</v>
      </c>
      <c r="AN94" s="160">
        <f t="shared" si="121"/>
        <v>1.3132530120481927</v>
      </c>
      <c r="AO94" s="169">
        <f t="shared" si="122"/>
        <v>0</v>
      </c>
      <c r="AP94" s="6"/>
      <c r="AQ94" s="6"/>
      <c r="AR94" s="137">
        <f t="shared" si="123"/>
        <v>192</v>
      </c>
      <c r="AS94" s="160">
        <f t="shared" si="124"/>
        <v>0</v>
      </c>
      <c r="AT94" s="164">
        <f t="shared" si="125"/>
        <v>192</v>
      </c>
      <c r="AU94" s="165">
        <f t="shared" si="126"/>
        <v>0</v>
      </c>
    </row>
    <row r="95" spans="2:47" outlineLevel="1" x14ac:dyDescent="0.35">
      <c r="B95" s="238" t="s">
        <v>91</v>
      </c>
      <c r="C95" s="62" t="s">
        <v>106</v>
      </c>
      <c r="D95" s="68"/>
      <c r="E95" s="69"/>
      <c r="F95" s="68"/>
      <c r="G95" s="137">
        <f t="shared" si="104"/>
        <v>0</v>
      </c>
      <c r="H95" s="167">
        <f t="shared" si="105"/>
        <v>0</v>
      </c>
      <c r="I95" s="68"/>
      <c r="J95" s="137">
        <f t="shared" si="106"/>
        <v>0</v>
      </c>
      <c r="K95" s="167">
        <f t="shared" si="107"/>
        <v>0</v>
      </c>
      <c r="L95" s="68">
        <v>0</v>
      </c>
      <c r="M95" s="137">
        <f t="shared" si="108"/>
        <v>0</v>
      </c>
      <c r="N95" s="167">
        <f t="shared" si="109"/>
        <v>0</v>
      </c>
      <c r="O95" s="6"/>
      <c r="P95" s="137">
        <f t="shared" si="88"/>
        <v>0</v>
      </c>
      <c r="Q95" s="167">
        <f t="shared" si="89"/>
        <v>0</v>
      </c>
      <c r="R95" s="164">
        <f t="shared" si="90"/>
        <v>0</v>
      </c>
      <c r="S95" s="165">
        <f t="shared" si="91"/>
        <v>0</v>
      </c>
      <c r="U95" s="169">
        <f t="shared" si="110"/>
        <v>0</v>
      </c>
      <c r="V95" s="6"/>
      <c r="W95" s="6"/>
      <c r="X95" s="137">
        <f t="shared" si="111"/>
        <v>0</v>
      </c>
      <c r="Y95" s="167">
        <f t="shared" si="112"/>
        <v>0</v>
      </c>
      <c r="Z95" s="169">
        <f t="shared" si="113"/>
        <v>0</v>
      </c>
      <c r="AA95" s="6"/>
      <c r="AB95" s="6"/>
      <c r="AC95" s="137">
        <f t="shared" si="114"/>
        <v>0</v>
      </c>
      <c r="AD95" s="160">
        <f t="shared" si="115"/>
        <v>0</v>
      </c>
      <c r="AE95" s="169">
        <f t="shared" si="116"/>
        <v>0</v>
      </c>
      <c r="AF95" s="6"/>
      <c r="AG95" s="6"/>
      <c r="AH95" s="137">
        <f t="shared" si="117"/>
        <v>0</v>
      </c>
      <c r="AI95" s="160">
        <f t="shared" si="118"/>
        <v>0</v>
      </c>
      <c r="AJ95" s="169">
        <f t="shared" si="119"/>
        <v>0</v>
      </c>
      <c r="AK95" s="6"/>
      <c r="AL95" s="6"/>
      <c r="AM95" s="137">
        <f t="shared" si="120"/>
        <v>0</v>
      </c>
      <c r="AN95" s="160">
        <f t="shared" si="121"/>
        <v>0</v>
      </c>
      <c r="AO95" s="169">
        <f t="shared" si="122"/>
        <v>0</v>
      </c>
      <c r="AP95" s="6"/>
      <c r="AQ95" s="6"/>
      <c r="AR95" s="137">
        <f t="shared" si="123"/>
        <v>0</v>
      </c>
      <c r="AS95" s="160">
        <f t="shared" si="124"/>
        <v>0</v>
      </c>
      <c r="AT95" s="164">
        <f t="shared" si="125"/>
        <v>0</v>
      </c>
      <c r="AU95" s="165">
        <f t="shared" si="126"/>
        <v>0</v>
      </c>
    </row>
    <row r="96" spans="2:47" outlineLevel="1" x14ac:dyDescent="0.35">
      <c r="B96" s="237" t="s">
        <v>92</v>
      </c>
      <c r="C96" s="62" t="s">
        <v>106</v>
      </c>
      <c r="D96" s="68"/>
      <c r="E96" s="69"/>
      <c r="F96" s="68"/>
      <c r="G96" s="137">
        <f t="shared" si="104"/>
        <v>0</v>
      </c>
      <c r="H96" s="167">
        <f t="shared" si="105"/>
        <v>0</v>
      </c>
      <c r="I96" s="68"/>
      <c r="J96" s="137">
        <f t="shared" si="106"/>
        <v>0</v>
      </c>
      <c r="K96" s="167">
        <f t="shared" si="107"/>
        <v>0</v>
      </c>
      <c r="L96" s="68"/>
      <c r="M96" s="137">
        <f t="shared" si="108"/>
        <v>0</v>
      </c>
      <c r="N96" s="167">
        <f t="shared" si="109"/>
        <v>0</v>
      </c>
      <c r="O96" s="6"/>
      <c r="P96" s="137">
        <f t="shared" si="88"/>
        <v>0</v>
      </c>
      <c r="Q96" s="167">
        <f t="shared" si="89"/>
        <v>0</v>
      </c>
      <c r="R96" s="164">
        <f t="shared" si="90"/>
        <v>0</v>
      </c>
      <c r="S96" s="165">
        <f t="shared" si="91"/>
        <v>0</v>
      </c>
      <c r="U96" s="169">
        <f t="shared" si="110"/>
        <v>0</v>
      </c>
      <c r="V96" s="6"/>
      <c r="W96" s="6"/>
      <c r="X96" s="137">
        <f t="shared" si="111"/>
        <v>0</v>
      </c>
      <c r="Y96" s="167">
        <f t="shared" si="112"/>
        <v>0</v>
      </c>
      <c r="Z96" s="169">
        <f t="shared" si="113"/>
        <v>0</v>
      </c>
      <c r="AA96" s="6"/>
      <c r="AB96" s="6"/>
      <c r="AC96" s="137">
        <f t="shared" si="114"/>
        <v>0</v>
      </c>
      <c r="AD96" s="160">
        <f t="shared" si="115"/>
        <v>0</v>
      </c>
      <c r="AE96" s="169">
        <f t="shared" si="116"/>
        <v>0</v>
      </c>
      <c r="AF96" s="6"/>
      <c r="AG96" s="6"/>
      <c r="AH96" s="137">
        <f t="shared" si="117"/>
        <v>0</v>
      </c>
      <c r="AI96" s="160">
        <f t="shared" si="118"/>
        <v>0</v>
      </c>
      <c r="AJ96" s="169">
        <f t="shared" si="119"/>
        <v>0</v>
      </c>
      <c r="AK96" s="6"/>
      <c r="AL96" s="6"/>
      <c r="AM96" s="137">
        <f t="shared" si="120"/>
        <v>0</v>
      </c>
      <c r="AN96" s="160">
        <f t="shared" si="121"/>
        <v>0</v>
      </c>
      <c r="AO96" s="169">
        <f t="shared" si="122"/>
        <v>0</v>
      </c>
      <c r="AP96" s="6"/>
      <c r="AQ96" s="6"/>
      <c r="AR96" s="137">
        <f t="shared" si="123"/>
        <v>0</v>
      </c>
      <c r="AS96" s="160">
        <f t="shared" si="124"/>
        <v>0</v>
      </c>
      <c r="AT96" s="164">
        <f t="shared" si="125"/>
        <v>0</v>
      </c>
      <c r="AU96" s="165">
        <f t="shared" si="126"/>
        <v>0</v>
      </c>
    </row>
    <row r="97" spans="2:47" outlineLevel="1" x14ac:dyDescent="0.35">
      <c r="B97" s="238" t="s">
        <v>93</v>
      </c>
      <c r="C97" s="62" t="s">
        <v>106</v>
      </c>
      <c r="D97" s="68"/>
      <c r="E97" s="69"/>
      <c r="F97" s="68"/>
      <c r="G97" s="137">
        <f t="shared" si="104"/>
        <v>0</v>
      </c>
      <c r="H97" s="167">
        <f t="shared" si="105"/>
        <v>0</v>
      </c>
      <c r="I97" s="68"/>
      <c r="J97" s="137">
        <f t="shared" si="106"/>
        <v>0</v>
      </c>
      <c r="K97" s="167">
        <f t="shared" si="107"/>
        <v>0</v>
      </c>
      <c r="L97" s="68">
        <v>0</v>
      </c>
      <c r="M97" s="137">
        <f t="shared" si="108"/>
        <v>0</v>
      </c>
      <c r="N97" s="167">
        <f t="shared" si="109"/>
        <v>0</v>
      </c>
      <c r="O97" s="6"/>
      <c r="P97" s="137">
        <f t="shared" si="88"/>
        <v>0</v>
      </c>
      <c r="Q97" s="167">
        <f t="shared" si="89"/>
        <v>0</v>
      </c>
      <c r="R97" s="164">
        <f t="shared" si="90"/>
        <v>0</v>
      </c>
      <c r="S97" s="165">
        <f t="shared" si="91"/>
        <v>0</v>
      </c>
      <c r="U97" s="169">
        <f t="shared" si="110"/>
        <v>0</v>
      </c>
      <c r="V97" s="6"/>
      <c r="W97" s="6"/>
      <c r="X97" s="137">
        <f t="shared" si="111"/>
        <v>0</v>
      </c>
      <c r="Y97" s="167">
        <f t="shared" si="112"/>
        <v>0</v>
      </c>
      <c r="Z97" s="169">
        <f t="shared" si="113"/>
        <v>0</v>
      </c>
      <c r="AA97" s="6"/>
      <c r="AB97" s="6"/>
      <c r="AC97" s="137">
        <f t="shared" si="114"/>
        <v>0</v>
      </c>
      <c r="AD97" s="160">
        <f t="shared" si="115"/>
        <v>0</v>
      </c>
      <c r="AE97" s="169">
        <f t="shared" si="116"/>
        <v>0</v>
      </c>
      <c r="AF97" s="6"/>
      <c r="AG97" s="6"/>
      <c r="AH97" s="137">
        <f t="shared" si="117"/>
        <v>0</v>
      </c>
      <c r="AI97" s="160">
        <f t="shared" si="118"/>
        <v>0</v>
      </c>
      <c r="AJ97" s="169">
        <f t="shared" si="119"/>
        <v>0</v>
      </c>
      <c r="AK97" s="6"/>
      <c r="AL97" s="6"/>
      <c r="AM97" s="137">
        <f t="shared" si="120"/>
        <v>0</v>
      </c>
      <c r="AN97" s="160">
        <f t="shared" si="121"/>
        <v>0</v>
      </c>
      <c r="AO97" s="169">
        <f t="shared" si="122"/>
        <v>0</v>
      </c>
      <c r="AP97" s="6"/>
      <c r="AQ97" s="6"/>
      <c r="AR97" s="137">
        <f t="shared" si="123"/>
        <v>0</v>
      </c>
      <c r="AS97" s="160">
        <f t="shared" si="124"/>
        <v>0</v>
      </c>
      <c r="AT97" s="164">
        <f t="shared" si="125"/>
        <v>0</v>
      </c>
      <c r="AU97" s="165">
        <f t="shared" si="126"/>
        <v>0</v>
      </c>
    </row>
    <row r="98" spans="2:47" outlineLevel="1" x14ac:dyDescent="0.35">
      <c r="B98" s="237" t="s">
        <v>94</v>
      </c>
      <c r="C98" s="62" t="s">
        <v>106</v>
      </c>
      <c r="D98" s="68"/>
      <c r="E98" s="69"/>
      <c r="F98" s="68"/>
      <c r="G98" s="137">
        <f t="shared" si="104"/>
        <v>0</v>
      </c>
      <c r="H98" s="167">
        <f t="shared" si="105"/>
        <v>0</v>
      </c>
      <c r="I98" s="68"/>
      <c r="J98" s="137">
        <f t="shared" si="106"/>
        <v>0</v>
      </c>
      <c r="K98" s="167">
        <f t="shared" si="107"/>
        <v>0</v>
      </c>
      <c r="L98" s="68"/>
      <c r="M98" s="137">
        <f t="shared" si="108"/>
        <v>0</v>
      </c>
      <c r="N98" s="167">
        <f t="shared" si="109"/>
        <v>0</v>
      </c>
      <c r="O98" s="6"/>
      <c r="P98" s="137">
        <f t="shared" si="88"/>
        <v>0</v>
      </c>
      <c r="Q98" s="167">
        <f t="shared" si="89"/>
        <v>0</v>
      </c>
      <c r="R98" s="164">
        <f t="shared" si="90"/>
        <v>0</v>
      </c>
      <c r="S98" s="165">
        <f t="shared" si="91"/>
        <v>0</v>
      </c>
      <c r="U98" s="169">
        <f t="shared" si="110"/>
        <v>0</v>
      </c>
      <c r="V98" s="6"/>
      <c r="W98" s="6"/>
      <c r="X98" s="137">
        <f t="shared" si="111"/>
        <v>0</v>
      </c>
      <c r="Y98" s="167">
        <f t="shared" si="112"/>
        <v>0</v>
      </c>
      <c r="Z98" s="169">
        <f t="shared" si="113"/>
        <v>0</v>
      </c>
      <c r="AA98" s="6"/>
      <c r="AB98" s="6"/>
      <c r="AC98" s="137">
        <f t="shared" si="114"/>
        <v>0</v>
      </c>
      <c r="AD98" s="160">
        <f t="shared" si="115"/>
        <v>0</v>
      </c>
      <c r="AE98" s="169">
        <f t="shared" si="116"/>
        <v>0</v>
      </c>
      <c r="AF98" s="6"/>
      <c r="AG98" s="6"/>
      <c r="AH98" s="137">
        <f t="shared" si="117"/>
        <v>0</v>
      </c>
      <c r="AI98" s="160">
        <f t="shared" si="118"/>
        <v>0</v>
      </c>
      <c r="AJ98" s="169">
        <f t="shared" si="119"/>
        <v>0</v>
      </c>
      <c r="AK98" s="6"/>
      <c r="AL98" s="6"/>
      <c r="AM98" s="137">
        <f t="shared" si="120"/>
        <v>0</v>
      </c>
      <c r="AN98" s="160">
        <f t="shared" si="121"/>
        <v>0</v>
      </c>
      <c r="AO98" s="169">
        <f t="shared" si="122"/>
        <v>0</v>
      </c>
      <c r="AP98" s="6"/>
      <c r="AQ98" s="6"/>
      <c r="AR98" s="137">
        <f t="shared" si="123"/>
        <v>0</v>
      </c>
      <c r="AS98" s="160">
        <f t="shared" si="124"/>
        <v>0</v>
      </c>
      <c r="AT98" s="164">
        <f t="shared" si="125"/>
        <v>0</v>
      </c>
      <c r="AU98" s="165">
        <f t="shared" si="126"/>
        <v>0</v>
      </c>
    </row>
    <row r="99" spans="2:47" outlineLevel="1" x14ac:dyDescent="0.35">
      <c r="B99" s="238" t="s">
        <v>95</v>
      </c>
      <c r="C99" s="62" t="s">
        <v>106</v>
      </c>
      <c r="D99" s="68"/>
      <c r="E99" s="69"/>
      <c r="F99" s="68"/>
      <c r="G99" s="137">
        <f t="shared" si="104"/>
        <v>0</v>
      </c>
      <c r="H99" s="167">
        <f t="shared" si="105"/>
        <v>0</v>
      </c>
      <c r="I99" s="68"/>
      <c r="J99" s="137">
        <f t="shared" si="106"/>
        <v>0</v>
      </c>
      <c r="K99" s="167">
        <f t="shared" si="107"/>
        <v>0</v>
      </c>
      <c r="L99" s="68">
        <v>0</v>
      </c>
      <c r="M99" s="137">
        <f t="shared" si="108"/>
        <v>0</v>
      </c>
      <c r="N99" s="167">
        <f t="shared" si="109"/>
        <v>0</v>
      </c>
      <c r="O99" s="6"/>
      <c r="P99" s="137">
        <f t="shared" si="88"/>
        <v>0</v>
      </c>
      <c r="Q99" s="167">
        <f t="shared" si="89"/>
        <v>0</v>
      </c>
      <c r="R99" s="164">
        <f t="shared" si="90"/>
        <v>0</v>
      </c>
      <c r="S99" s="165">
        <f t="shared" si="91"/>
        <v>0</v>
      </c>
      <c r="U99" s="169">
        <f t="shared" si="110"/>
        <v>0</v>
      </c>
      <c r="V99" s="6"/>
      <c r="W99" s="6"/>
      <c r="X99" s="137">
        <f t="shared" si="111"/>
        <v>0</v>
      </c>
      <c r="Y99" s="167">
        <f t="shared" si="112"/>
        <v>0</v>
      </c>
      <c r="Z99" s="169">
        <f t="shared" si="113"/>
        <v>1</v>
      </c>
      <c r="AA99" s="6">
        <v>1</v>
      </c>
      <c r="AB99" s="6"/>
      <c r="AC99" s="137">
        <f t="shared" si="114"/>
        <v>1</v>
      </c>
      <c r="AD99" s="160">
        <f t="shared" si="115"/>
        <v>0</v>
      </c>
      <c r="AE99" s="169">
        <f t="shared" si="116"/>
        <v>0</v>
      </c>
      <c r="AF99" s="6"/>
      <c r="AG99" s="6"/>
      <c r="AH99" s="137">
        <f t="shared" si="117"/>
        <v>1</v>
      </c>
      <c r="AI99" s="160">
        <f t="shared" si="118"/>
        <v>0</v>
      </c>
      <c r="AJ99" s="169">
        <f t="shared" si="119"/>
        <v>0</v>
      </c>
      <c r="AK99" s="6"/>
      <c r="AL99" s="6"/>
      <c r="AM99" s="137">
        <f t="shared" si="120"/>
        <v>1</v>
      </c>
      <c r="AN99" s="160">
        <f t="shared" si="121"/>
        <v>0</v>
      </c>
      <c r="AO99" s="169">
        <f t="shared" si="122"/>
        <v>0</v>
      </c>
      <c r="AP99" s="6"/>
      <c r="AQ99" s="6"/>
      <c r="AR99" s="137">
        <f t="shared" si="123"/>
        <v>1</v>
      </c>
      <c r="AS99" s="160">
        <f t="shared" si="124"/>
        <v>0</v>
      </c>
      <c r="AT99" s="164">
        <f t="shared" si="125"/>
        <v>1</v>
      </c>
      <c r="AU99" s="165">
        <f t="shared" si="126"/>
        <v>0</v>
      </c>
    </row>
    <row r="100" spans="2:47" outlineLevel="1" x14ac:dyDescent="0.35">
      <c r="B100" s="237" t="s">
        <v>96</v>
      </c>
      <c r="C100" s="62" t="s">
        <v>106</v>
      </c>
      <c r="D100" s="68"/>
      <c r="E100" s="69"/>
      <c r="F100" s="68"/>
      <c r="G100" s="137">
        <f t="shared" si="104"/>
        <v>0</v>
      </c>
      <c r="H100" s="167">
        <f t="shared" si="105"/>
        <v>0</v>
      </c>
      <c r="I100" s="68"/>
      <c r="J100" s="137">
        <f t="shared" si="106"/>
        <v>0</v>
      </c>
      <c r="K100" s="167">
        <f t="shared" si="107"/>
        <v>0</v>
      </c>
      <c r="L100" s="68"/>
      <c r="M100" s="137">
        <f t="shared" si="108"/>
        <v>0</v>
      </c>
      <c r="N100" s="167">
        <f t="shared" si="109"/>
        <v>0</v>
      </c>
      <c r="O100" s="6"/>
      <c r="P100" s="137">
        <f t="shared" si="88"/>
        <v>0</v>
      </c>
      <c r="Q100" s="167">
        <f t="shared" si="89"/>
        <v>0</v>
      </c>
      <c r="R100" s="164">
        <f t="shared" si="90"/>
        <v>0</v>
      </c>
      <c r="S100" s="165">
        <f t="shared" si="91"/>
        <v>0</v>
      </c>
      <c r="U100" s="169">
        <f t="shared" si="110"/>
        <v>0</v>
      </c>
      <c r="V100" s="6"/>
      <c r="W100" s="6"/>
      <c r="X100" s="137">
        <f t="shared" si="111"/>
        <v>0</v>
      </c>
      <c r="Y100" s="167">
        <f t="shared" si="112"/>
        <v>0</v>
      </c>
      <c r="Z100" s="169">
        <f t="shared" si="113"/>
        <v>0</v>
      </c>
      <c r="AA100" s="6"/>
      <c r="AB100" s="6"/>
      <c r="AC100" s="137">
        <f t="shared" si="114"/>
        <v>0</v>
      </c>
      <c r="AD100" s="160">
        <f t="shared" si="115"/>
        <v>0</v>
      </c>
      <c r="AE100" s="169">
        <f t="shared" si="116"/>
        <v>0</v>
      </c>
      <c r="AF100" s="6"/>
      <c r="AG100" s="6"/>
      <c r="AH100" s="137">
        <f t="shared" si="117"/>
        <v>0</v>
      </c>
      <c r="AI100" s="160">
        <f t="shared" si="118"/>
        <v>0</v>
      </c>
      <c r="AJ100" s="169">
        <f t="shared" si="119"/>
        <v>0</v>
      </c>
      <c r="AK100" s="6"/>
      <c r="AL100" s="6"/>
      <c r="AM100" s="137">
        <f t="shared" si="120"/>
        <v>0</v>
      </c>
      <c r="AN100" s="160">
        <f t="shared" si="121"/>
        <v>0</v>
      </c>
      <c r="AO100" s="169">
        <f t="shared" si="122"/>
        <v>0</v>
      </c>
      <c r="AP100" s="6"/>
      <c r="AQ100" s="6"/>
      <c r="AR100" s="137">
        <f t="shared" si="123"/>
        <v>0</v>
      </c>
      <c r="AS100" s="160">
        <f t="shared" si="124"/>
        <v>0</v>
      </c>
      <c r="AT100" s="164">
        <f t="shared" si="125"/>
        <v>0</v>
      </c>
      <c r="AU100" s="165">
        <f t="shared" si="126"/>
        <v>0</v>
      </c>
    </row>
    <row r="101" spans="2:47" outlineLevel="1" x14ac:dyDescent="0.35">
      <c r="B101" s="238" t="s">
        <v>97</v>
      </c>
      <c r="C101" s="62" t="s">
        <v>106</v>
      </c>
      <c r="D101" s="68"/>
      <c r="E101" s="69"/>
      <c r="F101" s="68"/>
      <c r="G101" s="137">
        <f t="shared" si="104"/>
        <v>0</v>
      </c>
      <c r="H101" s="167">
        <f t="shared" si="105"/>
        <v>0</v>
      </c>
      <c r="I101" s="68"/>
      <c r="J101" s="137">
        <f t="shared" si="106"/>
        <v>0</v>
      </c>
      <c r="K101" s="167">
        <f t="shared" si="107"/>
        <v>0</v>
      </c>
      <c r="L101" s="68">
        <v>58</v>
      </c>
      <c r="M101" s="137">
        <f t="shared" si="108"/>
        <v>58</v>
      </c>
      <c r="N101" s="167">
        <f t="shared" si="109"/>
        <v>0</v>
      </c>
      <c r="O101" s="6"/>
      <c r="P101" s="137">
        <f t="shared" si="88"/>
        <v>58</v>
      </c>
      <c r="Q101" s="167">
        <f t="shared" si="89"/>
        <v>0</v>
      </c>
      <c r="R101" s="164">
        <f t="shared" si="90"/>
        <v>58</v>
      </c>
      <c r="S101" s="165">
        <f t="shared" si="91"/>
        <v>0</v>
      </c>
      <c r="U101" s="169">
        <f t="shared" si="110"/>
        <v>268</v>
      </c>
      <c r="V101" s="6">
        <v>268</v>
      </c>
      <c r="W101" s="6"/>
      <c r="X101" s="137">
        <f t="shared" si="111"/>
        <v>326</v>
      </c>
      <c r="Y101" s="167">
        <f t="shared" si="112"/>
        <v>4.6206896551724137</v>
      </c>
      <c r="Z101" s="169">
        <f t="shared" si="113"/>
        <v>329</v>
      </c>
      <c r="AA101" s="6">
        <v>329</v>
      </c>
      <c r="AB101" s="6"/>
      <c r="AC101" s="137">
        <f t="shared" si="114"/>
        <v>655</v>
      </c>
      <c r="AD101" s="160">
        <f t="shared" si="115"/>
        <v>1.00920245398773</v>
      </c>
      <c r="AE101" s="169">
        <f t="shared" si="116"/>
        <v>276</v>
      </c>
      <c r="AF101" s="6">
        <v>276</v>
      </c>
      <c r="AG101" s="6"/>
      <c r="AH101" s="137">
        <f t="shared" si="117"/>
        <v>931</v>
      </c>
      <c r="AI101" s="160">
        <f t="shared" si="118"/>
        <v>0.42137404580152671</v>
      </c>
      <c r="AJ101" s="169">
        <f t="shared" si="119"/>
        <v>221</v>
      </c>
      <c r="AK101" s="6">
        <v>221</v>
      </c>
      <c r="AL101" s="6"/>
      <c r="AM101" s="137">
        <f t="shared" si="120"/>
        <v>1152</v>
      </c>
      <c r="AN101" s="160">
        <f t="shared" si="121"/>
        <v>0.23737916219119226</v>
      </c>
      <c r="AO101" s="169">
        <f t="shared" si="122"/>
        <v>356</v>
      </c>
      <c r="AP101" s="6">
        <v>356</v>
      </c>
      <c r="AQ101" s="6"/>
      <c r="AR101" s="137">
        <f t="shared" si="123"/>
        <v>1508</v>
      </c>
      <c r="AS101" s="160">
        <f t="shared" si="124"/>
        <v>0.30902777777777779</v>
      </c>
      <c r="AT101" s="164">
        <f t="shared" si="125"/>
        <v>1450</v>
      </c>
      <c r="AU101" s="165">
        <f t="shared" si="126"/>
        <v>0.4665468295608548</v>
      </c>
    </row>
    <row r="102" spans="2:47" outlineLevel="1" x14ac:dyDescent="0.35">
      <c r="B102" s="237" t="s">
        <v>98</v>
      </c>
      <c r="C102" s="62" t="s">
        <v>106</v>
      </c>
      <c r="D102" s="68"/>
      <c r="E102" s="69"/>
      <c r="F102" s="68"/>
      <c r="G102" s="137">
        <f t="shared" si="104"/>
        <v>0</v>
      </c>
      <c r="H102" s="167">
        <f t="shared" si="105"/>
        <v>0</v>
      </c>
      <c r="I102" s="68"/>
      <c r="J102" s="137">
        <f t="shared" si="106"/>
        <v>0</v>
      </c>
      <c r="K102" s="167">
        <f t="shared" si="107"/>
        <v>0</v>
      </c>
      <c r="L102" s="68"/>
      <c r="M102" s="137">
        <f t="shared" si="108"/>
        <v>0</v>
      </c>
      <c r="N102" s="167">
        <f t="shared" si="109"/>
        <v>0</v>
      </c>
      <c r="O102" s="6"/>
      <c r="P102" s="137">
        <f t="shared" si="88"/>
        <v>0</v>
      </c>
      <c r="Q102" s="167">
        <f t="shared" si="89"/>
        <v>0</v>
      </c>
      <c r="R102" s="164">
        <f t="shared" si="90"/>
        <v>0</v>
      </c>
      <c r="S102" s="165">
        <f t="shared" si="91"/>
        <v>0</v>
      </c>
      <c r="U102" s="169">
        <f t="shared" si="110"/>
        <v>0</v>
      </c>
      <c r="V102" s="6"/>
      <c r="W102" s="6"/>
      <c r="X102" s="137">
        <f t="shared" si="111"/>
        <v>0</v>
      </c>
      <c r="Y102" s="167">
        <f t="shared" si="112"/>
        <v>0</v>
      </c>
      <c r="Z102" s="169">
        <f t="shared" si="113"/>
        <v>0</v>
      </c>
      <c r="AA102" s="6"/>
      <c r="AB102" s="6"/>
      <c r="AC102" s="137">
        <f t="shared" si="114"/>
        <v>0</v>
      </c>
      <c r="AD102" s="160">
        <f t="shared" si="115"/>
        <v>0</v>
      </c>
      <c r="AE102" s="169">
        <f t="shared" si="116"/>
        <v>0</v>
      </c>
      <c r="AF102" s="6"/>
      <c r="AG102" s="6"/>
      <c r="AH102" s="137">
        <f t="shared" si="117"/>
        <v>0</v>
      </c>
      <c r="AI102" s="160">
        <f t="shared" si="118"/>
        <v>0</v>
      </c>
      <c r="AJ102" s="169">
        <f t="shared" si="119"/>
        <v>0</v>
      </c>
      <c r="AK102" s="6"/>
      <c r="AL102" s="6"/>
      <c r="AM102" s="137">
        <f t="shared" si="120"/>
        <v>0</v>
      </c>
      <c r="AN102" s="160">
        <f t="shared" si="121"/>
        <v>0</v>
      </c>
      <c r="AO102" s="169">
        <f t="shared" si="122"/>
        <v>0</v>
      </c>
      <c r="AP102" s="6"/>
      <c r="AQ102" s="6"/>
      <c r="AR102" s="137">
        <f t="shared" si="123"/>
        <v>0</v>
      </c>
      <c r="AS102" s="160">
        <f t="shared" si="124"/>
        <v>0</v>
      </c>
      <c r="AT102" s="164">
        <f t="shared" si="125"/>
        <v>0</v>
      </c>
      <c r="AU102" s="165">
        <f t="shared" si="126"/>
        <v>0</v>
      </c>
    </row>
    <row r="103" spans="2:47" outlineLevel="1" x14ac:dyDescent="0.35">
      <c r="B103" s="238" t="s">
        <v>99</v>
      </c>
      <c r="C103" s="62" t="s">
        <v>106</v>
      </c>
      <c r="D103" s="68"/>
      <c r="E103" s="69"/>
      <c r="F103" s="68"/>
      <c r="G103" s="137">
        <f t="shared" si="104"/>
        <v>0</v>
      </c>
      <c r="H103" s="167">
        <f t="shared" si="105"/>
        <v>0</v>
      </c>
      <c r="I103" s="68"/>
      <c r="J103" s="137">
        <f t="shared" si="106"/>
        <v>0</v>
      </c>
      <c r="K103" s="167">
        <f t="shared" si="107"/>
        <v>0</v>
      </c>
      <c r="L103" s="68">
        <v>0</v>
      </c>
      <c r="M103" s="137">
        <f t="shared" si="108"/>
        <v>0</v>
      </c>
      <c r="N103" s="167">
        <f t="shared" si="109"/>
        <v>0</v>
      </c>
      <c r="O103" s="6"/>
      <c r="P103" s="137">
        <f t="shared" si="88"/>
        <v>0</v>
      </c>
      <c r="Q103" s="167">
        <f t="shared" si="89"/>
        <v>0</v>
      </c>
      <c r="R103" s="164">
        <f t="shared" si="90"/>
        <v>0</v>
      </c>
      <c r="S103" s="165">
        <f t="shared" si="91"/>
        <v>0</v>
      </c>
      <c r="U103" s="169">
        <f t="shared" si="110"/>
        <v>91</v>
      </c>
      <c r="V103" s="6">
        <v>91</v>
      </c>
      <c r="W103" s="6"/>
      <c r="X103" s="137">
        <f t="shared" si="111"/>
        <v>91</v>
      </c>
      <c r="Y103" s="167">
        <f t="shared" si="112"/>
        <v>0</v>
      </c>
      <c r="Z103" s="169">
        <f t="shared" si="113"/>
        <v>156</v>
      </c>
      <c r="AA103" s="6">
        <v>156</v>
      </c>
      <c r="AB103" s="6"/>
      <c r="AC103" s="137">
        <f t="shared" si="114"/>
        <v>247</v>
      </c>
      <c r="AD103" s="160">
        <f t="shared" si="115"/>
        <v>1.7142857142857142</v>
      </c>
      <c r="AE103" s="169">
        <f t="shared" si="116"/>
        <v>246</v>
      </c>
      <c r="AF103" s="6">
        <v>246</v>
      </c>
      <c r="AG103" s="6"/>
      <c r="AH103" s="137">
        <f t="shared" si="117"/>
        <v>493</v>
      </c>
      <c r="AI103" s="160">
        <f t="shared" si="118"/>
        <v>0.99595141700404854</v>
      </c>
      <c r="AJ103" s="169">
        <f t="shared" si="119"/>
        <v>154</v>
      </c>
      <c r="AK103" s="6">
        <v>154</v>
      </c>
      <c r="AL103" s="6"/>
      <c r="AM103" s="137">
        <f t="shared" si="120"/>
        <v>647</v>
      </c>
      <c r="AN103" s="160">
        <f t="shared" si="121"/>
        <v>0.31237322515212984</v>
      </c>
      <c r="AO103" s="169">
        <f t="shared" si="122"/>
        <v>207</v>
      </c>
      <c r="AP103" s="6">
        <v>207</v>
      </c>
      <c r="AQ103" s="6"/>
      <c r="AR103" s="137">
        <f t="shared" si="123"/>
        <v>854</v>
      </c>
      <c r="AS103" s="160">
        <f t="shared" si="124"/>
        <v>0.31993817619783615</v>
      </c>
      <c r="AT103" s="164">
        <f t="shared" si="125"/>
        <v>854</v>
      </c>
      <c r="AU103" s="165">
        <f t="shared" si="126"/>
        <v>0.75026625454704332</v>
      </c>
    </row>
    <row r="104" spans="2:47" ht="15" customHeight="1" outlineLevel="1" x14ac:dyDescent="0.35">
      <c r="B104" s="49" t="s">
        <v>139</v>
      </c>
      <c r="C104" s="46" t="s">
        <v>106</v>
      </c>
      <c r="D104" s="170">
        <f>SUM(D79:D103)</f>
        <v>0</v>
      </c>
      <c r="E104" s="170">
        <f>SUM(E79:E103)</f>
        <v>0</v>
      </c>
      <c r="F104" s="170">
        <f>SUM(F79:F103)</f>
        <v>0</v>
      </c>
      <c r="G104" s="170">
        <f>SUM(G79:G103)</f>
        <v>0</v>
      </c>
      <c r="H104" s="166">
        <f>IFERROR((G104-E104)/E104,0)</f>
        <v>0</v>
      </c>
      <c r="I104" s="170">
        <f>SUM(I79:I103)</f>
        <v>1</v>
      </c>
      <c r="J104" s="170">
        <f>SUM(J79:J103)</f>
        <v>1</v>
      </c>
      <c r="K104" s="166">
        <f t="shared" si="85"/>
        <v>0</v>
      </c>
      <c r="L104" s="170">
        <f>SUM(L79:L103)</f>
        <v>738</v>
      </c>
      <c r="M104" s="170">
        <f>SUM(M79:M103)</f>
        <v>739</v>
      </c>
      <c r="N104" s="166">
        <f t="shared" si="87"/>
        <v>738</v>
      </c>
      <c r="O104" s="170">
        <f>SUM(O79:O103)</f>
        <v>459</v>
      </c>
      <c r="P104" s="170">
        <f>SUM(P79:P103)</f>
        <v>1198</v>
      </c>
      <c r="Q104" s="166">
        <f t="shared" si="89"/>
        <v>0.62110960757780787</v>
      </c>
      <c r="R104" s="170">
        <f>SUM(R79:R103)</f>
        <v>1198</v>
      </c>
      <c r="S104" s="165">
        <f t="shared" si="91"/>
        <v>0</v>
      </c>
      <c r="U104" s="170">
        <f>SUM(U79:U103)</f>
        <v>2020</v>
      </c>
      <c r="V104" s="170">
        <f>SUM(V79:V103)</f>
        <v>2020</v>
      </c>
      <c r="W104" s="170">
        <f>SUM(W79:W103)</f>
        <v>0</v>
      </c>
      <c r="X104" s="170">
        <f>SUM(X79:X103)</f>
        <v>3218</v>
      </c>
      <c r="Y104" s="166">
        <f>IFERROR((X104-P104)/P104,0)</f>
        <v>1.686143572621035</v>
      </c>
      <c r="Z104" s="170">
        <f>SUM(Z79:Z103)</f>
        <v>2617</v>
      </c>
      <c r="AA104" s="170">
        <f>SUM(AA79:AA103)</f>
        <v>2617</v>
      </c>
      <c r="AB104" s="170">
        <f>SUM(AB79:AB103)</f>
        <v>0</v>
      </c>
      <c r="AC104" s="170">
        <f>SUM(AC79:AC103)</f>
        <v>5835</v>
      </c>
      <c r="AD104" s="161">
        <f>IFERROR((AC104-X104)/X104,0)</f>
        <v>0.81323803604723433</v>
      </c>
      <c r="AE104" s="170">
        <f>SUM(AE79:AE103)</f>
        <v>2970</v>
      </c>
      <c r="AF104" s="170">
        <f>SUM(AF79:AF103)</f>
        <v>2970</v>
      </c>
      <c r="AG104" s="170">
        <f>SUM(AG79:AG103)</f>
        <v>0</v>
      </c>
      <c r="AH104" s="170">
        <f>SUM(AH79:AH103)</f>
        <v>8805</v>
      </c>
      <c r="AI104" s="161">
        <f t="shared" si="97"/>
        <v>0.50899742930591263</v>
      </c>
      <c r="AJ104" s="170">
        <f>SUM(AJ79:AJ103)</f>
        <v>2666</v>
      </c>
      <c r="AK104" s="170">
        <f>SUM(AK79:AK103)</f>
        <v>2666</v>
      </c>
      <c r="AL104" s="170">
        <f>SUM(AL79:AL103)</f>
        <v>0</v>
      </c>
      <c r="AM104" s="170">
        <f>SUM(AM79:AM103)</f>
        <v>11471</v>
      </c>
      <c r="AN104" s="161">
        <f t="shared" si="99"/>
        <v>0.30278250993753547</v>
      </c>
      <c r="AO104" s="170">
        <f>SUM(AO79:AO103)</f>
        <v>3507</v>
      </c>
      <c r="AP104" s="170">
        <f>SUM(AP79:AP103)</f>
        <v>3507</v>
      </c>
      <c r="AQ104" s="170">
        <f>SUM(AQ79:AQ103)</f>
        <v>0</v>
      </c>
      <c r="AR104" s="170">
        <f>SUM(AR79:AR103)</f>
        <v>14978</v>
      </c>
      <c r="AS104" s="161">
        <f t="shared" si="101"/>
        <v>0.30572748670560546</v>
      </c>
      <c r="AT104" s="170">
        <f>SUM(AT79:AT103)</f>
        <v>13780</v>
      </c>
      <c r="AU104" s="165">
        <f t="shared" si="103"/>
        <v>0.46881448454003372</v>
      </c>
    </row>
    <row r="105" spans="2:47" ht="15" customHeight="1" x14ac:dyDescent="0.35"/>
    <row r="106" spans="2:47" ht="15.5" x14ac:dyDescent="0.35">
      <c r="B106" s="306" t="s">
        <v>109</v>
      </c>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row>
    <row r="107" spans="2:47" ht="5.5" customHeight="1" outlineLevel="1" x14ac:dyDescent="0.35">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row>
    <row r="108" spans="2:47" outlineLevel="1" x14ac:dyDescent="0.35">
      <c r="B108" s="326"/>
      <c r="C108" s="329" t="s">
        <v>105</v>
      </c>
      <c r="D108" s="317" t="s">
        <v>131</v>
      </c>
      <c r="E108" s="318"/>
      <c r="F108" s="318"/>
      <c r="G108" s="318"/>
      <c r="H108" s="318"/>
      <c r="I108" s="318"/>
      <c r="J108" s="318"/>
      <c r="K108" s="318"/>
      <c r="L108" s="318"/>
      <c r="M108" s="318"/>
      <c r="N108" s="318"/>
      <c r="O108" s="318"/>
      <c r="P108" s="318"/>
      <c r="Q108" s="319"/>
      <c r="R108" s="322" t="str">
        <f xml:space="preserve"> D109&amp;" - "&amp;O109</f>
        <v>2019 - 2023</v>
      </c>
      <c r="S108" s="323"/>
      <c r="U108" s="317" t="s">
        <v>132</v>
      </c>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c r="AT108" s="318"/>
      <c r="AU108" s="319"/>
    </row>
    <row r="109" spans="2:47" outlineLevel="1" x14ac:dyDescent="0.35">
      <c r="B109" s="327"/>
      <c r="C109" s="330"/>
      <c r="D109" s="317">
        <f>$C$3-5</f>
        <v>2019</v>
      </c>
      <c r="E109" s="319"/>
      <c r="F109" s="317">
        <f>$C$3-4</f>
        <v>2020</v>
      </c>
      <c r="G109" s="318"/>
      <c r="H109" s="319"/>
      <c r="I109" s="317">
        <f>$C$3-3</f>
        <v>2021</v>
      </c>
      <c r="J109" s="318"/>
      <c r="K109" s="319"/>
      <c r="L109" s="317">
        <f>$C$3-2</f>
        <v>2022</v>
      </c>
      <c r="M109" s="318"/>
      <c r="N109" s="319"/>
      <c r="O109" s="317">
        <f>$C$3-1</f>
        <v>2023</v>
      </c>
      <c r="P109" s="318"/>
      <c r="Q109" s="319"/>
      <c r="R109" s="324"/>
      <c r="S109" s="325"/>
      <c r="U109" s="317">
        <f>$C$3</f>
        <v>2024</v>
      </c>
      <c r="V109" s="318"/>
      <c r="W109" s="318"/>
      <c r="X109" s="318"/>
      <c r="Y109" s="319"/>
      <c r="Z109" s="317">
        <f>$C$3+1</f>
        <v>2025</v>
      </c>
      <c r="AA109" s="318"/>
      <c r="AB109" s="318"/>
      <c r="AC109" s="318"/>
      <c r="AD109" s="319"/>
      <c r="AE109" s="317">
        <f>$C$3+2</f>
        <v>2026</v>
      </c>
      <c r="AF109" s="318"/>
      <c r="AG109" s="318"/>
      <c r="AH109" s="318"/>
      <c r="AI109" s="319"/>
      <c r="AJ109" s="317">
        <f>$C$3+3</f>
        <v>2027</v>
      </c>
      <c r="AK109" s="318"/>
      <c r="AL109" s="318"/>
      <c r="AM109" s="318"/>
      <c r="AN109" s="319"/>
      <c r="AO109" s="317">
        <f>$C$3+4</f>
        <v>2028</v>
      </c>
      <c r="AP109" s="318"/>
      <c r="AQ109" s="318"/>
      <c r="AR109" s="318"/>
      <c r="AS109" s="319"/>
      <c r="AT109" s="320" t="str">
        <f>U109&amp;" - "&amp;AO109</f>
        <v>2024 - 2028</v>
      </c>
      <c r="AU109" s="321"/>
    </row>
    <row r="110" spans="2:47" ht="43.5" outlineLevel="1" x14ac:dyDescent="0.35">
      <c r="B110" s="328"/>
      <c r="C110" s="331"/>
      <c r="D110" s="64" t="s">
        <v>133</v>
      </c>
      <c r="E110" s="65" t="s">
        <v>134</v>
      </c>
      <c r="F110" s="64" t="s">
        <v>133</v>
      </c>
      <c r="G110" s="9" t="s">
        <v>134</v>
      </c>
      <c r="H110" s="65" t="s">
        <v>135</v>
      </c>
      <c r="I110" s="64" t="s">
        <v>133</v>
      </c>
      <c r="J110" s="9" t="s">
        <v>134</v>
      </c>
      <c r="K110" s="65" t="s">
        <v>135</v>
      </c>
      <c r="L110" s="64" t="s">
        <v>133</v>
      </c>
      <c r="M110" s="9" t="s">
        <v>134</v>
      </c>
      <c r="N110" s="65" t="s">
        <v>135</v>
      </c>
      <c r="O110" s="64" t="s">
        <v>133</v>
      </c>
      <c r="P110" s="9" t="s">
        <v>134</v>
      </c>
      <c r="Q110" s="65" t="s">
        <v>135</v>
      </c>
      <c r="R110" s="64" t="s">
        <v>127</v>
      </c>
      <c r="S110" s="119" t="s">
        <v>136</v>
      </c>
      <c r="U110" s="64" t="s">
        <v>133</v>
      </c>
      <c r="V110" s="104" t="s">
        <v>137</v>
      </c>
      <c r="W110" s="104" t="s">
        <v>138</v>
      </c>
      <c r="X110" s="9" t="s">
        <v>134</v>
      </c>
      <c r="Y110" s="65" t="s">
        <v>135</v>
      </c>
      <c r="Z110" s="64" t="s">
        <v>133</v>
      </c>
      <c r="AA110" s="104" t="s">
        <v>137</v>
      </c>
      <c r="AB110" s="104" t="s">
        <v>138</v>
      </c>
      <c r="AC110" s="9" t="s">
        <v>134</v>
      </c>
      <c r="AD110" s="65" t="s">
        <v>135</v>
      </c>
      <c r="AE110" s="64" t="s">
        <v>133</v>
      </c>
      <c r="AF110" s="104" t="s">
        <v>137</v>
      </c>
      <c r="AG110" s="104" t="s">
        <v>138</v>
      </c>
      <c r="AH110" s="9" t="s">
        <v>134</v>
      </c>
      <c r="AI110" s="65" t="s">
        <v>135</v>
      </c>
      <c r="AJ110" s="64" t="s">
        <v>133</v>
      </c>
      <c r="AK110" s="104" t="s">
        <v>137</v>
      </c>
      <c r="AL110" s="104" t="s">
        <v>138</v>
      </c>
      <c r="AM110" s="9" t="s">
        <v>134</v>
      </c>
      <c r="AN110" s="65" t="s">
        <v>135</v>
      </c>
      <c r="AO110" s="64" t="s">
        <v>133</v>
      </c>
      <c r="AP110" s="104" t="s">
        <v>137</v>
      </c>
      <c r="AQ110" s="104" t="s">
        <v>138</v>
      </c>
      <c r="AR110" s="9" t="s">
        <v>134</v>
      </c>
      <c r="AS110" s="65" t="s">
        <v>135</v>
      </c>
      <c r="AT110" s="64" t="s">
        <v>127</v>
      </c>
      <c r="AU110" s="119" t="s">
        <v>136</v>
      </c>
    </row>
    <row r="111" spans="2:47" outlineLevel="1" x14ac:dyDescent="0.35">
      <c r="B111" s="237" t="s">
        <v>75</v>
      </c>
      <c r="C111" s="62" t="s">
        <v>106</v>
      </c>
      <c r="D111" s="68"/>
      <c r="E111" s="69"/>
      <c r="F111" s="68"/>
      <c r="G111" s="137">
        <f t="shared" ref="G111" si="127">E111+F111</f>
        <v>0</v>
      </c>
      <c r="H111" s="167">
        <f t="shared" ref="H111" si="128">IFERROR((G111-E111)/E111,0)</f>
        <v>0</v>
      </c>
      <c r="I111" s="68"/>
      <c r="J111" s="137">
        <f t="shared" ref="J111" si="129">G111+I111</f>
        <v>0</v>
      </c>
      <c r="K111" s="167">
        <f t="shared" ref="K111:K136" si="130">IFERROR((J111-G111)/G111,0)</f>
        <v>0</v>
      </c>
      <c r="L111" s="68"/>
      <c r="M111" s="137">
        <f t="shared" ref="M111" si="131">J111+L111</f>
        <v>0</v>
      </c>
      <c r="N111" s="167">
        <f t="shared" ref="N111:N136" si="132">IFERROR((M111-J111)/J111,0)</f>
        <v>0</v>
      </c>
      <c r="O111" s="68"/>
      <c r="P111" s="137">
        <f t="shared" ref="P111:P135" si="133">M111+O111</f>
        <v>0</v>
      </c>
      <c r="Q111" s="167">
        <f t="shared" ref="Q111:Q136" si="134">IFERROR((P111-M111)/M111,0)</f>
        <v>0</v>
      </c>
      <c r="R111" s="164">
        <f t="shared" ref="R111:R135" si="135">D111+F111+I111+L111+O111</f>
        <v>0</v>
      </c>
      <c r="S111" s="165">
        <f t="shared" ref="S111:S136" si="136">IFERROR((P111/E111)^(1/4)-1,0)</f>
        <v>0</v>
      </c>
      <c r="U111" s="169">
        <f>V111+W111</f>
        <v>0</v>
      </c>
      <c r="V111" s="6"/>
      <c r="W111" s="6"/>
      <c r="X111" s="137">
        <f t="shared" ref="X111" si="137">P111+U111</f>
        <v>0</v>
      </c>
      <c r="Y111" s="167">
        <f t="shared" ref="Y111" si="138">IFERROR((X111-P111)/P111,0)</f>
        <v>0</v>
      </c>
      <c r="Z111" s="169">
        <f>AA111+AB111</f>
        <v>0</v>
      </c>
      <c r="AA111" s="6"/>
      <c r="AB111" s="6"/>
      <c r="AC111" s="137">
        <f t="shared" ref="AC111" si="139">X111+Z111</f>
        <v>0</v>
      </c>
      <c r="AD111" s="160">
        <f t="shared" ref="AD111" si="140">IFERROR((AC111-X111)/X111,0)</f>
        <v>0</v>
      </c>
      <c r="AE111" s="169">
        <f>AF111+AG111</f>
        <v>0</v>
      </c>
      <c r="AF111" s="6"/>
      <c r="AG111" s="6"/>
      <c r="AH111" s="137">
        <f t="shared" ref="AH111" si="141">AC111+AE111</f>
        <v>0</v>
      </c>
      <c r="AI111" s="160">
        <f t="shared" ref="AI111:AI136" si="142">IFERROR((AH111-AC111)/AC111,0)</f>
        <v>0</v>
      </c>
      <c r="AJ111" s="169">
        <f>AK111+AL111</f>
        <v>0</v>
      </c>
      <c r="AK111" s="6"/>
      <c r="AL111" s="6"/>
      <c r="AM111" s="137">
        <f t="shared" ref="AM111" si="143">AH111+AJ111</f>
        <v>0</v>
      </c>
      <c r="AN111" s="160">
        <f t="shared" ref="AN111:AN136" si="144">IFERROR((AM111-AH111)/AH111,0)</f>
        <v>0</v>
      </c>
      <c r="AO111" s="169">
        <f>AP111+AQ111</f>
        <v>0</v>
      </c>
      <c r="AP111" s="6"/>
      <c r="AQ111" s="6"/>
      <c r="AR111" s="137">
        <f t="shared" ref="AR111" si="145">AM111+AO111</f>
        <v>0</v>
      </c>
      <c r="AS111" s="160">
        <f t="shared" ref="AS111:AS136" si="146">IFERROR((AR111-AM111)/AM111,0)</f>
        <v>0</v>
      </c>
      <c r="AT111" s="164">
        <f t="shared" ref="AT111" si="147">U111+Z111+AE111+AJ111+AO111</f>
        <v>0</v>
      </c>
      <c r="AU111" s="165">
        <f>IFERROR((AR111/X111)^(1/4)-1,0)</f>
        <v>0</v>
      </c>
    </row>
    <row r="112" spans="2:47" outlineLevel="1" x14ac:dyDescent="0.35">
      <c r="B112" s="238" t="s">
        <v>76</v>
      </c>
      <c r="C112" s="62" t="s">
        <v>106</v>
      </c>
      <c r="D112" s="68"/>
      <c r="E112" s="69"/>
      <c r="F112" s="68"/>
      <c r="G112" s="137">
        <f t="shared" ref="G112:G135" si="148">E112+F112</f>
        <v>0</v>
      </c>
      <c r="H112" s="167">
        <f t="shared" ref="H112:H135" si="149">IFERROR((G112-E112)/E112,0)</f>
        <v>0</v>
      </c>
      <c r="I112" s="68"/>
      <c r="J112" s="137">
        <f t="shared" ref="J112:J135" si="150">G112+I112</f>
        <v>0</v>
      </c>
      <c r="K112" s="167">
        <f t="shared" ref="K112:K135" si="151">IFERROR((J112-G112)/G112,0)</f>
        <v>0</v>
      </c>
      <c r="L112" s="68"/>
      <c r="M112" s="137">
        <f t="shared" ref="M112:M135" si="152">J112+L112</f>
        <v>0</v>
      </c>
      <c r="N112" s="167">
        <f t="shared" ref="N112:N135" si="153">IFERROR((M112-J112)/J112,0)</f>
        <v>0</v>
      </c>
      <c r="O112" s="68"/>
      <c r="P112" s="137">
        <f t="shared" si="133"/>
        <v>0</v>
      </c>
      <c r="Q112" s="167">
        <f t="shared" si="134"/>
        <v>0</v>
      </c>
      <c r="R112" s="164">
        <f t="shared" si="135"/>
        <v>0</v>
      </c>
      <c r="S112" s="165">
        <f t="shared" si="136"/>
        <v>0</v>
      </c>
      <c r="U112" s="169">
        <f t="shared" ref="U112:U135" si="154">V112+W112</f>
        <v>0</v>
      </c>
      <c r="V112" s="6"/>
      <c r="W112" s="6"/>
      <c r="X112" s="137">
        <f t="shared" ref="X112:X135" si="155">P112+U112</f>
        <v>0</v>
      </c>
      <c r="Y112" s="167">
        <f t="shared" ref="Y112:Y135" si="156">IFERROR((X112-P112)/P112,0)</f>
        <v>0</v>
      </c>
      <c r="Z112" s="169">
        <f t="shared" ref="Z112:Z135" si="157">AA112+AB112</f>
        <v>0</v>
      </c>
      <c r="AA112" s="6"/>
      <c r="AB112" s="6"/>
      <c r="AC112" s="137">
        <f t="shared" ref="AC112:AC135" si="158">X112+Z112</f>
        <v>0</v>
      </c>
      <c r="AD112" s="160">
        <f t="shared" ref="AD112:AD135" si="159">IFERROR((AC112-X112)/X112,0)</f>
        <v>0</v>
      </c>
      <c r="AE112" s="169">
        <f t="shared" ref="AE112:AE135" si="160">AF112+AG112</f>
        <v>0</v>
      </c>
      <c r="AF112" s="6"/>
      <c r="AG112" s="6"/>
      <c r="AH112" s="137">
        <f t="shared" ref="AH112:AH135" si="161">AC112+AE112</f>
        <v>0</v>
      </c>
      <c r="AI112" s="160">
        <f t="shared" ref="AI112:AI135" si="162">IFERROR((AH112-AC112)/AC112,0)</f>
        <v>0</v>
      </c>
      <c r="AJ112" s="169">
        <f t="shared" ref="AJ112:AJ135" si="163">AK112+AL112</f>
        <v>0</v>
      </c>
      <c r="AK112" s="6"/>
      <c r="AL112" s="6"/>
      <c r="AM112" s="137">
        <f t="shared" ref="AM112:AM135" si="164">AH112+AJ112</f>
        <v>0</v>
      </c>
      <c r="AN112" s="160">
        <f t="shared" ref="AN112:AN135" si="165">IFERROR((AM112-AH112)/AH112,0)</f>
        <v>0</v>
      </c>
      <c r="AO112" s="169">
        <f t="shared" ref="AO112:AO135" si="166">AP112+AQ112</f>
        <v>0</v>
      </c>
      <c r="AP112" s="6"/>
      <c r="AQ112" s="6"/>
      <c r="AR112" s="137">
        <f t="shared" ref="AR112:AR135" si="167">AM112+AO112</f>
        <v>0</v>
      </c>
      <c r="AS112" s="160">
        <f t="shared" ref="AS112:AS135" si="168">IFERROR((AR112-AM112)/AM112,0)</f>
        <v>0</v>
      </c>
      <c r="AT112" s="164">
        <f t="shared" ref="AT112:AT135" si="169">U112+Z112+AE112+AJ112+AO112</f>
        <v>0</v>
      </c>
      <c r="AU112" s="165">
        <f t="shared" ref="AU112:AU135" si="170">IFERROR((AR112/X112)^(1/4)-1,0)</f>
        <v>0</v>
      </c>
    </row>
    <row r="113" spans="2:47" outlineLevel="1" x14ac:dyDescent="0.35">
      <c r="B113" s="237" t="s">
        <v>77</v>
      </c>
      <c r="C113" s="62" t="s">
        <v>106</v>
      </c>
      <c r="D113" s="68"/>
      <c r="E113" s="69"/>
      <c r="F113" s="68"/>
      <c r="G113" s="137">
        <f t="shared" si="148"/>
        <v>0</v>
      </c>
      <c r="H113" s="167">
        <f t="shared" si="149"/>
        <v>0</v>
      </c>
      <c r="I113" s="68"/>
      <c r="J113" s="137">
        <f t="shared" si="150"/>
        <v>0</v>
      </c>
      <c r="K113" s="167">
        <f t="shared" si="151"/>
        <v>0</v>
      </c>
      <c r="L113" s="68"/>
      <c r="M113" s="137">
        <f t="shared" si="152"/>
        <v>0</v>
      </c>
      <c r="N113" s="167">
        <f t="shared" si="153"/>
        <v>0</v>
      </c>
      <c r="O113" s="68"/>
      <c r="P113" s="137">
        <f t="shared" si="133"/>
        <v>0</v>
      </c>
      <c r="Q113" s="167">
        <f t="shared" si="134"/>
        <v>0</v>
      </c>
      <c r="R113" s="164">
        <f t="shared" si="135"/>
        <v>0</v>
      </c>
      <c r="S113" s="165">
        <f t="shared" si="136"/>
        <v>0</v>
      </c>
      <c r="U113" s="169">
        <f t="shared" si="154"/>
        <v>0</v>
      </c>
      <c r="V113" s="6"/>
      <c r="W113" s="6"/>
      <c r="X113" s="137">
        <f t="shared" si="155"/>
        <v>0</v>
      </c>
      <c r="Y113" s="167">
        <f t="shared" si="156"/>
        <v>0</v>
      </c>
      <c r="Z113" s="169">
        <f t="shared" si="157"/>
        <v>0</v>
      </c>
      <c r="AA113" s="6"/>
      <c r="AB113" s="6"/>
      <c r="AC113" s="137">
        <f t="shared" si="158"/>
        <v>0</v>
      </c>
      <c r="AD113" s="160">
        <f t="shared" si="159"/>
        <v>0</v>
      </c>
      <c r="AE113" s="169">
        <f t="shared" si="160"/>
        <v>0</v>
      </c>
      <c r="AF113" s="6"/>
      <c r="AG113" s="6"/>
      <c r="AH113" s="137">
        <f t="shared" si="161"/>
        <v>0</v>
      </c>
      <c r="AI113" s="160">
        <f t="shared" si="162"/>
        <v>0</v>
      </c>
      <c r="AJ113" s="169">
        <f t="shared" si="163"/>
        <v>0</v>
      </c>
      <c r="AK113" s="6"/>
      <c r="AL113" s="6"/>
      <c r="AM113" s="137">
        <f t="shared" si="164"/>
        <v>0</v>
      </c>
      <c r="AN113" s="160">
        <f t="shared" si="165"/>
        <v>0</v>
      </c>
      <c r="AO113" s="169">
        <f t="shared" si="166"/>
        <v>0</v>
      </c>
      <c r="AP113" s="6"/>
      <c r="AQ113" s="6"/>
      <c r="AR113" s="137">
        <f t="shared" si="167"/>
        <v>0</v>
      </c>
      <c r="AS113" s="160">
        <f t="shared" si="168"/>
        <v>0</v>
      </c>
      <c r="AT113" s="164">
        <f t="shared" si="169"/>
        <v>0</v>
      </c>
      <c r="AU113" s="165">
        <f t="shared" si="170"/>
        <v>0</v>
      </c>
    </row>
    <row r="114" spans="2:47" outlineLevel="1" x14ac:dyDescent="0.35">
      <c r="B114" s="238" t="s">
        <v>78</v>
      </c>
      <c r="C114" s="62" t="s">
        <v>106</v>
      </c>
      <c r="D114" s="68"/>
      <c r="E114" s="69"/>
      <c r="F114" s="68"/>
      <c r="G114" s="137">
        <f t="shared" si="148"/>
        <v>0</v>
      </c>
      <c r="H114" s="167">
        <f t="shared" si="149"/>
        <v>0</v>
      </c>
      <c r="I114" s="68"/>
      <c r="J114" s="137">
        <f t="shared" si="150"/>
        <v>0</v>
      </c>
      <c r="K114" s="167">
        <f t="shared" si="151"/>
        <v>0</v>
      </c>
      <c r="L114" s="68">
        <v>7</v>
      </c>
      <c r="M114" s="137">
        <f t="shared" si="152"/>
        <v>7</v>
      </c>
      <c r="N114" s="167">
        <f t="shared" si="153"/>
        <v>0</v>
      </c>
      <c r="O114" s="6">
        <v>1</v>
      </c>
      <c r="P114" s="137">
        <f t="shared" si="133"/>
        <v>8</v>
      </c>
      <c r="Q114" s="167">
        <f t="shared" si="134"/>
        <v>0.14285714285714285</v>
      </c>
      <c r="R114" s="164">
        <f t="shared" si="135"/>
        <v>8</v>
      </c>
      <c r="S114" s="165">
        <f t="shared" si="136"/>
        <v>0</v>
      </c>
      <c r="U114" s="169">
        <f t="shared" si="154"/>
        <v>20</v>
      </c>
      <c r="V114" s="6">
        <v>20</v>
      </c>
      <c r="W114" s="6"/>
      <c r="X114" s="137">
        <f t="shared" si="155"/>
        <v>28</v>
      </c>
      <c r="Y114" s="167">
        <f t="shared" si="156"/>
        <v>2.5</v>
      </c>
      <c r="Z114" s="169">
        <f t="shared" si="157"/>
        <v>17</v>
      </c>
      <c r="AA114" s="6">
        <v>17</v>
      </c>
      <c r="AB114" s="6"/>
      <c r="AC114" s="137">
        <f t="shared" si="158"/>
        <v>45</v>
      </c>
      <c r="AD114" s="160">
        <f t="shared" si="159"/>
        <v>0.6071428571428571</v>
      </c>
      <c r="AE114" s="169">
        <f t="shared" si="160"/>
        <v>17</v>
      </c>
      <c r="AF114" s="6">
        <v>17</v>
      </c>
      <c r="AG114" s="6"/>
      <c r="AH114" s="137">
        <f t="shared" si="161"/>
        <v>62</v>
      </c>
      <c r="AI114" s="160">
        <f t="shared" si="162"/>
        <v>0.37777777777777777</v>
      </c>
      <c r="AJ114" s="169">
        <f t="shared" si="163"/>
        <v>17</v>
      </c>
      <c r="AK114" s="6">
        <v>17</v>
      </c>
      <c r="AL114" s="6"/>
      <c r="AM114" s="137">
        <f t="shared" si="164"/>
        <v>79</v>
      </c>
      <c r="AN114" s="160">
        <f t="shared" si="165"/>
        <v>0.27419354838709675</v>
      </c>
      <c r="AO114" s="169">
        <f t="shared" si="166"/>
        <v>15</v>
      </c>
      <c r="AP114" s="6">
        <v>15</v>
      </c>
      <c r="AQ114" s="6"/>
      <c r="AR114" s="137">
        <f t="shared" si="167"/>
        <v>94</v>
      </c>
      <c r="AS114" s="160">
        <f t="shared" si="168"/>
        <v>0.189873417721519</v>
      </c>
      <c r="AT114" s="164">
        <f t="shared" si="169"/>
        <v>86</v>
      </c>
      <c r="AU114" s="165">
        <f t="shared" si="170"/>
        <v>0.35360657601306311</v>
      </c>
    </row>
    <row r="115" spans="2:47" outlineLevel="1" x14ac:dyDescent="0.35">
      <c r="B115" s="237" t="s">
        <v>79</v>
      </c>
      <c r="C115" s="62" t="s">
        <v>106</v>
      </c>
      <c r="D115" s="68"/>
      <c r="E115" s="69"/>
      <c r="F115" s="68"/>
      <c r="G115" s="137">
        <f t="shared" si="148"/>
        <v>0</v>
      </c>
      <c r="H115" s="167">
        <f t="shared" si="149"/>
        <v>0</v>
      </c>
      <c r="I115" s="68"/>
      <c r="J115" s="137">
        <f t="shared" si="150"/>
        <v>0</v>
      </c>
      <c r="K115" s="167">
        <f t="shared" si="151"/>
        <v>0</v>
      </c>
      <c r="L115" s="68"/>
      <c r="M115" s="137">
        <f t="shared" si="152"/>
        <v>0</v>
      </c>
      <c r="N115" s="167">
        <f t="shared" si="153"/>
        <v>0</v>
      </c>
      <c r="O115" s="6"/>
      <c r="P115" s="137">
        <f t="shared" si="133"/>
        <v>0</v>
      </c>
      <c r="Q115" s="167">
        <f t="shared" si="134"/>
        <v>0</v>
      </c>
      <c r="R115" s="164">
        <f t="shared" si="135"/>
        <v>0</v>
      </c>
      <c r="S115" s="165">
        <f t="shared" si="136"/>
        <v>0</v>
      </c>
      <c r="U115" s="169">
        <f t="shared" si="154"/>
        <v>0</v>
      </c>
      <c r="V115" s="6"/>
      <c r="W115" s="6"/>
      <c r="X115" s="137">
        <f t="shared" si="155"/>
        <v>0</v>
      </c>
      <c r="Y115" s="167">
        <f t="shared" si="156"/>
        <v>0</v>
      </c>
      <c r="Z115" s="169">
        <f t="shared" si="157"/>
        <v>0</v>
      </c>
      <c r="AA115" s="6"/>
      <c r="AB115" s="6"/>
      <c r="AC115" s="137">
        <f t="shared" si="158"/>
        <v>0</v>
      </c>
      <c r="AD115" s="160">
        <f t="shared" si="159"/>
        <v>0</v>
      </c>
      <c r="AE115" s="169">
        <f t="shared" si="160"/>
        <v>0</v>
      </c>
      <c r="AF115" s="6"/>
      <c r="AG115" s="6"/>
      <c r="AH115" s="137">
        <f t="shared" si="161"/>
        <v>0</v>
      </c>
      <c r="AI115" s="160">
        <f t="shared" si="162"/>
        <v>0</v>
      </c>
      <c r="AJ115" s="169">
        <f t="shared" si="163"/>
        <v>0</v>
      </c>
      <c r="AK115" s="6"/>
      <c r="AL115" s="6"/>
      <c r="AM115" s="137">
        <f t="shared" si="164"/>
        <v>0</v>
      </c>
      <c r="AN115" s="160">
        <f t="shared" si="165"/>
        <v>0</v>
      </c>
      <c r="AO115" s="169">
        <f t="shared" si="166"/>
        <v>0</v>
      </c>
      <c r="AP115" s="6"/>
      <c r="AQ115" s="6"/>
      <c r="AR115" s="137">
        <f t="shared" si="167"/>
        <v>0</v>
      </c>
      <c r="AS115" s="160">
        <f t="shared" si="168"/>
        <v>0</v>
      </c>
      <c r="AT115" s="164">
        <f t="shared" si="169"/>
        <v>0</v>
      </c>
      <c r="AU115" s="165">
        <f t="shared" si="170"/>
        <v>0</v>
      </c>
    </row>
    <row r="116" spans="2:47" outlineLevel="1" x14ac:dyDescent="0.35">
      <c r="B116" s="238" t="s">
        <v>80</v>
      </c>
      <c r="C116" s="62" t="s">
        <v>106</v>
      </c>
      <c r="D116" s="68"/>
      <c r="E116" s="69"/>
      <c r="F116" s="68"/>
      <c r="G116" s="137">
        <f t="shared" si="148"/>
        <v>0</v>
      </c>
      <c r="H116" s="167">
        <f t="shared" si="149"/>
        <v>0</v>
      </c>
      <c r="I116" s="68"/>
      <c r="J116" s="137">
        <f t="shared" si="150"/>
        <v>0</v>
      </c>
      <c r="K116" s="167">
        <f t="shared" si="151"/>
        <v>0</v>
      </c>
      <c r="L116" s="68">
        <v>26</v>
      </c>
      <c r="M116" s="137">
        <f t="shared" si="152"/>
        <v>26</v>
      </c>
      <c r="N116" s="167">
        <f t="shared" si="153"/>
        <v>0</v>
      </c>
      <c r="O116" s="6">
        <v>1</v>
      </c>
      <c r="P116" s="137">
        <f t="shared" si="133"/>
        <v>27</v>
      </c>
      <c r="Q116" s="167">
        <f t="shared" si="134"/>
        <v>3.8461538461538464E-2</v>
      </c>
      <c r="R116" s="164">
        <f t="shared" si="135"/>
        <v>27</v>
      </c>
      <c r="S116" s="165">
        <f t="shared" si="136"/>
        <v>0</v>
      </c>
      <c r="U116" s="169">
        <f t="shared" si="154"/>
        <v>19</v>
      </c>
      <c r="V116" s="6">
        <v>19</v>
      </c>
      <c r="W116" s="6"/>
      <c r="X116" s="137">
        <f t="shared" si="155"/>
        <v>46</v>
      </c>
      <c r="Y116" s="167">
        <f t="shared" si="156"/>
        <v>0.70370370370370372</v>
      </c>
      <c r="Z116" s="169">
        <f t="shared" si="157"/>
        <v>16</v>
      </c>
      <c r="AA116" s="6">
        <v>16</v>
      </c>
      <c r="AB116" s="6"/>
      <c r="AC116" s="137">
        <f t="shared" si="158"/>
        <v>62</v>
      </c>
      <c r="AD116" s="160">
        <f t="shared" si="159"/>
        <v>0.34782608695652173</v>
      </c>
      <c r="AE116" s="169">
        <f t="shared" si="160"/>
        <v>19</v>
      </c>
      <c r="AF116" s="6">
        <v>19</v>
      </c>
      <c r="AG116" s="6"/>
      <c r="AH116" s="137">
        <f t="shared" si="161"/>
        <v>81</v>
      </c>
      <c r="AI116" s="160">
        <f t="shared" si="162"/>
        <v>0.30645161290322581</v>
      </c>
      <c r="AJ116" s="169">
        <f t="shared" si="163"/>
        <v>14</v>
      </c>
      <c r="AK116" s="6">
        <v>14</v>
      </c>
      <c r="AL116" s="6"/>
      <c r="AM116" s="137">
        <f t="shared" si="164"/>
        <v>95</v>
      </c>
      <c r="AN116" s="160">
        <f t="shared" si="165"/>
        <v>0.1728395061728395</v>
      </c>
      <c r="AO116" s="169">
        <f t="shared" si="166"/>
        <v>13</v>
      </c>
      <c r="AP116" s="6">
        <v>13</v>
      </c>
      <c r="AQ116" s="6"/>
      <c r="AR116" s="137">
        <f t="shared" si="167"/>
        <v>108</v>
      </c>
      <c r="AS116" s="160">
        <f t="shared" si="168"/>
        <v>0.1368421052631579</v>
      </c>
      <c r="AT116" s="164">
        <f t="shared" si="169"/>
        <v>81</v>
      </c>
      <c r="AU116" s="165">
        <f t="shared" si="170"/>
        <v>0.2378456104723834</v>
      </c>
    </row>
    <row r="117" spans="2:47" outlineLevel="1" x14ac:dyDescent="0.35">
      <c r="B117" s="237" t="s">
        <v>81</v>
      </c>
      <c r="C117" s="62" t="s">
        <v>106</v>
      </c>
      <c r="D117" s="68"/>
      <c r="E117" s="69"/>
      <c r="F117" s="68"/>
      <c r="G117" s="137">
        <f t="shared" si="148"/>
        <v>0</v>
      </c>
      <c r="H117" s="167">
        <f t="shared" si="149"/>
        <v>0</v>
      </c>
      <c r="I117" s="68"/>
      <c r="J117" s="137">
        <f t="shared" si="150"/>
        <v>0</v>
      </c>
      <c r="K117" s="167">
        <f t="shared" si="151"/>
        <v>0</v>
      </c>
      <c r="L117" s="68"/>
      <c r="M117" s="137">
        <f t="shared" si="152"/>
        <v>0</v>
      </c>
      <c r="N117" s="167">
        <f t="shared" si="153"/>
        <v>0</v>
      </c>
      <c r="O117" s="6"/>
      <c r="P117" s="137">
        <f t="shared" si="133"/>
        <v>0</v>
      </c>
      <c r="Q117" s="167">
        <f t="shared" si="134"/>
        <v>0</v>
      </c>
      <c r="R117" s="164">
        <f t="shared" si="135"/>
        <v>0</v>
      </c>
      <c r="S117" s="165">
        <f t="shared" si="136"/>
        <v>0</v>
      </c>
      <c r="U117" s="169">
        <f t="shared" si="154"/>
        <v>0</v>
      </c>
      <c r="V117" s="6"/>
      <c r="W117" s="6"/>
      <c r="X117" s="137">
        <f t="shared" si="155"/>
        <v>0</v>
      </c>
      <c r="Y117" s="167">
        <f t="shared" si="156"/>
        <v>0</v>
      </c>
      <c r="Z117" s="169">
        <f t="shared" si="157"/>
        <v>0</v>
      </c>
      <c r="AA117" s="6"/>
      <c r="AB117" s="6"/>
      <c r="AC117" s="137">
        <f t="shared" si="158"/>
        <v>0</v>
      </c>
      <c r="AD117" s="160">
        <f t="shared" si="159"/>
        <v>0</v>
      </c>
      <c r="AE117" s="169">
        <f t="shared" si="160"/>
        <v>0</v>
      </c>
      <c r="AF117" s="6"/>
      <c r="AG117" s="6"/>
      <c r="AH117" s="137">
        <f t="shared" si="161"/>
        <v>0</v>
      </c>
      <c r="AI117" s="160">
        <f t="shared" si="162"/>
        <v>0</v>
      </c>
      <c r="AJ117" s="169">
        <f t="shared" si="163"/>
        <v>0</v>
      </c>
      <c r="AK117" s="6"/>
      <c r="AL117" s="6"/>
      <c r="AM117" s="137">
        <f t="shared" si="164"/>
        <v>0</v>
      </c>
      <c r="AN117" s="160">
        <f t="shared" si="165"/>
        <v>0</v>
      </c>
      <c r="AO117" s="169">
        <f t="shared" si="166"/>
        <v>0</v>
      </c>
      <c r="AP117" s="6"/>
      <c r="AQ117" s="6"/>
      <c r="AR117" s="137">
        <f t="shared" si="167"/>
        <v>0</v>
      </c>
      <c r="AS117" s="160">
        <f t="shared" si="168"/>
        <v>0</v>
      </c>
      <c r="AT117" s="164">
        <f t="shared" si="169"/>
        <v>0</v>
      </c>
      <c r="AU117" s="165">
        <f t="shared" si="170"/>
        <v>0</v>
      </c>
    </row>
    <row r="118" spans="2:47" outlineLevel="1" x14ac:dyDescent="0.35">
      <c r="B118" s="238" t="s">
        <v>82</v>
      </c>
      <c r="C118" s="62" t="s">
        <v>106</v>
      </c>
      <c r="D118" s="68"/>
      <c r="E118" s="69"/>
      <c r="F118" s="68"/>
      <c r="G118" s="137">
        <f t="shared" si="148"/>
        <v>0</v>
      </c>
      <c r="H118" s="167">
        <f t="shared" si="149"/>
        <v>0</v>
      </c>
      <c r="I118" s="68"/>
      <c r="J118" s="137">
        <f t="shared" si="150"/>
        <v>0</v>
      </c>
      <c r="K118" s="167">
        <f t="shared" si="151"/>
        <v>0</v>
      </c>
      <c r="L118" s="68">
        <v>8</v>
      </c>
      <c r="M118" s="137">
        <f t="shared" si="152"/>
        <v>8</v>
      </c>
      <c r="N118" s="167">
        <f t="shared" si="153"/>
        <v>0</v>
      </c>
      <c r="O118" s="6">
        <v>2</v>
      </c>
      <c r="P118" s="137">
        <f t="shared" si="133"/>
        <v>10</v>
      </c>
      <c r="Q118" s="167">
        <f t="shared" si="134"/>
        <v>0.25</v>
      </c>
      <c r="R118" s="164">
        <f t="shared" si="135"/>
        <v>10</v>
      </c>
      <c r="S118" s="165">
        <f t="shared" si="136"/>
        <v>0</v>
      </c>
      <c r="U118" s="169">
        <f t="shared" si="154"/>
        <v>20</v>
      </c>
      <c r="V118" s="6">
        <v>20</v>
      </c>
      <c r="W118" s="6"/>
      <c r="X118" s="137">
        <f t="shared" si="155"/>
        <v>30</v>
      </c>
      <c r="Y118" s="167">
        <f t="shared" si="156"/>
        <v>2</v>
      </c>
      <c r="Z118" s="169">
        <f t="shared" si="157"/>
        <v>19</v>
      </c>
      <c r="AA118" s="6">
        <v>19</v>
      </c>
      <c r="AB118" s="6"/>
      <c r="AC118" s="137">
        <f t="shared" si="158"/>
        <v>49</v>
      </c>
      <c r="AD118" s="160">
        <f t="shared" si="159"/>
        <v>0.6333333333333333</v>
      </c>
      <c r="AE118" s="169">
        <f t="shared" si="160"/>
        <v>18</v>
      </c>
      <c r="AF118" s="6">
        <v>18</v>
      </c>
      <c r="AG118" s="6"/>
      <c r="AH118" s="137">
        <f t="shared" si="161"/>
        <v>67</v>
      </c>
      <c r="AI118" s="160">
        <f t="shared" si="162"/>
        <v>0.36734693877551022</v>
      </c>
      <c r="AJ118" s="169">
        <f t="shared" si="163"/>
        <v>14</v>
      </c>
      <c r="AK118" s="6">
        <v>14</v>
      </c>
      <c r="AL118" s="6"/>
      <c r="AM118" s="137">
        <f t="shared" si="164"/>
        <v>81</v>
      </c>
      <c r="AN118" s="160">
        <f t="shared" si="165"/>
        <v>0.20895522388059701</v>
      </c>
      <c r="AO118" s="169">
        <f t="shared" si="166"/>
        <v>12</v>
      </c>
      <c r="AP118" s="6">
        <v>12</v>
      </c>
      <c r="AQ118" s="6"/>
      <c r="AR118" s="137">
        <f t="shared" si="167"/>
        <v>93</v>
      </c>
      <c r="AS118" s="160">
        <f t="shared" si="168"/>
        <v>0.14814814814814814</v>
      </c>
      <c r="AT118" s="164">
        <f t="shared" si="169"/>
        <v>83</v>
      </c>
      <c r="AU118" s="165">
        <f t="shared" si="170"/>
        <v>0.32690681140986722</v>
      </c>
    </row>
    <row r="119" spans="2:47" outlineLevel="1" x14ac:dyDescent="0.35">
      <c r="B119" s="237" t="s">
        <v>83</v>
      </c>
      <c r="C119" s="62" t="s">
        <v>106</v>
      </c>
      <c r="D119" s="68"/>
      <c r="E119" s="69"/>
      <c r="F119" s="68"/>
      <c r="G119" s="137">
        <f t="shared" si="148"/>
        <v>0</v>
      </c>
      <c r="H119" s="167">
        <f t="shared" si="149"/>
        <v>0</v>
      </c>
      <c r="I119" s="68"/>
      <c r="J119" s="137">
        <f t="shared" si="150"/>
        <v>0</v>
      </c>
      <c r="K119" s="167">
        <f t="shared" si="151"/>
        <v>0</v>
      </c>
      <c r="L119" s="68"/>
      <c r="M119" s="137">
        <f t="shared" si="152"/>
        <v>0</v>
      </c>
      <c r="N119" s="167">
        <f t="shared" si="153"/>
        <v>0</v>
      </c>
      <c r="O119" s="6"/>
      <c r="P119" s="137">
        <f t="shared" si="133"/>
        <v>0</v>
      </c>
      <c r="Q119" s="167">
        <f t="shared" si="134"/>
        <v>0</v>
      </c>
      <c r="R119" s="164">
        <f t="shared" si="135"/>
        <v>0</v>
      </c>
      <c r="S119" s="165">
        <f t="shared" si="136"/>
        <v>0</v>
      </c>
      <c r="U119" s="169">
        <f t="shared" si="154"/>
        <v>0</v>
      </c>
      <c r="V119" s="6"/>
      <c r="W119" s="6"/>
      <c r="X119" s="137">
        <f t="shared" si="155"/>
        <v>0</v>
      </c>
      <c r="Y119" s="167">
        <f t="shared" si="156"/>
        <v>0</v>
      </c>
      <c r="Z119" s="169">
        <f t="shared" si="157"/>
        <v>0</v>
      </c>
      <c r="AA119" s="6"/>
      <c r="AB119" s="6"/>
      <c r="AC119" s="137">
        <f t="shared" si="158"/>
        <v>0</v>
      </c>
      <c r="AD119" s="160">
        <f t="shared" si="159"/>
        <v>0</v>
      </c>
      <c r="AE119" s="169">
        <f t="shared" si="160"/>
        <v>0</v>
      </c>
      <c r="AF119" s="6"/>
      <c r="AG119" s="6"/>
      <c r="AH119" s="137">
        <f t="shared" si="161"/>
        <v>0</v>
      </c>
      <c r="AI119" s="160">
        <f t="shared" si="162"/>
        <v>0</v>
      </c>
      <c r="AJ119" s="169">
        <f t="shared" si="163"/>
        <v>0</v>
      </c>
      <c r="AK119" s="6"/>
      <c r="AL119" s="6"/>
      <c r="AM119" s="137">
        <f t="shared" si="164"/>
        <v>0</v>
      </c>
      <c r="AN119" s="160">
        <f t="shared" si="165"/>
        <v>0</v>
      </c>
      <c r="AO119" s="169">
        <f t="shared" si="166"/>
        <v>0</v>
      </c>
      <c r="AP119" s="6"/>
      <c r="AQ119" s="6"/>
      <c r="AR119" s="137">
        <f t="shared" si="167"/>
        <v>0</v>
      </c>
      <c r="AS119" s="160">
        <f t="shared" si="168"/>
        <v>0</v>
      </c>
      <c r="AT119" s="164">
        <f t="shared" si="169"/>
        <v>0</v>
      </c>
      <c r="AU119" s="165">
        <f t="shared" si="170"/>
        <v>0</v>
      </c>
    </row>
    <row r="120" spans="2:47" outlineLevel="1" x14ac:dyDescent="0.35">
      <c r="B120" s="238" t="s">
        <v>84</v>
      </c>
      <c r="C120" s="62" t="s">
        <v>106</v>
      </c>
      <c r="D120" s="68"/>
      <c r="E120" s="69"/>
      <c r="F120" s="68"/>
      <c r="G120" s="137">
        <f t="shared" si="148"/>
        <v>0</v>
      </c>
      <c r="H120" s="167">
        <f t="shared" si="149"/>
        <v>0</v>
      </c>
      <c r="I120" s="68"/>
      <c r="J120" s="137">
        <f t="shared" si="150"/>
        <v>0</v>
      </c>
      <c r="K120" s="167">
        <f t="shared" si="151"/>
        <v>0</v>
      </c>
      <c r="L120" s="68">
        <v>0</v>
      </c>
      <c r="M120" s="137">
        <f t="shared" si="152"/>
        <v>0</v>
      </c>
      <c r="N120" s="167">
        <f t="shared" si="153"/>
        <v>0</v>
      </c>
      <c r="O120" s="6"/>
      <c r="P120" s="137">
        <f t="shared" si="133"/>
        <v>0</v>
      </c>
      <c r="Q120" s="167">
        <f t="shared" si="134"/>
        <v>0</v>
      </c>
      <c r="R120" s="164">
        <f t="shared" si="135"/>
        <v>0</v>
      </c>
      <c r="S120" s="165">
        <f t="shared" si="136"/>
        <v>0</v>
      </c>
      <c r="U120" s="169">
        <f t="shared" si="154"/>
        <v>0</v>
      </c>
      <c r="V120" s="6"/>
      <c r="W120" s="6"/>
      <c r="X120" s="137">
        <f t="shared" si="155"/>
        <v>0</v>
      </c>
      <c r="Y120" s="167">
        <f t="shared" si="156"/>
        <v>0</v>
      </c>
      <c r="Z120" s="169">
        <f t="shared" si="157"/>
        <v>0</v>
      </c>
      <c r="AA120" s="6"/>
      <c r="AB120" s="6"/>
      <c r="AC120" s="137">
        <f t="shared" si="158"/>
        <v>0</v>
      </c>
      <c r="AD120" s="160">
        <f t="shared" si="159"/>
        <v>0</v>
      </c>
      <c r="AE120" s="169">
        <f t="shared" si="160"/>
        <v>0</v>
      </c>
      <c r="AF120" s="6"/>
      <c r="AG120" s="6"/>
      <c r="AH120" s="137">
        <f t="shared" si="161"/>
        <v>0</v>
      </c>
      <c r="AI120" s="160">
        <f t="shared" si="162"/>
        <v>0</v>
      </c>
      <c r="AJ120" s="169">
        <f t="shared" si="163"/>
        <v>0</v>
      </c>
      <c r="AK120" s="6"/>
      <c r="AL120" s="6"/>
      <c r="AM120" s="137">
        <f t="shared" si="164"/>
        <v>0</v>
      </c>
      <c r="AN120" s="160">
        <f t="shared" si="165"/>
        <v>0</v>
      </c>
      <c r="AO120" s="169">
        <f t="shared" si="166"/>
        <v>0</v>
      </c>
      <c r="AP120" s="6"/>
      <c r="AQ120" s="6"/>
      <c r="AR120" s="137">
        <f t="shared" si="167"/>
        <v>0</v>
      </c>
      <c r="AS120" s="160">
        <f t="shared" si="168"/>
        <v>0</v>
      </c>
      <c r="AT120" s="164">
        <f t="shared" si="169"/>
        <v>0</v>
      </c>
      <c r="AU120" s="165">
        <f t="shared" si="170"/>
        <v>0</v>
      </c>
    </row>
    <row r="121" spans="2:47" outlineLevel="1" x14ac:dyDescent="0.35">
      <c r="B121" s="237" t="s">
        <v>85</v>
      </c>
      <c r="C121" s="62" t="s">
        <v>106</v>
      </c>
      <c r="D121" s="68"/>
      <c r="E121" s="69"/>
      <c r="F121" s="68"/>
      <c r="G121" s="137">
        <f t="shared" si="148"/>
        <v>0</v>
      </c>
      <c r="H121" s="167">
        <f t="shared" si="149"/>
        <v>0</v>
      </c>
      <c r="I121" s="68"/>
      <c r="J121" s="137">
        <f t="shared" si="150"/>
        <v>0</v>
      </c>
      <c r="K121" s="167">
        <f t="shared" si="151"/>
        <v>0</v>
      </c>
      <c r="L121" s="68"/>
      <c r="M121" s="137">
        <f t="shared" si="152"/>
        <v>0</v>
      </c>
      <c r="N121" s="167">
        <f t="shared" si="153"/>
        <v>0</v>
      </c>
      <c r="O121" s="6"/>
      <c r="P121" s="137">
        <f t="shared" si="133"/>
        <v>0</v>
      </c>
      <c r="Q121" s="167">
        <f t="shared" si="134"/>
        <v>0</v>
      </c>
      <c r="R121" s="164">
        <f t="shared" si="135"/>
        <v>0</v>
      </c>
      <c r="S121" s="165">
        <f t="shared" si="136"/>
        <v>0</v>
      </c>
      <c r="U121" s="169">
        <f t="shared" si="154"/>
        <v>0</v>
      </c>
      <c r="V121" s="6"/>
      <c r="W121" s="6"/>
      <c r="X121" s="137">
        <f t="shared" si="155"/>
        <v>0</v>
      </c>
      <c r="Y121" s="167">
        <f t="shared" si="156"/>
        <v>0</v>
      </c>
      <c r="Z121" s="169">
        <f t="shared" si="157"/>
        <v>0</v>
      </c>
      <c r="AA121" s="6"/>
      <c r="AB121" s="6"/>
      <c r="AC121" s="137">
        <f t="shared" si="158"/>
        <v>0</v>
      </c>
      <c r="AD121" s="160">
        <f t="shared" si="159"/>
        <v>0</v>
      </c>
      <c r="AE121" s="169">
        <f t="shared" si="160"/>
        <v>0</v>
      </c>
      <c r="AF121" s="6"/>
      <c r="AG121" s="6"/>
      <c r="AH121" s="137">
        <f t="shared" si="161"/>
        <v>0</v>
      </c>
      <c r="AI121" s="160">
        <f t="shared" si="162"/>
        <v>0</v>
      </c>
      <c r="AJ121" s="169">
        <f t="shared" si="163"/>
        <v>0</v>
      </c>
      <c r="AK121" s="6"/>
      <c r="AL121" s="6"/>
      <c r="AM121" s="137">
        <f t="shared" si="164"/>
        <v>0</v>
      </c>
      <c r="AN121" s="160">
        <f t="shared" si="165"/>
        <v>0</v>
      </c>
      <c r="AO121" s="169">
        <f t="shared" si="166"/>
        <v>0</v>
      </c>
      <c r="AP121" s="6"/>
      <c r="AQ121" s="6"/>
      <c r="AR121" s="137">
        <f t="shared" si="167"/>
        <v>0</v>
      </c>
      <c r="AS121" s="160">
        <f t="shared" si="168"/>
        <v>0</v>
      </c>
      <c r="AT121" s="164">
        <f t="shared" si="169"/>
        <v>0</v>
      </c>
      <c r="AU121" s="165">
        <f t="shared" si="170"/>
        <v>0</v>
      </c>
    </row>
    <row r="122" spans="2:47" outlineLevel="1" x14ac:dyDescent="0.35">
      <c r="B122" s="238" t="s">
        <v>86</v>
      </c>
      <c r="C122" s="62" t="s">
        <v>106</v>
      </c>
      <c r="D122" s="68"/>
      <c r="E122" s="69"/>
      <c r="F122" s="68"/>
      <c r="G122" s="137">
        <f t="shared" si="148"/>
        <v>0</v>
      </c>
      <c r="H122" s="167">
        <f t="shared" si="149"/>
        <v>0</v>
      </c>
      <c r="I122" s="68"/>
      <c r="J122" s="137">
        <f t="shared" si="150"/>
        <v>0</v>
      </c>
      <c r="K122" s="167">
        <f t="shared" si="151"/>
        <v>0</v>
      </c>
      <c r="L122" s="68">
        <v>0</v>
      </c>
      <c r="M122" s="137">
        <f t="shared" si="152"/>
        <v>0</v>
      </c>
      <c r="N122" s="167">
        <f t="shared" si="153"/>
        <v>0</v>
      </c>
      <c r="O122" s="6"/>
      <c r="P122" s="137">
        <f t="shared" si="133"/>
        <v>0</v>
      </c>
      <c r="Q122" s="167">
        <f t="shared" si="134"/>
        <v>0</v>
      </c>
      <c r="R122" s="164">
        <f t="shared" si="135"/>
        <v>0</v>
      </c>
      <c r="S122" s="165">
        <f t="shared" si="136"/>
        <v>0</v>
      </c>
      <c r="U122" s="169">
        <f t="shared" si="154"/>
        <v>0</v>
      </c>
      <c r="V122" s="6"/>
      <c r="W122" s="6"/>
      <c r="X122" s="137">
        <f t="shared" si="155"/>
        <v>0</v>
      </c>
      <c r="Y122" s="167">
        <f t="shared" si="156"/>
        <v>0</v>
      </c>
      <c r="Z122" s="169">
        <f t="shared" si="157"/>
        <v>0</v>
      </c>
      <c r="AA122" s="6"/>
      <c r="AB122" s="6"/>
      <c r="AC122" s="137">
        <f t="shared" si="158"/>
        <v>0</v>
      </c>
      <c r="AD122" s="160">
        <f t="shared" si="159"/>
        <v>0</v>
      </c>
      <c r="AE122" s="169">
        <f t="shared" si="160"/>
        <v>0</v>
      </c>
      <c r="AF122" s="6"/>
      <c r="AG122" s="6"/>
      <c r="AH122" s="137">
        <f t="shared" si="161"/>
        <v>0</v>
      </c>
      <c r="AI122" s="160">
        <f t="shared" si="162"/>
        <v>0</v>
      </c>
      <c r="AJ122" s="169">
        <f t="shared" si="163"/>
        <v>0</v>
      </c>
      <c r="AK122" s="6"/>
      <c r="AL122" s="6"/>
      <c r="AM122" s="137">
        <f t="shared" si="164"/>
        <v>0</v>
      </c>
      <c r="AN122" s="160">
        <f t="shared" si="165"/>
        <v>0</v>
      </c>
      <c r="AO122" s="169">
        <f t="shared" si="166"/>
        <v>0</v>
      </c>
      <c r="AP122" s="6"/>
      <c r="AQ122" s="6"/>
      <c r="AR122" s="137">
        <f t="shared" si="167"/>
        <v>0</v>
      </c>
      <c r="AS122" s="160">
        <f t="shared" si="168"/>
        <v>0</v>
      </c>
      <c r="AT122" s="164">
        <f t="shared" si="169"/>
        <v>0</v>
      </c>
      <c r="AU122" s="165">
        <f t="shared" si="170"/>
        <v>0</v>
      </c>
    </row>
    <row r="123" spans="2:47" outlineLevel="1" x14ac:dyDescent="0.35">
      <c r="B123" s="237" t="s">
        <v>87</v>
      </c>
      <c r="C123" s="62" t="s">
        <v>106</v>
      </c>
      <c r="D123" s="68"/>
      <c r="E123" s="69"/>
      <c r="F123" s="68"/>
      <c r="G123" s="137">
        <f t="shared" si="148"/>
        <v>0</v>
      </c>
      <c r="H123" s="167">
        <f t="shared" si="149"/>
        <v>0</v>
      </c>
      <c r="I123" s="68"/>
      <c r="J123" s="137">
        <f t="shared" si="150"/>
        <v>0</v>
      </c>
      <c r="K123" s="167">
        <f t="shared" si="151"/>
        <v>0</v>
      </c>
      <c r="L123" s="68"/>
      <c r="M123" s="137">
        <f t="shared" si="152"/>
        <v>0</v>
      </c>
      <c r="N123" s="167">
        <f t="shared" si="153"/>
        <v>0</v>
      </c>
      <c r="O123" s="6"/>
      <c r="P123" s="137">
        <f t="shared" si="133"/>
        <v>0</v>
      </c>
      <c r="Q123" s="167">
        <f t="shared" si="134"/>
        <v>0</v>
      </c>
      <c r="R123" s="164">
        <f t="shared" si="135"/>
        <v>0</v>
      </c>
      <c r="S123" s="165">
        <f t="shared" si="136"/>
        <v>0</v>
      </c>
      <c r="U123" s="169">
        <f t="shared" si="154"/>
        <v>0</v>
      </c>
      <c r="V123" s="6"/>
      <c r="W123" s="6"/>
      <c r="X123" s="137">
        <f t="shared" si="155"/>
        <v>0</v>
      </c>
      <c r="Y123" s="167">
        <f t="shared" si="156"/>
        <v>0</v>
      </c>
      <c r="Z123" s="169">
        <f t="shared" si="157"/>
        <v>0</v>
      </c>
      <c r="AA123" s="6"/>
      <c r="AB123" s="6"/>
      <c r="AC123" s="137">
        <f t="shared" si="158"/>
        <v>0</v>
      </c>
      <c r="AD123" s="160">
        <f t="shared" si="159"/>
        <v>0</v>
      </c>
      <c r="AE123" s="169">
        <f t="shared" si="160"/>
        <v>0</v>
      </c>
      <c r="AF123" s="6"/>
      <c r="AG123" s="6"/>
      <c r="AH123" s="137">
        <f t="shared" si="161"/>
        <v>0</v>
      </c>
      <c r="AI123" s="160">
        <f t="shared" si="162"/>
        <v>0</v>
      </c>
      <c r="AJ123" s="169">
        <f t="shared" si="163"/>
        <v>0</v>
      </c>
      <c r="AK123" s="6"/>
      <c r="AL123" s="6"/>
      <c r="AM123" s="137">
        <f t="shared" si="164"/>
        <v>0</v>
      </c>
      <c r="AN123" s="160">
        <f t="shared" si="165"/>
        <v>0</v>
      </c>
      <c r="AO123" s="169">
        <f t="shared" si="166"/>
        <v>0</v>
      </c>
      <c r="AP123" s="6"/>
      <c r="AQ123" s="6"/>
      <c r="AR123" s="137">
        <f t="shared" si="167"/>
        <v>0</v>
      </c>
      <c r="AS123" s="160">
        <f t="shared" si="168"/>
        <v>0</v>
      </c>
      <c r="AT123" s="164">
        <f t="shared" si="169"/>
        <v>0</v>
      </c>
      <c r="AU123" s="165">
        <f t="shared" si="170"/>
        <v>0</v>
      </c>
    </row>
    <row r="124" spans="2:47" outlineLevel="1" x14ac:dyDescent="0.35">
      <c r="B124" s="238" t="s">
        <v>88</v>
      </c>
      <c r="C124" s="62" t="s">
        <v>106</v>
      </c>
      <c r="D124" s="68"/>
      <c r="E124" s="69"/>
      <c r="F124" s="68"/>
      <c r="G124" s="137">
        <f t="shared" si="148"/>
        <v>0</v>
      </c>
      <c r="H124" s="167">
        <f t="shared" si="149"/>
        <v>0</v>
      </c>
      <c r="I124" s="68"/>
      <c r="J124" s="137">
        <f t="shared" si="150"/>
        <v>0</v>
      </c>
      <c r="K124" s="167">
        <f t="shared" si="151"/>
        <v>0</v>
      </c>
      <c r="L124" s="68">
        <v>11</v>
      </c>
      <c r="M124" s="137">
        <f t="shared" si="152"/>
        <v>11</v>
      </c>
      <c r="N124" s="167">
        <f t="shared" si="153"/>
        <v>0</v>
      </c>
      <c r="O124" s="6">
        <v>1</v>
      </c>
      <c r="P124" s="137">
        <f t="shared" si="133"/>
        <v>12</v>
      </c>
      <c r="Q124" s="167">
        <f t="shared" si="134"/>
        <v>9.0909090909090912E-2</v>
      </c>
      <c r="R124" s="164">
        <f t="shared" si="135"/>
        <v>12</v>
      </c>
      <c r="S124" s="165">
        <f t="shared" si="136"/>
        <v>0</v>
      </c>
      <c r="U124" s="169">
        <f t="shared" si="154"/>
        <v>13</v>
      </c>
      <c r="V124" s="6">
        <v>13</v>
      </c>
      <c r="W124" s="6"/>
      <c r="X124" s="137">
        <f t="shared" si="155"/>
        <v>25</v>
      </c>
      <c r="Y124" s="167">
        <f t="shared" si="156"/>
        <v>1.0833333333333333</v>
      </c>
      <c r="Z124" s="169">
        <f t="shared" si="157"/>
        <v>14</v>
      </c>
      <c r="AA124" s="6">
        <v>14</v>
      </c>
      <c r="AB124" s="6"/>
      <c r="AC124" s="137">
        <f t="shared" si="158"/>
        <v>39</v>
      </c>
      <c r="AD124" s="160">
        <f t="shared" si="159"/>
        <v>0.56000000000000005</v>
      </c>
      <c r="AE124" s="169">
        <f t="shared" si="160"/>
        <v>15</v>
      </c>
      <c r="AF124" s="6">
        <v>15</v>
      </c>
      <c r="AG124" s="6"/>
      <c r="AH124" s="137">
        <f t="shared" si="161"/>
        <v>54</v>
      </c>
      <c r="AI124" s="160">
        <f t="shared" si="162"/>
        <v>0.38461538461538464</v>
      </c>
      <c r="AJ124" s="169">
        <f t="shared" si="163"/>
        <v>14</v>
      </c>
      <c r="AK124" s="6">
        <v>14</v>
      </c>
      <c r="AL124" s="6"/>
      <c r="AM124" s="137">
        <f t="shared" si="164"/>
        <v>68</v>
      </c>
      <c r="AN124" s="160">
        <f t="shared" si="165"/>
        <v>0.25925925925925924</v>
      </c>
      <c r="AO124" s="169">
        <f t="shared" si="166"/>
        <v>15</v>
      </c>
      <c r="AP124" s="6">
        <v>15</v>
      </c>
      <c r="AQ124" s="6"/>
      <c r="AR124" s="137">
        <f t="shared" si="167"/>
        <v>83</v>
      </c>
      <c r="AS124" s="160">
        <f t="shared" si="168"/>
        <v>0.22058823529411764</v>
      </c>
      <c r="AT124" s="164">
        <f t="shared" si="169"/>
        <v>71</v>
      </c>
      <c r="AU124" s="165">
        <f t="shared" si="170"/>
        <v>0.34984692310975007</v>
      </c>
    </row>
    <row r="125" spans="2:47" outlineLevel="1" x14ac:dyDescent="0.35">
      <c r="B125" s="237" t="s">
        <v>89</v>
      </c>
      <c r="C125" s="62" t="s">
        <v>106</v>
      </c>
      <c r="D125" s="68"/>
      <c r="E125" s="69"/>
      <c r="F125" s="68"/>
      <c r="G125" s="137">
        <f t="shared" si="148"/>
        <v>0</v>
      </c>
      <c r="H125" s="167">
        <f t="shared" si="149"/>
        <v>0</v>
      </c>
      <c r="I125" s="68"/>
      <c r="J125" s="137">
        <f t="shared" si="150"/>
        <v>0</v>
      </c>
      <c r="K125" s="167">
        <f t="shared" si="151"/>
        <v>0</v>
      </c>
      <c r="L125" s="68"/>
      <c r="M125" s="137">
        <f t="shared" si="152"/>
        <v>0</v>
      </c>
      <c r="N125" s="167">
        <f t="shared" si="153"/>
        <v>0</v>
      </c>
      <c r="O125" s="6"/>
      <c r="P125" s="137">
        <f t="shared" si="133"/>
        <v>0</v>
      </c>
      <c r="Q125" s="167">
        <f t="shared" si="134"/>
        <v>0</v>
      </c>
      <c r="R125" s="164">
        <f t="shared" si="135"/>
        <v>0</v>
      </c>
      <c r="S125" s="165">
        <f t="shared" si="136"/>
        <v>0</v>
      </c>
      <c r="U125" s="169">
        <f t="shared" si="154"/>
        <v>0</v>
      </c>
      <c r="V125" s="6"/>
      <c r="W125" s="6"/>
      <c r="X125" s="137">
        <f t="shared" si="155"/>
        <v>0</v>
      </c>
      <c r="Y125" s="167">
        <f t="shared" si="156"/>
        <v>0</v>
      </c>
      <c r="Z125" s="169">
        <f t="shared" si="157"/>
        <v>0</v>
      </c>
      <c r="AA125" s="6"/>
      <c r="AB125" s="6"/>
      <c r="AC125" s="137">
        <f t="shared" si="158"/>
        <v>0</v>
      </c>
      <c r="AD125" s="160">
        <f t="shared" si="159"/>
        <v>0</v>
      </c>
      <c r="AE125" s="169">
        <f t="shared" si="160"/>
        <v>0</v>
      </c>
      <c r="AF125" s="6"/>
      <c r="AG125" s="6"/>
      <c r="AH125" s="137">
        <f t="shared" si="161"/>
        <v>0</v>
      </c>
      <c r="AI125" s="160">
        <f t="shared" si="162"/>
        <v>0</v>
      </c>
      <c r="AJ125" s="169">
        <f t="shared" si="163"/>
        <v>0</v>
      </c>
      <c r="AK125" s="6"/>
      <c r="AL125" s="6"/>
      <c r="AM125" s="137">
        <f t="shared" si="164"/>
        <v>0</v>
      </c>
      <c r="AN125" s="160">
        <f t="shared" si="165"/>
        <v>0</v>
      </c>
      <c r="AO125" s="169">
        <f t="shared" si="166"/>
        <v>0</v>
      </c>
      <c r="AP125" s="6"/>
      <c r="AQ125" s="6"/>
      <c r="AR125" s="137">
        <f t="shared" si="167"/>
        <v>0</v>
      </c>
      <c r="AS125" s="160">
        <f t="shared" si="168"/>
        <v>0</v>
      </c>
      <c r="AT125" s="164">
        <f t="shared" si="169"/>
        <v>0</v>
      </c>
      <c r="AU125" s="165">
        <f t="shared" si="170"/>
        <v>0</v>
      </c>
    </row>
    <row r="126" spans="2:47" outlineLevel="1" x14ac:dyDescent="0.35">
      <c r="B126" s="238" t="s">
        <v>90</v>
      </c>
      <c r="C126" s="62" t="s">
        <v>106</v>
      </c>
      <c r="D126" s="68"/>
      <c r="E126" s="69"/>
      <c r="F126" s="68"/>
      <c r="G126" s="137">
        <f t="shared" si="148"/>
        <v>0</v>
      </c>
      <c r="H126" s="167">
        <f t="shared" si="149"/>
        <v>0</v>
      </c>
      <c r="I126" s="68"/>
      <c r="J126" s="137">
        <f t="shared" si="150"/>
        <v>0</v>
      </c>
      <c r="K126" s="167">
        <f t="shared" si="151"/>
        <v>0</v>
      </c>
      <c r="L126" s="68">
        <v>0</v>
      </c>
      <c r="M126" s="137">
        <f t="shared" si="152"/>
        <v>0</v>
      </c>
      <c r="N126" s="167">
        <f t="shared" si="153"/>
        <v>0</v>
      </c>
      <c r="O126" s="6"/>
      <c r="P126" s="137">
        <f t="shared" si="133"/>
        <v>0</v>
      </c>
      <c r="Q126" s="167">
        <f t="shared" si="134"/>
        <v>0</v>
      </c>
      <c r="R126" s="164">
        <f t="shared" si="135"/>
        <v>0</v>
      </c>
      <c r="S126" s="165">
        <f t="shared" si="136"/>
        <v>0</v>
      </c>
      <c r="U126" s="169">
        <f t="shared" si="154"/>
        <v>0</v>
      </c>
      <c r="V126" s="6"/>
      <c r="W126" s="6"/>
      <c r="X126" s="137">
        <f t="shared" si="155"/>
        <v>0</v>
      </c>
      <c r="Y126" s="167">
        <f t="shared" si="156"/>
        <v>0</v>
      </c>
      <c r="Z126" s="169">
        <f t="shared" si="157"/>
        <v>0</v>
      </c>
      <c r="AA126" s="6"/>
      <c r="AB126" s="6"/>
      <c r="AC126" s="137">
        <f t="shared" si="158"/>
        <v>0</v>
      </c>
      <c r="AD126" s="160">
        <f t="shared" si="159"/>
        <v>0</v>
      </c>
      <c r="AE126" s="169">
        <f t="shared" si="160"/>
        <v>2</v>
      </c>
      <c r="AF126" s="6">
        <v>2</v>
      </c>
      <c r="AG126" s="6"/>
      <c r="AH126" s="137">
        <f t="shared" si="161"/>
        <v>2</v>
      </c>
      <c r="AI126" s="160">
        <f t="shared" si="162"/>
        <v>0</v>
      </c>
      <c r="AJ126" s="169">
        <f t="shared" si="163"/>
        <v>3</v>
      </c>
      <c r="AK126" s="6">
        <v>3</v>
      </c>
      <c r="AL126" s="6"/>
      <c r="AM126" s="137">
        <f t="shared" si="164"/>
        <v>5</v>
      </c>
      <c r="AN126" s="160">
        <f t="shared" si="165"/>
        <v>1.5</v>
      </c>
      <c r="AO126" s="169">
        <f t="shared" si="166"/>
        <v>0</v>
      </c>
      <c r="AP126" s="6"/>
      <c r="AQ126" s="6"/>
      <c r="AR126" s="137">
        <f t="shared" si="167"/>
        <v>5</v>
      </c>
      <c r="AS126" s="160">
        <f t="shared" si="168"/>
        <v>0</v>
      </c>
      <c r="AT126" s="164">
        <f t="shared" si="169"/>
        <v>5</v>
      </c>
      <c r="AU126" s="165">
        <f t="shared" si="170"/>
        <v>0</v>
      </c>
    </row>
    <row r="127" spans="2:47" outlineLevel="1" x14ac:dyDescent="0.35">
      <c r="B127" s="238" t="s">
        <v>91</v>
      </c>
      <c r="C127" s="62" t="s">
        <v>106</v>
      </c>
      <c r="D127" s="68"/>
      <c r="E127" s="69"/>
      <c r="F127" s="68"/>
      <c r="G127" s="137">
        <f t="shared" si="148"/>
        <v>0</v>
      </c>
      <c r="H127" s="167">
        <f t="shared" si="149"/>
        <v>0</v>
      </c>
      <c r="I127" s="68"/>
      <c r="J127" s="137">
        <f t="shared" si="150"/>
        <v>0</v>
      </c>
      <c r="K127" s="167">
        <f t="shared" si="151"/>
        <v>0</v>
      </c>
      <c r="L127" s="68">
        <v>0</v>
      </c>
      <c r="M127" s="137">
        <f t="shared" si="152"/>
        <v>0</v>
      </c>
      <c r="N127" s="167">
        <f t="shared" si="153"/>
        <v>0</v>
      </c>
      <c r="O127" s="6"/>
      <c r="P127" s="137">
        <f t="shared" si="133"/>
        <v>0</v>
      </c>
      <c r="Q127" s="167">
        <f t="shared" si="134"/>
        <v>0</v>
      </c>
      <c r="R127" s="164">
        <f t="shared" si="135"/>
        <v>0</v>
      </c>
      <c r="S127" s="165">
        <f t="shared" si="136"/>
        <v>0</v>
      </c>
      <c r="U127" s="169">
        <f t="shared" si="154"/>
        <v>0</v>
      </c>
      <c r="V127" s="6"/>
      <c r="W127" s="6"/>
      <c r="X127" s="137">
        <f t="shared" si="155"/>
        <v>0</v>
      </c>
      <c r="Y127" s="167">
        <f t="shared" si="156"/>
        <v>0</v>
      </c>
      <c r="Z127" s="169">
        <f t="shared" si="157"/>
        <v>0</v>
      </c>
      <c r="AA127" s="6"/>
      <c r="AB127" s="6"/>
      <c r="AC127" s="137">
        <f t="shared" si="158"/>
        <v>0</v>
      </c>
      <c r="AD127" s="160">
        <f t="shared" si="159"/>
        <v>0</v>
      </c>
      <c r="AE127" s="169">
        <f t="shared" si="160"/>
        <v>0</v>
      </c>
      <c r="AF127" s="6"/>
      <c r="AG127" s="6"/>
      <c r="AH127" s="137">
        <f t="shared" si="161"/>
        <v>0</v>
      </c>
      <c r="AI127" s="160">
        <f t="shared" si="162"/>
        <v>0</v>
      </c>
      <c r="AJ127" s="169">
        <f t="shared" si="163"/>
        <v>0</v>
      </c>
      <c r="AK127" s="6"/>
      <c r="AL127" s="6"/>
      <c r="AM127" s="137">
        <f t="shared" si="164"/>
        <v>0</v>
      </c>
      <c r="AN127" s="160">
        <f t="shared" si="165"/>
        <v>0</v>
      </c>
      <c r="AO127" s="169">
        <f t="shared" si="166"/>
        <v>0</v>
      </c>
      <c r="AP127" s="6"/>
      <c r="AQ127" s="6"/>
      <c r="AR127" s="137">
        <f t="shared" si="167"/>
        <v>0</v>
      </c>
      <c r="AS127" s="160">
        <f t="shared" si="168"/>
        <v>0</v>
      </c>
      <c r="AT127" s="164">
        <f t="shared" si="169"/>
        <v>0</v>
      </c>
      <c r="AU127" s="165">
        <f t="shared" si="170"/>
        <v>0</v>
      </c>
    </row>
    <row r="128" spans="2:47" outlineLevel="1" x14ac:dyDescent="0.35">
      <c r="B128" s="237" t="s">
        <v>92</v>
      </c>
      <c r="C128" s="62" t="s">
        <v>106</v>
      </c>
      <c r="D128" s="68"/>
      <c r="E128" s="69"/>
      <c r="F128" s="68"/>
      <c r="G128" s="137">
        <f t="shared" si="148"/>
        <v>0</v>
      </c>
      <c r="H128" s="167">
        <f t="shared" si="149"/>
        <v>0</v>
      </c>
      <c r="I128" s="68"/>
      <c r="J128" s="137">
        <f t="shared" si="150"/>
        <v>0</v>
      </c>
      <c r="K128" s="167">
        <f t="shared" si="151"/>
        <v>0</v>
      </c>
      <c r="L128" s="68"/>
      <c r="M128" s="137">
        <f t="shared" si="152"/>
        <v>0</v>
      </c>
      <c r="N128" s="167">
        <f t="shared" si="153"/>
        <v>0</v>
      </c>
      <c r="O128" s="6"/>
      <c r="P128" s="137">
        <f t="shared" si="133"/>
        <v>0</v>
      </c>
      <c r="Q128" s="167">
        <f t="shared" si="134"/>
        <v>0</v>
      </c>
      <c r="R128" s="164">
        <f t="shared" si="135"/>
        <v>0</v>
      </c>
      <c r="S128" s="165">
        <f t="shared" si="136"/>
        <v>0</v>
      </c>
      <c r="U128" s="169">
        <f t="shared" si="154"/>
        <v>0</v>
      </c>
      <c r="V128" s="6"/>
      <c r="W128" s="6"/>
      <c r="X128" s="137">
        <f t="shared" si="155"/>
        <v>0</v>
      </c>
      <c r="Y128" s="167">
        <f t="shared" si="156"/>
        <v>0</v>
      </c>
      <c r="Z128" s="169">
        <f t="shared" si="157"/>
        <v>0</v>
      </c>
      <c r="AA128" s="6"/>
      <c r="AB128" s="6"/>
      <c r="AC128" s="137">
        <f t="shared" si="158"/>
        <v>0</v>
      </c>
      <c r="AD128" s="160">
        <f t="shared" si="159"/>
        <v>0</v>
      </c>
      <c r="AE128" s="169">
        <f t="shared" si="160"/>
        <v>0</v>
      </c>
      <c r="AF128" s="6"/>
      <c r="AG128" s="6"/>
      <c r="AH128" s="137">
        <f t="shared" si="161"/>
        <v>0</v>
      </c>
      <c r="AI128" s="160">
        <f t="shared" si="162"/>
        <v>0</v>
      </c>
      <c r="AJ128" s="169">
        <f t="shared" si="163"/>
        <v>0</v>
      </c>
      <c r="AK128" s="6"/>
      <c r="AL128" s="6"/>
      <c r="AM128" s="137">
        <f t="shared" si="164"/>
        <v>0</v>
      </c>
      <c r="AN128" s="160">
        <f t="shared" si="165"/>
        <v>0</v>
      </c>
      <c r="AO128" s="169">
        <f t="shared" si="166"/>
        <v>0</v>
      </c>
      <c r="AP128" s="6"/>
      <c r="AQ128" s="6"/>
      <c r="AR128" s="137">
        <f t="shared" si="167"/>
        <v>0</v>
      </c>
      <c r="AS128" s="160">
        <f t="shared" si="168"/>
        <v>0</v>
      </c>
      <c r="AT128" s="164">
        <f t="shared" si="169"/>
        <v>0</v>
      </c>
      <c r="AU128" s="165">
        <f t="shared" si="170"/>
        <v>0</v>
      </c>
    </row>
    <row r="129" spans="2:47" outlineLevel="1" x14ac:dyDescent="0.35">
      <c r="B129" s="238" t="s">
        <v>93</v>
      </c>
      <c r="C129" s="62" t="s">
        <v>106</v>
      </c>
      <c r="D129" s="68"/>
      <c r="E129" s="69"/>
      <c r="F129" s="68"/>
      <c r="G129" s="137">
        <f t="shared" si="148"/>
        <v>0</v>
      </c>
      <c r="H129" s="167">
        <f t="shared" si="149"/>
        <v>0</v>
      </c>
      <c r="I129" s="68"/>
      <c r="J129" s="137">
        <f t="shared" si="150"/>
        <v>0</v>
      </c>
      <c r="K129" s="167">
        <f t="shared" si="151"/>
        <v>0</v>
      </c>
      <c r="L129" s="68">
        <v>0</v>
      </c>
      <c r="M129" s="137">
        <f t="shared" si="152"/>
        <v>0</v>
      </c>
      <c r="N129" s="167">
        <f t="shared" si="153"/>
        <v>0</v>
      </c>
      <c r="O129" s="6"/>
      <c r="P129" s="137">
        <f t="shared" si="133"/>
        <v>0</v>
      </c>
      <c r="Q129" s="167">
        <f t="shared" si="134"/>
        <v>0</v>
      </c>
      <c r="R129" s="164">
        <f t="shared" si="135"/>
        <v>0</v>
      </c>
      <c r="S129" s="165">
        <f t="shared" si="136"/>
        <v>0</v>
      </c>
      <c r="U129" s="169">
        <f t="shared" si="154"/>
        <v>0</v>
      </c>
      <c r="V129" s="6"/>
      <c r="W129" s="6"/>
      <c r="X129" s="137">
        <f t="shared" si="155"/>
        <v>0</v>
      </c>
      <c r="Y129" s="167">
        <f t="shared" si="156"/>
        <v>0</v>
      </c>
      <c r="Z129" s="169">
        <f t="shared" si="157"/>
        <v>0</v>
      </c>
      <c r="AA129" s="6"/>
      <c r="AB129" s="6"/>
      <c r="AC129" s="137">
        <f t="shared" si="158"/>
        <v>0</v>
      </c>
      <c r="AD129" s="160">
        <f t="shared" si="159"/>
        <v>0</v>
      </c>
      <c r="AE129" s="169">
        <f t="shared" si="160"/>
        <v>0</v>
      </c>
      <c r="AF129" s="6"/>
      <c r="AG129" s="6"/>
      <c r="AH129" s="137">
        <f t="shared" si="161"/>
        <v>0</v>
      </c>
      <c r="AI129" s="160">
        <f t="shared" si="162"/>
        <v>0</v>
      </c>
      <c r="AJ129" s="169">
        <f t="shared" si="163"/>
        <v>0</v>
      </c>
      <c r="AK129" s="6"/>
      <c r="AL129" s="6"/>
      <c r="AM129" s="137">
        <f t="shared" si="164"/>
        <v>0</v>
      </c>
      <c r="AN129" s="160">
        <f t="shared" si="165"/>
        <v>0</v>
      </c>
      <c r="AO129" s="169">
        <f t="shared" si="166"/>
        <v>0</v>
      </c>
      <c r="AP129" s="6"/>
      <c r="AQ129" s="6"/>
      <c r="AR129" s="137">
        <f t="shared" si="167"/>
        <v>0</v>
      </c>
      <c r="AS129" s="160">
        <f t="shared" si="168"/>
        <v>0</v>
      </c>
      <c r="AT129" s="164">
        <f t="shared" si="169"/>
        <v>0</v>
      </c>
      <c r="AU129" s="165">
        <f t="shared" si="170"/>
        <v>0</v>
      </c>
    </row>
    <row r="130" spans="2:47" outlineLevel="1" x14ac:dyDescent="0.35">
      <c r="B130" s="237" t="s">
        <v>94</v>
      </c>
      <c r="C130" s="62" t="s">
        <v>106</v>
      </c>
      <c r="D130" s="68"/>
      <c r="E130" s="69"/>
      <c r="F130" s="68"/>
      <c r="G130" s="137">
        <f t="shared" si="148"/>
        <v>0</v>
      </c>
      <c r="H130" s="167">
        <f t="shared" si="149"/>
        <v>0</v>
      </c>
      <c r="I130" s="68"/>
      <c r="J130" s="137">
        <f t="shared" si="150"/>
        <v>0</v>
      </c>
      <c r="K130" s="167">
        <f t="shared" si="151"/>
        <v>0</v>
      </c>
      <c r="L130" s="68"/>
      <c r="M130" s="137">
        <f t="shared" si="152"/>
        <v>0</v>
      </c>
      <c r="N130" s="167">
        <f t="shared" si="153"/>
        <v>0</v>
      </c>
      <c r="O130" s="6"/>
      <c r="P130" s="137">
        <f t="shared" si="133"/>
        <v>0</v>
      </c>
      <c r="Q130" s="167">
        <f t="shared" si="134"/>
        <v>0</v>
      </c>
      <c r="R130" s="164">
        <f t="shared" si="135"/>
        <v>0</v>
      </c>
      <c r="S130" s="165">
        <f t="shared" si="136"/>
        <v>0</v>
      </c>
      <c r="U130" s="169">
        <f t="shared" si="154"/>
        <v>0</v>
      </c>
      <c r="V130" s="6"/>
      <c r="W130" s="6"/>
      <c r="X130" s="137">
        <f t="shared" si="155"/>
        <v>0</v>
      </c>
      <c r="Y130" s="167">
        <f t="shared" si="156"/>
        <v>0</v>
      </c>
      <c r="Z130" s="169">
        <f t="shared" si="157"/>
        <v>0</v>
      </c>
      <c r="AA130" s="6"/>
      <c r="AB130" s="6"/>
      <c r="AC130" s="137">
        <f t="shared" si="158"/>
        <v>0</v>
      </c>
      <c r="AD130" s="160">
        <f t="shared" si="159"/>
        <v>0</v>
      </c>
      <c r="AE130" s="169">
        <f t="shared" si="160"/>
        <v>0</v>
      </c>
      <c r="AF130" s="6"/>
      <c r="AG130" s="6"/>
      <c r="AH130" s="137">
        <f t="shared" si="161"/>
        <v>0</v>
      </c>
      <c r="AI130" s="160">
        <f t="shared" si="162"/>
        <v>0</v>
      </c>
      <c r="AJ130" s="169">
        <f t="shared" si="163"/>
        <v>0</v>
      </c>
      <c r="AK130" s="6"/>
      <c r="AL130" s="6"/>
      <c r="AM130" s="137">
        <f t="shared" si="164"/>
        <v>0</v>
      </c>
      <c r="AN130" s="160">
        <f t="shared" si="165"/>
        <v>0</v>
      </c>
      <c r="AO130" s="169">
        <f t="shared" si="166"/>
        <v>0</v>
      </c>
      <c r="AP130" s="6"/>
      <c r="AQ130" s="6"/>
      <c r="AR130" s="137">
        <f t="shared" si="167"/>
        <v>0</v>
      </c>
      <c r="AS130" s="160">
        <f t="shared" si="168"/>
        <v>0</v>
      </c>
      <c r="AT130" s="164">
        <f t="shared" si="169"/>
        <v>0</v>
      </c>
      <c r="AU130" s="165">
        <f t="shared" si="170"/>
        <v>0</v>
      </c>
    </row>
    <row r="131" spans="2:47" outlineLevel="1" x14ac:dyDescent="0.35">
      <c r="B131" s="238" t="s">
        <v>95</v>
      </c>
      <c r="C131" s="62" t="s">
        <v>106</v>
      </c>
      <c r="D131" s="68"/>
      <c r="E131" s="69"/>
      <c r="F131" s="68"/>
      <c r="G131" s="137">
        <f t="shared" si="148"/>
        <v>0</v>
      </c>
      <c r="H131" s="167">
        <f t="shared" si="149"/>
        <v>0</v>
      </c>
      <c r="I131" s="68"/>
      <c r="J131" s="137">
        <f t="shared" si="150"/>
        <v>0</v>
      </c>
      <c r="K131" s="167">
        <f t="shared" si="151"/>
        <v>0</v>
      </c>
      <c r="L131" s="68">
        <v>0</v>
      </c>
      <c r="M131" s="137">
        <f t="shared" si="152"/>
        <v>0</v>
      </c>
      <c r="N131" s="167">
        <f t="shared" si="153"/>
        <v>0</v>
      </c>
      <c r="O131" s="6"/>
      <c r="P131" s="137">
        <f t="shared" si="133"/>
        <v>0</v>
      </c>
      <c r="Q131" s="167">
        <f t="shared" si="134"/>
        <v>0</v>
      </c>
      <c r="R131" s="164">
        <f t="shared" si="135"/>
        <v>0</v>
      </c>
      <c r="S131" s="165">
        <f t="shared" si="136"/>
        <v>0</v>
      </c>
      <c r="U131" s="169">
        <f t="shared" si="154"/>
        <v>0</v>
      </c>
      <c r="V131" s="6"/>
      <c r="W131" s="6"/>
      <c r="X131" s="137">
        <f t="shared" si="155"/>
        <v>0</v>
      </c>
      <c r="Y131" s="167">
        <f t="shared" si="156"/>
        <v>0</v>
      </c>
      <c r="Z131" s="169">
        <f t="shared" si="157"/>
        <v>0</v>
      </c>
      <c r="AA131" s="6"/>
      <c r="AB131" s="6"/>
      <c r="AC131" s="137">
        <f t="shared" si="158"/>
        <v>0</v>
      </c>
      <c r="AD131" s="160">
        <f t="shared" si="159"/>
        <v>0</v>
      </c>
      <c r="AE131" s="169">
        <f t="shared" si="160"/>
        <v>0</v>
      </c>
      <c r="AF131" s="6"/>
      <c r="AG131" s="6"/>
      <c r="AH131" s="137">
        <f t="shared" si="161"/>
        <v>0</v>
      </c>
      <c r="AI131" s="160">
        <f t="shared" si="162"/>
        <v>0</v>
      </c>
      <c r="AJ131" s="169">
        <f t="shared" si="163"/>
        <v>0</v>
      </c>
      <c r="AK131" s="6"/>
      <c r="AL131" s="6"/>
      <c r="AM131" s="137">
        <f t="shared" si="164"/>
        <v>0</v>
      </c>
      <c r="AN131" s="160">
        <f t="shared" si="165"/>
        <v>0</v>
      </c>
      <c r="AO131" s="169">
        <f t="shared" si="166"/>
        <v>0</v>
      </c>
      <c r="AP131" s="6"/>
      <c r="AQ131" s="6"/>
      <c r="AR131" s="137">
        <f t="shared" si="167"/>
        <v>0</v>
      </c>
      <c r="AS131" s="160">
        <f t="shared" si="168"/>
        <v>0</v>
      </c>
      <c r="AT131" s="164">
        <f t="shared" si="169"/>
        <v>0</v>
      </c>
      <c r="AU131" s="165">
        <f t="shared" si="170"/>
        <v>0</v>
      </c>
    </row>
    <row r="132" spans="2:47" ht="14.25" customHeight="1" outlineLevel="1" x14ac:dyDescent="0.35">
      <c r="B132" s="237" t="s">
        <v>96</v>
      </c>
      <c r="C132" s="62" t="s">
        <v>106</v>
      </c>
      <c r="D132" s="68"/>
      <c r="E132" s="69"/>
      <c r="F132" s="68"/>
      <c r="G132" s="137">
        <f t="shared" si="148"/>
        <v>0</v>
      </c>
      <c r="H132" s="167">
        <f t="shared" si="149"/>
        <v>0</v>
      </c>
      <c r="I132" s="68"/>
      <c r="J132" s="137">
        <f t="shared" si="150"/>
        <v>0</v>
      </c>
      <c r="K132" s="167">
        <f t="shared" si="151"/>
        <v>0</v>
      </c>
      <c r="L132" s="68"/>
      <c r="M132" s="137">
        <f t="shared" si="152"/>
        <v>0</v>
      </c>
      <c r="N132" s="167">
        <f t="shared" si="153"/>
        <v>0</v>
      </c>
      <c r="O132" s="6"/>
      <c r="P132" s="137">
        <f t="shared" si="133"/>
        <v>0</v>
      </c>
      <c r="Q132" s="167">
        <f t="shared" si="134"/>
        <v>0</v>
      </c>
      <c r="R132" s="164">
        <f t="shared" si="135"/>
        <v>0</v>
      </c>
      <c r="S132" s="165">
        <f t="shared" si="136"/>
        <v>0</v>
      </c>
      <c r="U132" s="169">
        <f t="shared" si="154"/>
        <v>0</v>
      </c>
      <c r="V132" s="6"/>
      <c r="W132" s="6"/>
      <c r="X132" s="137">
        <f t="shared" si="155"/>
        <v>0</v>
      </c>
      <c r="Y132" s="167">
        <f t="shared" si="156"/>
        <v>0</v>
      </c>
      <c r="Z132" s="169">
        <f t="shared" si="157"/>
        <v>0</v>
      </c>
      <c r="AA132" s="6"/>
      <c r="AB132" s="6"/>
      <c r="AC132" s="137">
        <f t="shared" si="158"/>
        <v>0</v>
      </c>
      <c r="AD132" s="160">
        <f t="shared" si="159"/>
        <v>0</v>
      </c>
      <c r="AE132" s="169">
        <f t="shared" si="160"/>
        <v>0</v>
      </c>
      <c r="AF132" s="6"/>
      <c r="AG132" s="6"/>
      <c r="AH132" s="137">
        <f t="shared" si="161"/>
        <v>0</v>
      </c>
      <c r="AI132" s="160">
        <f t="shared" si="162"/>
        <v>0</v>
      </c>
      <c r="AJ132" s="169">
        <f t="shared" si="163"/>
        <v>0</v>
      </c>
      <c r="AK132" s="6"/>
      <c r="AL132" s="6"/>
      <c r="AM132" s="137">
        <f t="shared" si="164"/>
        <v>0</v>
      </c>
      <c r="AN132" s="160">
        <f t="shared" si="165"/>
        <v>0</v>
      </c>
      <c r="AO132" s="169">
        <f t="shared" si="166"/>
        <v>0</v>
      </c>
      <c r="AP132" s="6"/>
      <c r="AQ132" s="6"/>
      <c r="AR132" s="137">
        <f t="shared" si="167"/>
        <v>0</v>
      </c>
      <c r="AS132" s="160">
        <f t="shared" si="168"/>
        <v>0</v>
      </c>
      <c r="AT132" s="164">
        <f t="shared" si="169"/>
        <v>0</v>
      </c>
      <c r="AU132" s="165">
        <f t="shared" si="170"/>
        <v>0</v>
      </c>
    </row>
    <row r="133" spans="2:47" ht="14.25" customHeight="1" outlineLevel="1" x14ac:dyDescent="0.35">
      <c r="B133" s="238" t="s">
        <v>97</v>
      </c>
      <c r="C133" s="62" t="s">
        <v>106</v>
      </c>
      <c r="D133" s="68"/>
      <c r="E133" s="69"/>
      <c r="F133" s="68"/>
      <c r="G133" s="137">
        <f t="shared" si="148"/>
        <v>0</v>
      </c>
      <c r="H133" s="167">
        <f t="shared" si="149"/>
        <v>0</v>
      </c>
      <c r="I133" s="68"/>
      <c r="J133" s="137">
        <f t="shared" si="150"/>
        <v>0</v>
      </c>
      <c r="K133" s="167">
        <f t="shared" si="151"/>
        <v>0</v>
      </c>
      <c r="L133" s="68">
        <v>5</v>
      </c>
      <c r="M133" s="137">
        <f t="shared" si="152"/>
        <v>5</v>
      </c>
      <c r="N133" s="167">
        <f t="shared" si="153"/>
        <v>0</v>
      </c>
      <c r="O133" s="6"/>
      <c r="P133" s="137">
        <f t="shared" si="133"/>
        <v>5</v>
      </c>
      <c r="Q133" s="167">
        <f t="shared" si="134"/>
        <v>0</v>
      </c>
      <c r="R133" s="164">
        <f t="shared" si="135"/>
        <v>5</v>
      </c>
      <c r="S133" s="165">
        <f t="shared" si="136"/>
        <v>0</v>
      </c>
      <c r="U133" s="169">
        <f t="shared" si="154"/>
        <v>11</v>
      </c>
      <c r="V133" s="6">
        <v>11</v>
      </c>
      <c r="W133" s="6"/>
      <c r="X133" s="137">
        <f t="shared" si="155"/>
        <v>16</v>
      </c>
      <c r="Y133" s="167">
        <f t="shared" si="156"/>
        <v>2.2000000000000002</v>
      </c>
      <c r="Z133" s="169">
        <f t="shared" si="157"/>
        <v>10</v>
      </c>
      <c r="AA133" s="6">
        <v>10</v>
      </c>
      <c r="AB133" s="6"/>
      <c r="AC133" s="137">
        <f t="shared" si="158"/>
        <v>26</v>
      </c>
      <c r="AD133" s="160">
        <f t="shared" si="159"/>
        <v>0.625</v>
      </c>
      <c r="AE133" s="169">
        <f t="shared" si="160"/>
        <v>7</v>
      </c>
      <c r="AF133" s="6">
        <v>7</v>
      </c>
      <c r="AG133" s="6"/>
      <c r="AH133" s="137">
        <f t="shared" si="161"/>
        <v>33</v>
      </c>
      <c r="AI133" s="160">
        <f t="shared" si="162"/>
        <v>0.26923076923076922</v>
      </c>
      <c r="AJ133" s="169">
        <f t="shared" si="163"/>
        <v>5</v>
      </c>
      <c r="AK133" s="6">
        <v>5</v>
      </c>
      <c r="AL133" s="6"/>
      <c r="AM133" s="137">
        <f t="shared" si="164"/>
        <v>38</v>
      </c>
      <c r="AN133" s="160">
        <f t="shared" si="165"/>
        <v>0.15151515151515152</v>
      </c>
      <c r="AO133" s="169">
        <f t="shared" si="166"/>
        <v>7</v>
      </c>
      <c r="AP133" s="6">
        <v>7</v>
      </c>
      <c r="AQ133" s="6"/>
      <c r="AR133" s="137">
        <f t="shared" si="167"/>
        <v>45</v>
      </c>
      <c r="AS133" s="160">
        <f t="shared" si="168"/>
        <v>0.18421052631578946</v>
      </c>
      <c r="AT133" s="164">
        <f t="shared" si="169"/>
        <v>40</v>
      </c>
      <c r="AU133" s="165">
        <f t="shared" si="170"/>
        <v>0.29501003205567566</v>
      </c>
    </row>
    <row r="134" spans="2:47" ht="14.25" customHeight="1" outlineLevel="1" x14ac:dyDescent="0.35">
      <c r="B134" s="237" t="s">
        <v>98</v>
      </c>
      <c r="C134" s="62" t="s">
        <v>106</v>
      </c>
      <c r="D134" s="68"/>
      <c r="E134" s="69"/>
      <c r="F134" s="68"/>
      <c r="G134" s="137">
        <f t="shared" si="148"/>
        <v>0</v>
      </c>
      <c r="H134" s="167">
        <f t="shared" si="149"/>
        <v>0</v>
      </c>
      <c r="I134" s="68"/>
      <c r="J134" s="137">
        <f t="shared" si="150"/>
        <v>0</v>
      </c>
      <c r="K134" s="167">
        <f t="shared" si="151"/>
        <v>0</v>
      </c>
      <c r="L134" s="68"/>
      <c r="M134" s="137">
        <f t="shared" si="152"/>
        <v>0</v>
      </c>
      <c r="N134" s="167">
        <f t="shared" si="153"/>
        <v>0</v>
      </c>
      <c r="O134" s="6"/>
      <c r="P134" s="137">
        <f t="shared" si="133"/>
        <v>0</v>
      </c>
      <c r="Q134" s="167">
        <f t="shared" si="134"/>
        <v>0</v>
      </c>
      <c r="R134" s="164">
        <f t="shared" si="135"/>
        <v>0</v>
      </c>
      <c r="S134" s="165">
        <f t="shared" si="136"/>
        <v>0</v>
      </c>
      <c r="U134" s="169">
        <f t="shared" si="154"/>
        <v>0</v>
      </c>
      <c r="V134" s="6"/>
      <c r="W134" s="6"/>
      <c r="X134" s="137">
        <f t="shared" si="155"/>
        <v>0</v>
      </c>
      <c r="Y134" s="167">
        <f t="shared" si="156"/>
        <v>0</v>
      </c>
      <c r="Z134" s="169">
        <f t="shared" si="157"/>
        <v>0</v>
      </c>
      <c r="AA134" s="6"/>
      <c r="AB134" s="6"/>
      <c r="AC134" s="137">
        <f t="shared" si="158"/>
        <v>0</v>
      </c>
      <c r="AD134" s="160">
        <f t="shared" si="159"/>
        <v>0</v>
      </c>
      <c r="AE134" s="169">
        <f t="shared" si="160"/>
        <v>0</v>
      </c>
      <c r="AF134" s="6"/>
      <c r="AG134" s="6"/>
      <c r="AH134" s="137">
        <f t="shared" si="161"/>
        <v>0</v>
      </c>
      <c r="AI134" s="160">
        <f t="shared" si="162"/>
        <v>0</v>
      </c>
      <c r="AJ134" s="169">
        <f t="shared" si="163"/>
        <v>0</v>
      </c>
      <c r="AK134" s="6"/>
      <c r="AL134" s="6"/>
      <c r="AM134" s="137">
        <f t="shared" si="164"/>
        <v>0</v>
      </c>
      <c r="AN134" s="160">
        <f t="shared" si="165"/>
        <v>0</v>
      </c>
      <c r="AO134" s="169">
        <f t="shared" si="166"/>
        <v>0</v>
      </c>
      <c r="AP134" s="6"/>
      <c r="AQ134" s="6"/>
      <c r="AR134" s="137">
        <f t="shared" si="167"/>
        <v>0</v>
      </c>
      <c r="AS134" s="160">
        <f t="shared" si="168"/>
        <v>0</v>
      </c>
      <c r="AT134" s="164">
        <f t="shared" si="169"/>
        <v>0</v>
      </c>
      <c r="AU134" s="165">
        <f t="shared" si="170"/>
        <v>0</v>
      </c>
    </row>
    <row r="135" spans="2:47" ht="14.25" customHeight="1" outlineLevel="1" x14ac:dyDescent="0.35">
      <c r="B135" s="238" t="s">
        <v>99</v>
      </c>
      <c r="C135" s="62" t="s">
        <v>106</v>
      </c>
      <c r="D135" s="68"/>
      <c r="E135" s="69"/>
      <c r="F135" s="68"/>
      <c r="G135" s="137">
        <f t="shared" si="148"/>
        <v>0</v>
      </c>
      <c r="H135" s="167">
        <f t="shared" si="149"/>
        <v>0</v>
      </c>
      <c r="I135" s="68"/>
      <c r="J135" s="137">
        <f t="shared" si="150"/>
        <v>0</v>
      </c>
      <c r="K135" s="167">
        <f t="shared" si="151"/>
        <v>0</v>
      </c>
      <c r="L135" s="68">
        <v>0</v>
      </c>
      <c r="M135" s="137">
        <f t="shared" si="152"/>
        <v>0</v>
      </c>
      <c r="N135" s="167">
        <f t="shared" si="153"/>
        <v>0</v>
      </c>
      <c r="O135" s="6"/>
      <c r="P135" s="137">
        <f t="shared" si="133"/>
        <v>0</v>
      </c>
      <c r="Q135" s="167">
        <f t="shared" si="134"/>
        <v>0</v>
      </c>
      <c r="R135" s="164">
        <f t="shared" si="135"/>
        <v>0</v>
      </c>
      <c r="S135" s="165">
        <f t="shared" si="136"/>
        <v>0</v>
      </c>
      <c r="U135" s="169">
        <f t="shared" si="154"/>
        <v>4</v>
      </c>
      <c r="V135" s="6">
        <v>4</v>
      </c>
      <c r="W135" s="6"/>
      <c r="X135" s="137">
        <f t="shared" si="155"/>
        <v>4</v>
      </c>
      <c r="Y135" s="167">
        <f t="shared" si="156"/>
        <v>0</v>
      </c>
      <c r="Z135" s="169">
        <f t="shared" si="157"/>
        <v>5</v>
      </c>
      <c r="AA135" s="6">
        <v>5</v>
      </c>
      <c r="AB135" s="6"/>
      <c r="AC135" s="137">
        <f t="shared" si="158"/>
        <v>9</v>
      </c>
      <c r="AD135" s="160">
        <f t="shared" si="159"/>
        <v>1.25</v>
      </c>
      <c r="AE135" s="169">
        <f t="shared" si="160"/>
        <v>6</v>
      </c>
      <c r="AF135" s="6">
        <v>6</v>
      </c>
      <c r="AG135" s="6"/>
      <c r="AH135" s="137">
        <f t="shared" si="161"/>
        <v>15</v>
      </c>
      <c r="AI135" s="160">
        <f t="shared" si="162"/>
        <v>0.66666666666666663</v>
      </c>
      <c r="AJ135" s="169">
        <f t="shared" si="163"/>
        <v>4</v>
      </c>
      <c r="AK135" s="6">
        <v>4</v>
      </c>
      <c r="AL135" s="6"/>
      <c r="AM135" s="137">
        <f t="shared" si="164"/>
        <v>19</v>
      </c>
      <c r="AN135" s="160">
        <f t="shared" si="165"/>
        <v>0.26666666666666666</v>
      </c>
      <c r="AO135" s="169">
        <f t="shared" si="166"/>
        <v>4</v>
      </c>
      <c r="AP135" s="6">
        <v>4</v>
      </c>
      <c r="AQ135" s="6"/>
      <c r="AR135" s="137">
        <f t="shared" si="167"/>
        <v>23</v>
      </c>
      <c r="AS135" s="160">
        <f t="shared" si="168"/>
        <v>0.21052631578947367</v>
      </c>
      <c r="AT135" s="164">
        <f t="shared" si="169"/>
        <v>23</v>
      </c>
      <c r="AU135" s="165">
        <f t="shared" si="170"/>
        <v>0.54852050734123625</v>
      </c>
    </row>
    <row r="136" spans="2:47" ht="15" customHeight="1" outlineLevel="1" x14ac:dyDescent="0.35">
      <c r="B136" s="49" t="s">
        <v>139</v>
      </c>
      <c r="C136" s="46" t="s">
        <v>106</v>
      </c>
      <c r="D136" s="170">
        <f>SUM(D111:D135)</f>
        <v>0</v>
      </c>
      <c r="E136" s="170">
        <f>SUM(E111:E135)</f>
        <v>0</v>
      </c>
      <c r="F136" s="170">
        <f>SUM(F111:F135)</f>
        <v>0</v>
      </c>
      <c r="G136" s="170">
        <f>SUM(G111:G135)</f>
        <v>0</v>
      </c>
      <c r="H136" s="166">
        <f>IFERROR((G136-E136)/E136,0)</f>
        <v>0</v>
      </c>
      <c r="I136" s="170">
        <f>SUM(I111:I135)</f>
        <v>0</v>
      </c>
      <c r="J136" s="170">
        <f>SUM(J111:J135)</f>
        <v>0</v>
      </c>
      <c r="K136" s="166">
        <f t="shared" si="130"/>
        <v>0</v>
      </c>
      <c r="L136" s="170">
        <f>SUM(L111:L135)</f>
        <v>57</v>
      </c>
      <c r="M136" s="170">
        <f>SUM(M111:M135)</f>
        <v>57</v>
      </c>
      <c r="N136" s="166">
        <f t="shared" si="132"/>
        <v>0</v>
      </c>
      <c r="O136" s="170">
        <f>SUM(O111:O135)</f>
        <v>5</v>
      </c>
      <c r="P136" s="170">
        <f>SUM(P111:P135)</f>
        <v>62</v>
      </c>
      <c r="Q136" s="166">
        <f t="shared" si="134"/>
        <v>8.771929824561403E-2</v>
      </c>
      <c r="R136" s="170">
        <f>SUM(R111:R135)</f>
        <v>62</v>
      </c>
      <c r="S136" s="165">
        <f t="shared" si="136"/>
        <v>0</v>
      </c>
      <c r="U136" s="170">
        <f>SUM(U111:U135)</f>
        <v>87</v>
      </c>
      <c r="V136" s="170">
        <f>SUM(V111:V135)</f>
        <v>87</v>
      </c>
      <c r="W136" s="170">
        <f>SUM(W111:W135)</f>
        <v>0</v>
      </c>
      <c r="X136" s="170">
        <f>SUM(X111:X135)</f>
        <v>149</v>
      </c>
      <c r="Y136" s="166">
        <f>IFERROR((X136-P136)/P136,0)</f>
        <v>1.403225806451613</v>
      </c>
      <c r="Z136" s="170">
        <f>SUM(Z111:Z135)</f>
        <v>81</v>
      </c>
      <c r="AA136" s="170">
        <f>SUM(AA111:AA135)</f>
        <v>81</v>
      </c>
      <c r="AB136" s="170">
        <f>SUM(AB111:AB135)</f>
        <v>0</v>
      </c>
      <c r="AC136" s="170">
        <f>SUM(AC111:AC135)</f>
        <v>230</v>
      </c>
      <c r="AD136" s="161">
        <f>IFERROR((AC136-X136)/X136,0)</f>
        <v>0.5436241610738255</v>
      </c>
      <c r="AE136" s="170">
        <f>SUM(AE111:AE135)</f>
        <v>84</v>
      </c>
      <c r="AF136" s="170">
        <f>SUM(AF111:AF135)</f>
        <v>84</v>
      </c>
      <c r="AG136" s="170">
        <f>SUM(AG111:AG135)</f>
        <v>0</v>
      </c>
      <c r="AH136" s="170">
        <f>SUM(AH111:AH135)</f>
        <v>314</v>
      </c>
      <c r="AI136" s="161">
        <f t="shared" si="142"/>
        <v>0.36521739130434783</v>
      </c>
      <c r="AJ136" s="170">
        <f>SUM(AJ111:AJ135)</f>
        <v>71</v>
      </c>
      <c r="AK136" s="170">
        <f>SUM(AK111:AK135)</f>
        <v>71</v>
      </c>
      <c r="AL136" s="170">
        <f>SUM(AL111:AL135)</f>
        <v>0</v>
      </c>
      <c r="AM136" s="170">
        <f>SUM(AM111:AM135)</f>
        <v>385</v>
      </c>
      <c r="AN136" s="161">
        <f t="shared" si="144"/>
        <v>0.22611464968152867</v>
      </c>
      <c r="AO136" s="170">
        <f>SUM(AO111:AO135)</f>
        <v>66</v>
      </c>
      <c r="AP136" s="170">
        <f>SUM(AP111:AP135)</f>
        <v>66</v>
      </c>
      <c r="AQ136" s="170">
        <f>SUM(AQ111:AQ135)</f>
        <v>0</v>
      </c>
      <c r="AR136" s="170">
        <f>SUM(AR111:AR135)</f>
        <v>451</v>
      </c>
      <c r="AS136" s="161">
        <f t="shared" si="146"/>
        <v>0.17142857142857143</v>
      </c>
      <c r="AT136" s="170">
        <f>SUM(AT111:AT135)</f>
        <v>389</v>
      </c>
      <c r="AU136" s="165">
        <f t="shared" ref="AU136" si="171">IFERROR((AR136/X136)^(1/4)-1,0)</f>
        <v>0.31900842138567764</v>
      </c>
    </row>
    <row r="138" spans="2:47" ht="15.5" x14ac:dyDescent="0.35">
      <c r="B138" s="306" t="s">
        <v>110</v>
      </c>
      <c r="C138" s="306"/>
      <c r="D138" s="306"/>
      <c r="E138" s="306"/>
      <c r="F138" s="306"/>
      <c r="G138" s="306"/>
      <c r="H138" s="306"/>
      <c r="I138" s="306"/>
      <c r="J138" s="306"/>
      <c r="K138" s="306"/>
      <c r="L138" s="306"/>
      <c r="M138" s="306"/>
      <c r="N138" s="306"/>
      <c r="O138" s="306"/>
      <c r="P138" s="306"/>
      <c r="Q138" s="306"/>
      <c r="R138" s="306"/>
      <c r="S138" s="306"/>
      <c r="T138" s="306"/>
      <c r="U138" s="306"/>
      <c r="V138" s="306"/>
      <c r="W138" s="306"/>
      <c r="X138" s="306"/>
      <c r="Y138" s="306"/>
      <c r="Z138" s="306"/>
      <c r="AA138" s="306"/>
      <c r="AB138" s="306"/>
      <c r="AC138" s="306"/>
      <c r="AD138" s="306"/>
      <c r="AE138" s="306"/>
      <c r="AF138" s="306"/>
      <c r="AG138" s="306"/>
      <c r="AH138" s="306"/>
      <c r="AI138" s="306"/>
      <c r="AJ138" s="306"/>
      <c r="AK138" s="306"/>
      <c r="AL138" s="306"/>
      <c r="AM138" s="306"/>
      <c r="AN138" s="306"/>
      <c r="AO138" s="306"/>
      <c r="AP138" s="306"/>
      <c r="AQ138" s="306"/>
      <c r="AR138" s="306"/>
      <c r="AS138" s="306"/>
      <c r="AT138" s="306"/>
      <c r="AU138" s="306"/>
    </row>
    <row r="139" spans="2:47" ht="5.5" customHeight="1" outlineLevel="1" x14ac:dyDescent="0.35">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row>
    <row r="140" spans="2:47" outlineLevel="1" x14ac:dyDescent="0.35">
      <c r="B140" s="326"/>
      <c r="C140" s="329" t="s">
        <v>105</v>
      </c>
      <c r="D140" s="317" t="s">
        <v>131</v>
      </c>
      <c r="E140" s="318"/>
      <c r="F140" s="318"/>
      <c r="G140" s="318"/>
      <c r="H140" s="318"/>
      <c r="I140" s="318"/>
      <c r="J140" s="318"/>
      <c r="K140" s="318"/>
      <c r="L140" s="318"/>
      <c r="M140" s="318"/>
      <c r="N140" s="318"/>
      <c r="O140" s="318"/>
      <c r="P140" s="318"/>
      <c r="Q140" s="319"/>
      <c r="R140" s="322" t="str">
        <f xml:space="preserve"> D141&amp;" - "&amp;O141</f>
        <v>2019 - 2023</v>
      </c>
      <c r="S140" s="323"/>
      <c r="U140" s="317" t="s">
        <v>132</v>
      </c>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9"/>
    </row>
    <row r="141" spans="2:47" outlineLevel="1" x14ac:dyDescent="0.35">
      <c r="B141" s="327"/>
      <c r="C141" s="330"/>
      <c r="D141" s="317">
        <f>$C$3-5</f>
        <v>2019</v>
      </c>
      <c r="E141" s="319"/>
      <c r="F141" s="317">
        <f>$C$3-4</f>
        <v>2020</v>
      </c>
      <c r="G141" s="318"/>
      <c r="H141" s="319"/>
      <c r="I141" s="317">
        <f>$C$3-3</f>
        <v>2021</v>
      </c>
      <c r="J141" s="318"/>
      <c r="K141" s="319"/>
      <c r="L141" s="317">
        <f>$C$3-2</f>
        <v>2022</v>
      </c>
      <c r="M141" s="318"/>
      <c r="N141" s="319"/>
      <c r="O141" s="317">
        <f>$C$3-1</f>
        <v>2023</v>
      </c>
      <c r="P141" s="318"/>
      <c r="Q141" s="319"/>
      <c r="R141" s="324"/>
      <c r="S141" s="325"/>
      <c r="U141" s="317">
        <f>$C$3</f>
        <v>2024</v>
      </c>
      <c r="V141" s="318"/>
      <c r="W141" s="318"/>
      <c r="X141" s="318"/>
      <c r="Y141" s="319"/>
      <c r="Z141" s="317">
        <f>$C$3+1</f>
        <v>2025</v>
      </c>
      <c r="AA141" s="318"/>
      <c r="AB141" s="318"/>
      <c r="AC141" s="318"/>
      <c r="AD141" s="319"/>
      <c r="AE141" s="317">
        <f>$C$3+2</f>
        <v>2026</v>
      </c>
      <c r="AF141" s="318"/>
      <c r="AG141" s="318"/>
      <c r="AH141" s="318"/>
      <c r="AI141" s="319"/>
      <c r="AJ141" s="317">
        <f>$C$3+3</f>
        <v>2027</v>
      </c>
      <c r="AK141" s="318"/>
      <c r="AL141" s="318"/>
      <c r="AM141" s="318"/>
      <c r="AN141" s="319"/>
      <c r="AO141" s="317">
        <f>$C$3+4</f>
        <v>2028</v>
      </c>
      <c r="AP141" s="318"/>
      <c r="AQ141" s="318"/>
      <c r="AR141" s="318"/>
      <c r="AS141" s="319"/>
      <c r="AT141" s="320" t="str">
        <f>U141&amp;" - "&amp;AO141</f>
        <v>2024 - 2028</v>
      </c>
      <c r="AU141" s="321"/>
    </row>
    <row r="142" spans="2:47" ht="43.5" outlineLevel="1" x14ac:dyDescent="0.35">
      <c r="B142" s="328"/>
      <c r="C142" s="331"/>
      <c r="D142" s="64" t="s">
        <v>133</v>
      </c>
      <c r="E142" s="65" t="s">
        <v>134</v>
      </c>
      <c r="F142" s="64" t="s">
        <v>133</v>
      </c>
      <c r="G142" s="9" t="s">
        <v>134</v>
      </c>
      <c r="H142" s="65" t="s">
        <v>135</v>
      </c>
      <c r="I142" s="64" t="s">
        <v>133</v>
      </c>
      <c r="J142" s="9" t="s">
        <v>134</v>
      </c>
      <c r="K142" s="65" t="s">
        <v>135</v>
      </c>
      <c r="L142" s="64" t="s">
        <v>133</v>
      </c>
      <c r="M142" s="9" t="s">
        <v>134</v>
      </c>
      <c r="N142" s="65" t="s">
        <v>135</v>
      </c>
      <c r="O142" s="64" t="s">
        <v>133</v>
      </c>
      <c r="P142" s="9" t="s">
        <v>134</v>
      </c>
      <c r="Q142" s="65" t="s">
        <v>135</v>
      </c>
      <c r="R142" s="64" t="s">
        <v>127</v>
      </c>
      <c r="S142" s="119" t="s">
        <v>136</v>
      </c>
      <c r="U142" s="64" t="s">
        <v>133</v>
      </c>
      <c r="V142" s="104" t="s">
        <v>137</v>
      </c>
      <c r="W142" s="104" t="s">
        <v>138</v>
      </c>
      <c r="X142" s="9" t="s">
        <v>134</v>
      </c>
      <c r="Y142" s="65" t="s">
        <v>135</v>
      </c>
      <c r="Z142" s="64" t="s">
        <v>133</v>
      </c>
      <c r="AA142" s="104" t="s">
        <v>137</v>
      </c>
      <c r="AB142" s="104" t="s">
        <v>138</v>
      </c>
      <c r="AC142" s="9" t="s">
        <v>134</v>
      </c>
      <c r="AD142" s="65" t="s">
        <v>135</v>
      </c>
      <c r="AE142" s="64" t="s">
        <v>133</v>
      </c>
      <c r="AF142" s="104" t="s">
        <v>137</v>
      </c>
      <c r="AG142" s="104" t="s">
        <v>138</v>
      </c>
      <c r="AH142" s="9" t="s">
        <v>134</v>
      </c>
      <c r="AI142" s="65" t="s">
        <v>135</v>
      </c>
      <c r="AJ142" s="64" t="s">
        <v>133</v>
      </c>
      <c r="AK142" s="104" t="s">
        <v>137</v>
      </c>
      <c r="AL142" s="104" t="s">
        <v>138</v>
      </c>
      <c r="AM142" s="9" t="s">
        <v>134</v>
      </c>
      <c r="AN142" s="65" t="s">
        <v>135</v>
      </c>
      <c r="AO142" s="64" t="s">
        <v>133</v>
      </c>
      <c r="AP142" s="104" t="s">
        <v>137</v>
      </c>
      <c r="AQ142" s="104" t="s">
        <v>138</v>
      </c>
      <c r="AR142" s="9" t="s">
        <v>134</v>
      </c>
      <c r="AS142" s="65" t="s">
        <v>135</v>
      </c>
      <c r="AT142" s="64" t="s">
        <v>127</v>
      </c>
      <c r="AU142" s="119" t="s">
        <v>136</v>
      </c>
    </row>
    <row r="143" spans="2:47" outlineLevel="1" x14ac:dyDescent="0.35">
      <c r="B143" s="237" t="s">
        <v>75</v>
      </c>
      <c r="C143" s="62" t="s">
        <v>106</v>
      </c>
      <c r="D143" s="68"/>
      <c r="E143" s="69"/>
      <c r="F143" s="68"/>
      <c r="G143" s="137">
        <f t="shared" ref="G143" si="172">E143+F143</f>
        <v>0</v>
      </c>
      <c r="H143" s="167">
        <f t="shared" ref="H143" si="173">IFERROR((G143-E143)/E143,0)</f>
        <v>0</v>
      </c>
      <c r="I143" s="68"/>
      <c r="J143" s="137">
        <f t="shared" ref="J143" si="174">G143+I143</f>
        <v>0</v>
      </c>
      <c r="K143" s="167">
        <f t="shared" ref="K143:K168" si="175">IFERROR((J143-G143)/G143,0)</f>
        <v>0</v>
      </c>
      <c r="L143" s="68"/>
      <c r="M143" s="137">
        <f t="shared" ref="M143" si="176">J143+L143</f>
        <v>0</v>
      </c>
      <c r="N143" s="167">
        <f t="shared" ref="N143:N168" si="177">IFERROR((M143-J143)/J143,0)</f>
        <v>0</v>
      </c>
      <c r="O143" s="68"/>
      <c r="P143" s="137">
        <f t="shared" ref="P143:P167" si="178">M143+O143</f>
        <v>0</v>
      </c>
      <c r="Q143" s="167">
        <f t="shared" ref="Q143:Q168" si="179">IFERROR((P143-M143)/M143,0)</f>
        <v>0</v>
      </c>
      <c r="R143" s="164">
        <f t="shared" ref="R143:R167" si="180">D143+F143+I143+L143+O143</f>
        <v>0</v>
      </c>
      <c r="S143" s="165">
        <f t="shared" ref="S143:S168" si="181">IFERROR((P143/E143)^(1/4)-1,0)</f>
        <v>0</v>
      </c>
      <c r="U143" s="169">
        <f>V143+W143</f>
        <v>0</v>
      </c>
      <c r="V143" s="6"/>
      <c r="W143" s="6"/>
      <c r="X143" s="137">
        <f t="shared" ref="X143" si="182">P143+U143</f>
        <v>0</v>
      </c>
      <c r="Y143" s="167">
        <f t="shared" ref="Y143" si="183">IFERROR((X143-P143)/P143,0)</f>
        <v>0</v>
      </c>
      <c r="Z143" s="169">
        <f>AA143+AB143</f>
        <v>0</v>
      </c>
      <c r="AA143" s="6"/>
      <c r="AB143" s="6"/>
      <c r="AC143" s="137">
        <f t="shared" ref="AC143" si="184">X143+Z143</f>
        <v>0</v>
      </c>
      <c r="AD143" s="160">
        <f t="shared" ref="AD143" si="185">IFERROR((AC143-X143)/X143,0)</f>
        <v>0</v>
      </c>
      <c r="AE143" s="169">
        <f>AF143+AG143</f>
        <v>0</v>
      </c>
      <c r="AF143" s="6"/>
      <c r="AG143" s="6"/>
      <c r="AH143" s="137">
        <f t="shared" ref="AH143" si="186">AC143+AE143</f>
        <v>0</v>
      </c>
      <c r="AI143" s="160">
        <f t="shared" ref="AI143:AI168" si="187">IFERROR((AH143-AC143)/AC143,0)</f>
        <v>0</v>
      </c>
      <c r="AJ143" s="169">
        <f>AK143+AL143</f>
        <v>0</v>
      </c>
      <c r="AK143" s="6"/>
      <c r="AL143" s="6"/>
      <c r="AM143" s="137">
        <f t="shared" ref="AM143" si="188">AH143+AJ143</f>
        <v>0</v>
      </c>
      <c r="AN143" s="160">
        <f t="shared" ref="AN143:AN168" si="189">IFERROR((AM143-AH143)/AH143,0)</f>
        <v>0</v>
      </c>
      <c r="AO143" s="169">
        <f>AP143+AQ143</f>
        <v>0</v>
      </c>
      <c r="AP143" s="6"/>
      <c r="AQ143" s="6"/>
      <c r="AR143" s="137">
        <f t="shared" ref="AR143" si="190">AM143+AO143</f>
        <v>0</v>
      </c>
      <c r="AS143" s="160">
        <f t="shared" ref="AS143:AS168" si="191">IFERROR((AR143-AM143)/AM143,0)</f>
        <v>0</v>
      </c>
      <c r="AT143" s="164">
        <f t="shared" ref="AT143" si="192">U143+Z143+AE143+AJ143+AO143</f>
        <v>0</v>
      </c>
      <c r="AU143" s="165">
        <f t="shared" ref="AU143:AU168" si="193">IFERROR((AR143/X143)^(1/4)-1,0)</f>
        <v>0</v>
      </c>
    </row>
    <row r="144" spans="2:47" outlineLevel="1" x14ac:dyDescent="0.35">
      <c r="B144" s="238" t="s">
        <v>76</v>
      </c>
      <c r="C144" s="62" t="s">
        <v>106</v>
      </c>
      <c r="D144" s="68"/>
      <c r="E144" s="69">
        <v>2</v>
      </c>
      <c r="F144" s="68"/>
      <c r="G144" s="137">
        <f t="shared" ref="G144:G167" si="194">E144+F144</f>
        <v>2</v>
      </c>
      <c r="H144" s="167">
        <f t="shared" ref="H144:H167" si="195">IFERROR((G144-E144)/E144,0)</f>
        <v>0</v>
      </c>
      <c r="I144" s="68"/>
      <c r="J144" s="137">
        <f t="shared" ref="J144:J167" si="196">G144+I144</f>
        <v>2</v>
      </c>
      <c r="K144" s="167">
        <f t="shared" ref="K144:K167" si="197">IFERROR((J144-G144)/G144,0)</f>
        <v>0</v>
      </c>
      <c r="L144" s="68"/>
      <c r="M144" s="137">
        <f t="shared" ref="M144:M167" si="198">J144+L144</f>
        <v>2</v>
      </c>
      <c r="N144" s="167">
        <f t="shared" ref="N144:N167" si="199">IFERROR((M144-J144)/J144,0)</f>
        <v>0</v>
      </c>
      <c r="O144" s="68"/>
      <c r="P144" s="137">
        <f t="shared" si="178"/>
        <v>2</v>
      </c>
      <c r="Q144" s="167">
        <f t="shared" si="179"/>
        <v>0</v>
      </c>
      <c r="R144" s="164">
        <f t="shared" si="180"/>
        <v>0</v>
      </c>
      <c r="S144" s="165">
        <f t="shared" si="181"/>
        <v>0</v>
      </c>
      <c r="U144" s="169">
        <f t="shared" ref="U144:U167" si="200">V144+W144</f>
        <v>0</v>
      </c>
      <c r="V144" s="6"/>
      <c r="W144" s="6"/>
      <c r="X144" s="137">
        <f t="shared" ref="X144:X167" si="201">P144+U144</f>
        <v>2</v>
      </c>
      <c r="Y144" s="167">
        <f t="shared" ref="Y144:Y167" si="202">IFERROR((X144-P144)/P144,0)</f>
        <v>0</v>
      </c>
      <c r="Z144" s="169">
        <f t="shared" ref="Z144:Z167" si="203">AA144+AB144</f>
        <v>0</v>
      </c>
      <c r="AA144" s="6"/>
      <c r="AB144" s="6"/>
      <c r="AC144" s="137">
        <f t="shared" ref="AC144:AC167" si="204">X144+Z144</f>
        <v>2</v>
      </c>
      <c r="AD144" s="160">
        <f t="shared" ref="AD144:AD167" si="205">IFERROR((AC144-X144)/X144,0)</f>
        <v>0</v>
      </c>
      <c r="AE144" s="169">
        <f t="shared" ref="AE144:AE167" si="206">AF144+AG144</f>
        <v>0</v>
      </c>
      <c r="AF144" s="6"/>
      <c r="AG144" s="6"/>
      <c r="AH144" s="137">
        <f t="shared" ref="AH144:AH167" si="207">AC144+AE144</f>
        <v>2</v>
      </c>
      <c r="AI144" s="160">
        <f t="shared" ref="AI144:AI167" si="208">IFERROR((AH144-AC144)/AC144,0)</f>
        <v>0</v>
      </c>
      <c r="AJ144" s="169">
        <f t="shared" ref="AJ144:AJ167" si="209">AK144+AL144</f>
        <v>0</v>
      </c>
      <c r="AK144" s="6"/>
      <c r="AL144" s="6"/>
      <c r="AM144" s="137">
        <f t="shared" ref="AM144:AM167" si="210">AH144+AJ144</f>
        <v>2</v>
      </c>
      <c r="AN144" s="160">
        <f t="shared" ref="AN144:AN167" si="211">IFERROR((AM144-AH144)/AH144,0)</f>
        <v>0</v>
      </c>
      <c r="AO144" s="169">
        <f t="shared" ref="AO144:AO167" si="212">AP144+AQ144</f>
        <v>0</v>
      </c>
      <c r="AP144" s="6"/>
      <c r="AQ144" s="6"/>
      <c r="AR144" s="137">
        <f t="shared" ref="AR144:AR167" si="213">AM144+AO144</f>
        <v>2</v>
      </c>
      <c r="AS144" s="160">
        <f t="shared" ref="AS144:AS167" si="214">IFERROR((AR144-AM144)/AM144,0)</f>
        <v>0</v>
      </c>
      <c r="AT144" s="164">
        <f t="shared" ref="AT144:AT167" si="215">U144+Z144+AE144+AJ144+AO144</f>
        <v>0</v>
      </c>
      <c r="AU144" s="165">
        <f t="shared" ref="AU144:AU167" si="216">IFERROR((AR144/X144)^(1/4)-1,0)</f>
        <v>0</v>
      </c>
    </row>
    <row r="145" spans="2:47" outlineLevel="1" x14ac:dyDescent="0.35">
      <c r="B145" s="237" t="s">
        <v>77</v>
      </c>
      <c r="C145" s="62" t="s">
        <v>106</v>
      </c>
      <c r="D145" s="68"/>
      <c r="E145" s="69"/>
      <c r="F145" s="68"/>
      <c r="G145" s="137">
        <f t="shared" si="194"/>
        <v>0</v>
      </c>
      <c r="H145" s="167">
        <f t="shared" si="195"/>
        <v>0</v>
      </c>
      <c r="I145" s="68"/>
      <c r="J145" s="137">
        <f t="shared" si="196"/>
        <v>0</v>
      </c>
      <c r="K145" s="167">
        <f t="shared" si="197"/>
        <v>0</v>
      </c>
      <c r="L145" s="68"/>
      <c r="M145" s="137">
        <f t="shared" si="198"/>
        <v>0</v>
      </c>
      <c r="N145" s="167">
        <f t="shared" si="199"/>
        <v>0</v>
      </c>
      <c r="O145" s="68"/>
      <c r="P145" s="137">
        <f t="shared" si="178"/>
        <v>0</v>
      </c>
      <c r="Q145" s="167">
        <f t="shared" si="179"/>
        <v>0</v>
      </c>
      <c r="R145" s="164">
        <f t="shared" si="180"/>
        <v>0</v>
      </c>
      <c r="S145" s="165">
        <f t="shared" si="181"/>
        <v>0</v>
      </c>
      <c r="U145" s="169">
        <f t="shared" si="200"/>
        <v>0</v>
      </c>
      <c r="V145" s="6"/>
      <c r="W145" s="6"/>
      <c r="X145" s="137">
        <f t="shared" si="201"/>
        <v>0</v>
      </c>
      <c r="Y145" s="167">
        <f t="shared" si="202"/>
        <v>0</v>
      </c>
      <c r="Z145" s="169">
        <f t="shared" si="203"/>
        <v>0</v>
      </c>
      <c r="AA145" s="6"/>
      <c r="AB145" s="6"/>
      <c r="AC145" s="137">
        <f t="shared" si="204"/>
        <v>0</v>
      </c>
      <c r="AD145" s="160">
        <f t="shared" si="205"/>
        <v>0</v>
      </c>
      <c r="AE145" s="169">
        <f t="shared" si="206"/>
        <v>0</v>
      </c>
      <c r="AF145" s="6"/>
      <c r="AG145" s="6"/>
      <c r="AH145" s="137">
        <f t="shared" si="207"/>
        <v>0</v>
      </c>
      <c r="AI145" s="160">
        <f t="shared" si="208"/>
        <v>0</v>
      </c>
      <c r="AJ145" s="169">
        <f t="shared" si="209"/>
        <v>0</v>
      </c>
      <c r="AK145" s="6"/>
      <c r="AL145" s="6"/>
      <c r="AM145" s="137">
        <f t="shared" si="210"/>
        <v>0</v>
      </c>
      <c r="AN145" s="160">
        <f t="shared" si="211"/>
        <v>0</v>
      </c>
      <c r="AO145" s="169">
        <f t="shared" si="212"/>
        <v>0</v>
      </c>
      <c r="AP145" s="6"/>
      <c r="AQ145" s="6"/>
      <c r="AR145" s="137">
        <f t="shared" si="213"/>
        <v>0</v>
      </c>
      <c r="AS145" s="160">
        <f t="shared" si="214"/>
        <v>0</v>
      </c>
      <c r="AT145" s="164">
        <f t="shared" si="215"/>
        <v>0</v>
      </c>
      <c r="AU145" s="165">
        <f t="shared" si="216"/>
        <v>0</v>
      </c>
    </row>
    <row r="146" spans="2:47" outlineLevel="1" x14ac:dyDescent="0.35">
      <c r="B146" s="238" t="s">
        <v>78</v>
      </c>
      <c r="C146" s="62" t="s">
        <v>106</v>
      </c>
      <c r="D146" s="68"/>
      <c r="E146" s="69">
        <v>5</v>
      </c>
      <c r="F146" s="68"/>
      <c r="G146" s="137">
        <f t="shared" si="194"/>
        <v>5</v>
      </c>
      <c r="H146" s="167">
        <f t="shared" si="195"/>
        <v>0</v>
      </c>
      <c r="I146" s="68"/>
      <c r="J146" s="137">
        <f t="shared" si="196"/>
        <v>5</v>
      </c>
      <c r="K146" s="167">
        <f t="shared" si="197"/>
        <v>0</v>
      </c>
      <c r="L146" s="68"/>
      <c r="M146" s="137">
        <f t="shared" si="198"/>
        <v>5</v>
      </c>
      <c r="N146" s="167">
        <f t="shared" si="199"/>
        <v>0</v>
      </c>
      <c r="O146" s="68"/>
      <c r="P146" s="137">
        <f t="shared" si="178"/>
        <v>5</v>
      </c>
      <c r="Q146" s="167">
        <f t="shared" si="179"/>
        <v>0</v>
      </c>
      <c r="R146" s="164">
        <f t="shared" si="180"/>
        <v>0</v>
      </c>
      <c r="S146" s="165">
        <f t="shared" si="181"/>
        <v>0</v>
      </c>
      <c r="U146" s="169">
        <f t="shared" si="200"/>
        <v>11</v>
      </c>
      <c r="V146" s="6">
        <v>11</v>
      </c>
      <c r="W146" s="6"/>
      <c r="X146" s="137">
        <f t="shared" si="201"/>
        <v>16</v>
      </c>
      <c r="Y146" s="167">
        <f t="shared" si="202"/>
        <v>2.2000000000000002</v>
      </c>
      <c r="Z146" s="169">
        <f t="shared" si="203"/>
        <v>10</v>
      </c>
      <c r="AA146" s="6">
        <v>10</v>
      </c>
      <c r="AB146" s="6"/>
      <c r="AC146" s="137">
        <f t="shared" si="204"/>
        <v>26</v>
      </c>
      <c r="AD146" s="160">
        <f t="shared" si="205"/>
        <v>0.625</v>
      </c>
      <c r="AE146" s="169">
        <f t="shared" si="206"/>
        <v>9</v>
      </c>
      <c r="AF146" s="6">
        <v>9</v>
      </c>
      <c r="AG146" s="6"/>
      <c r="AH146" s="137">
        <f t="shared" si="207"/>
        <v>35</v>
      </c>
      <c r="AI146" s="160">
        <f t="shared" si="208"/>
        <v>0.34615384615384615</v>
      </c>
      <c r="AJ146" s="169">
        <f t="shared" si="209"/>
        <v>9</v>
      </c>
      <c r="AK146" s="6">
        <v>9</v>
      </c>
      <c r="AL146" s="6"/>
      <c r="AM146" s="137">
        <f t="shared" si="210"/>
        <v>44</v>
      </c>
      <c r="AN146" s="160">
        <f t="shared" si="211"/>
        <v>0.25714285714285712</v>
      </c>
      <c r="AO146" s="169">
        <f t="shared" si="212"/>
        <v>8</v>
      </c>
      <c r="AP146" s="6">
        <v>8</v>
      </c>
      <c r="AQ146" s="6"/>
      <c r="AR146" s="137">
        <f t="shared" si="213"/>
        <v>52</v>
      </c>
      <c r="AS146" s="160">
        <f t="shared" si="214"/>
        <v>0.18181818181818182</v>
      </c>
      <c r="AT146" s="164">
        <f t="shared" si="215"/>
        <v>47</v>
      </c>
      <c r="AU146" s="165">
        <f t="shared" si="216"/>
        <v>0.34267480714132525</v>
      </c>
    </row>
    <row r="147" spans="2:47" outlineLevel="1" x14ac:dyDescent="0.35">
      <c r="B147" s="237" t="s">
        <v>79</v>
      </c>
      <c r="C147" s="62" t="s">
        <v>106</v>
      </c>
      <c r="D147" s="68"/>
      <c r="E147" s="69"/>
      <c r="F147" s="68"/>
      <c r="G147" s="137">
        <f t="shared" si="194"/>
        <v>0</v>
      </c>
      <c r="H147" s="167">
        <f t="shared" si="195"/>
        <v>0</v>
      </c>
      <c r="I147" s="68"/>
      <c r="J147" s="137">
        <f t="shared" si="196"/>
        <v>0</v>
      </c>
      <c r="K147" s="167">
        <f t="shared" si="197"/>
        <v>0</v>
      </c>
      <c r="L147" s="68"/>
      <c r="M147" s="137">
        <f t="shared" si="198"/>
        <v>0</v>
      </c>
      <c r="N147" s="167">
        <f t="shared" si="199"/>
        <v>0</v>
      </c>
      <c r="O147" s="68"/>
      <c r="P147" s="137">
        <f t="shared" si="178"/>
        <v>0</v>
      </c>
      <c r="Q147" s="167">
        <f t="shared" si="179"/>
        <v>0</v>
      </c>
      <c r="R147" s="164">
        <f t="shared" si="180"/>
        <v>0</v>
      </c>
      <c r="S147" s="165">
        <f t="shared" si="181"/>
        <v>0</v>
      </c>
      <c r="U147" s="169">
        <f t="shared" si="200"/>
        <v>0</v>
      </c>
      <c r="V147" s="6"/>
      <c r="W147" s="6"/>
      <c r="X147" s="137">
        <f t="shared" si="201"/>
        <v>0</v>
      </c>
      <c r="Y147" s="167">
        <f t="shared" si="202"/>
        <v>0</v>
      </c>
      <c r="Z147" s="169">
        <f t="shared" si="203"/>
        <v>0</v>
      </c>
      <c r="AA147" s="6"/>
      <c r="AB147" s="6"/>
      <c r="AC147" s="137">
        <f t="shared" si="204"/>
        <v>0</v>
      </c>
      <c r="AD147" s="160">
        <f t="shared" si="205"/>
        <v>0</v>
      </c>
      <c r="AE147" s="169">
        <f t="shared" si="206"/>
        <v>0</v>
      </c>
      <c r="AF147" s="6"/>
      <c r="AG147" s="6"/>
      <c r="AH147" s="137">
        <f t="shared" si="207"/>
        <v>0</v>
      </c>
      <c r="AI147" s="160">
        <f t="shared" si="208"/>
        <v>0</v>
      </c>
      <c r="AJ147" s="169">
        <f t="shared" si="209"/>
        <v>0</v>
      </c>
      <c r="AK147" s="6"/>
      <c r="AL147" s="6"/>
      <c r="AM147" s="137">
        <f t="shared" si="210"/>
        <v>0</v>
      </c>
      <c r="AN147" s="160">
        <f t="shared" si="211"/>
        <v>0</v>
      </c>
      <c r="AO147" s="169">
        <f t="shared" si="212"/>
        <v>0</v>
      </c>
      <c r="AP147" s="6"/>
      <c r="AQ147" s="6"/>
      <c r="AR147" s="137">
        <f t="shared" si="213"/>
        <v>0</v>
      </c>
      <c r="AS147" s="160">
        <f t="shared" si="214"/>
        <v>0</v>
      </c>
      <c r="AT147" s="164">
        <f t="shared" si="215"/>
        <v>0</v>
      </c>
      <c r="AU147" s="165">
        <f t="shared" si="216"/>
        <v>0</v>
      </c>
    </row>
    <row r="148" spans="2:47" outlineLevel="1" x14ac:dyDescent="0.35">
      <c r="B148" s="238" t="s">
        <v>80</v>
      </c>
      <c r="C148" s="62" t="s">
        <v>106</v>
      </c>
      <c r="D148" s="68"/>
      <c r="E148" s="69">
        <v>2</v>
      </c>
      <c r="F148" s="68"/>
      <c r="G148" s="137">
        <f t="shared" si="194"/>
        <v>2</v>
      </c>
      <c r="H148" s="167">
        <f t="shared" si="195"/>
        <v>0</v>
      </c>
      <c r="I148" s="68"/>
      <c r="J148" s="137">
        <f t="shared" si="196"/>
        <v>2</v>
      </c>
      <c r="K148" s="167">
        <f t="shared" si="197"/>
        <v>0</v>
      </c>
      <c r="L148" s="68"/>
      <c r="M148" s="137">
        <f t="shared" si="198"/>
        <v>2</v>
      </c>
      <c r="N148" s="167">
        <f t="shared" si="199"/>
        <v>0</v>
      </c>
      <c r="O148" s="68"/>
      <c r="P148" s="137">
        <f t="shared" si="178"/>
        <v>2</v>
      </c>
      <c r="Q148" s="167">
        <f t="shared" si="179"/>
        <v>0</v>
      </c>
      <c r="R148" s="164">
        <f t="shared" si="180"/>
        <v>0</v>
      </c>
      <c r="S148" s="165">
        <f t="shared" si="181"/>
        <v>0</v>
      </c>
      <c r="U148" s="169">
        <f t="shared" si="200"/>
        <v>10</v>
      </c>
      <c r="V148" s="6">
        <v>10</v>
      </c>
      <c r="W148" s="6"/>
      <c r="X148" s="137">
        <f t="shared" si="201"/>
        <v>12</v>
      </c>
      <c r="Y148" s="167">
        <f t="shared" si="202"/>
        <v>5</v>
      </c>
      <c r="Z148" s="169">
        <f t="shared" si="203"/>
        <v>9</v>
      </c>
      <c r="AA148" s="6">
        <v>9</v>
      </c>
      <c r="AB148" s="6"/>
      <c r="AC148" s="137">
        <f t="shared" si="204"/>
        <v>21</v>
      </c>
      <c r="AD148" s="160">
        <f t="shared" si="205"/>
        <v>0.75</v>
      </c>
      <c r="AE148" s="169">
        <f t="shared" si="206"/>
        <v>8</v>
      </c>
      <c r="AF148" s="6">
        <v>8</v>
      </c>
      <c r="AG148" s="6"/>
      <c r="AH148" s="137">
        <f t="shared" si="207"/>
        <v>29</v>
      </c>
      <c r="AI148" s="160">
        <f t="shared" si="208"/>
        <v>0.38095238095238093</v>
      </c>
      <c r="AJ148" s="169">
        <f t="shared" si="209"/>
        <v>7</v>
      </c>
      <c r="AK148" s="6">
        <v>7</v>
      </c>
      <c r="AL148" s="6"/>
      <c r="AM148" s="137">
        <f t="shared" si="210"/>
        <v>36</v>
      </c>
      <c r="AN148" s="160">
        <f t="shared" si="211"/>
        <v>0.2413793103448276</v>
      </c>
      <c r="AO148" s="169">
        <f t="shared" si="212"/>
        <v>7</v>
      </c>
      <c r="AP148" s="6">
        <v>7</v>
      </c>
      <c r="AQ148" s="6"/>
      <c r="AR148" s="137">
        <f t="shared" si="213"/>
        <v>43</v>
      </c>
      <c r="AS148" s="160">
        <f t="shared" si="214"/>
        <v>0.19444444444444445</v>
      </c>
      <c r="AT148" s="164">
        <f t="shared" si="215"/>
        <v>41</v>
      </c>
      <c r="AU148" s="165">
        <f t="shared" si="216"/>
        <v>0.37585226263581495</v>
      </c>
    </row>
    <row r="149" spans="2:47" outlineLevel="1" x14ac:dyDescent="0.35">
      <c r="B149" s="237" t="s">
        <v>81</v>
      </c>
      <c r="C149" s="62" t="s">
        <v>106</v>
      </c>
      <c r="D149" s="68"/>
      <c r="E149" s="69"/>
      <c r="F149" s="68"/>
      <c r="G149" s="137">
        <f t="shared" si="194"/>
        <v>0</v>
      </c>
      <c r="H149" s="167">
        <f t="shared" si="195"/>
        <v>0</v>
      </c>
      <c r="I149" s="68"/>
      <c r="J149" s="137">
        <f t="shared" si="196"/>
        <v>0</v>
      </c>
      <c r="K149" s="167">
        <f t="shared" si="197"/>
        <v>0</v>
      </c>
      <c r="L149" s="68"/>
      <c r="M149" s="137">
        <f t="shared" si="198"/>
        <v>0</v>
      </c>
      <c r="N149" s="167">
        <f t="shared" si="199"/>
        <v>0</v>
      </c>
      <c r="O149" s="68"/>
      <c r="P149" s="137">
        <f t="shared" si="178"/>
        <v>0</v>
      </c>
      <c r="Q149" s="167">
        <f t="shared" si="179"/>
        <v>0</v>
      </c>
      <c r="R149" s="164">
        <f t="shared" si="180"/>
        <v>0</v>
      </c>
      <c r="S149" s="165">
        <f t="shared" si="181"/>
        <v>0</v>
      </c>
      <c r="U149" s="169">
        <f t="shared" si="200"/>
        <v>0</v>
      </c>
      <c r="V149" s="6"/>
      <c r="W149" s="6"/>
      <c r="X149" s="137">
        <f t="shared" si="201"/>
        <v>0</v>
      </c>
      <c r="Y149" s="167">
        <f t="shared" si="202"/>
        <v>0</v>
      </c>
      <c r="Z149" s="169">
        <f t="shared" si="203"/>
        <v>0</v>
      </c>
      <c r="AA149" s="6"/>
      <c r="AB149" s="6"/>
      <c r="AC149" s="137">
        <f t="shared" si="204"/>
        <v>0</v>
      </c>
      <c r="AD149" s="160">
        <f t="shared" si="205"/>
        <v>0</v>
      </c>
      <c r="AE149" s="169">
        <f t="shared" si="206"/>
        <v>0</v>
      </c>
      <c r="AF149" s="6"/>
      <c r="AG149" s="6"/>
      <c r="AH149" s="137">
        <f t="shared" si="207"/>
        <v>0</v>
      </c>
      <c r="AI149" s="160">
        <f t="shared" si="208"/>
        <v>0</v>
      </c>
      <c r="AJ149" s="169">
        <f t="shared" si="209"/>
        <v>0</v>
      </c>
      <c r="AK149" s="6"/>
      <c r="AL149" s="6"/>
      <c r="AM149" s="137">
        <f t="shared" si="210"/>
        <v>0</v>
      </c>
      <c r="AN149" s="160">
        <f t="shared" si="211"/>
        <v>0</v>
      </c>
      <c r="AO149" s="169">
        <f t="shared" si="212"/>
        <v>0</v>
      </c>
      <c r="AP149" s="6"/>
      <c r="AQ149" s="6"/>
      <c r="AR149" s="137">
        <f t="shared" si="213"/>
        <v>0</v>
      </c>
      <c r="AS149" s="160">
        <f t="shared" si="214"/>
        <v>0</v>
      </c>
      <c r="AT149" s="164">
        <f t="shared" si="215"/>
        <v>0</v>
      </c>
      <c r="AU149" s="165">
        <f t="shared" si="216"/>
        <v>0</v>
      </c>
    </row>
    <row r="150" spans="2:47" outlineLevel="1" x14ac:dyDescent="0.35">
      <c r="B150" s="238" t="s">
        <v>82</v>
      </c>
      <c r="C150" s="62" t="s">
        <v>106</v>
      </c>
      <c r="D150" s="68"/>
      <c r="E150" s="69"/>
      <c r="F150" s="68"/>
      <c r="G150" s="137">
        <f t="shared" si="194"/>
        <v>0</v>
      </c>
      <c r="H150" s="167">
        <f t="shared" si="195"/>
        <v>0</v>
      </c>
      <c r="I150" s="68"/>
      <c r="J150" s="137">
        <f t="shared" si="196"/>
        <v>0</v>
      </c>
      <c r="K150" s="167">
        <f t="shared" si="197"/>
        <v>0</v>
      </c>
      <c r="L150" s="68"/>
      <c r="M150" s="137">
        <f t="shared" si="198"/>
        <v>0</v>
      </c>
      <c r="N150" s="167">
        <f t="shared" si="199"/>
        <v>0</v>
      </c>
      <c r="O150" s="68"/>
      <c r="P150" s="137">
        <f t="shared" si="178"/>
        <v>0</v>
      </c>
      <c r="Q150" s="167">
        <f t="shared" si="179"/>
        <v>0</v>
      </c>
      <c r="R150" s="164">
        <f t="shared" si="180"/>
        <v>0</v>
      </c>
      <c r="S150" s="165">
        <f t="shared" si="181"/>
        <v>0</v>
      </c>
      <c r="U150" s="169">
        <f t="shared" si="200"/>
        <v>11</v>
      </c>
      <c r="V150" s="6">
        <v>11</v>
      </c>
      <c r="W150" s="6"/>
      <c r="X150" s="137">
        <f t="shared" si="201"/>
        <v>11</v>
      </c>
      <c r="Y150" s="167">
        <f t="shared" si="202"/>
        <v>0</v>
      </c>
      <c r="Z150" s="169">
        <f t="shared" si="203"/>
        <v>11</v>
      </c>
      <c r="AA150" s="6">
        <v>11</v>
      </c>
      <c r="AB150" s="6"/>
      <c r="AC150" s="137">
        <f t="shared" si="204"/>
        <v>22</v>
      </c>
      <c r="AD150" s="160">
        <f t="shared" si="205"/>
        <v>1</v>
      </c>
      <c r="AE150" s="169">
        <f t="shared" si="206"/>
        <v>9</v>
      </c>
      <c r="AF150" s="6">
        <v>9</v>
      </c>
      <c r="AG150" s="6"/>
      <c r="AH150" s="137">
        <f t="shared" si="207"/>
        <v>31</v>
      </c>
      <c r="AI150" s="160">
        <f t="shared" si="208"/>
        <v>0.40909090909090912</v>
      </c>
      <c r="AJ150" s="169">
        <f t="shared" si="209"/>
        <v>8</v>
      </c>
      <c r="AK150" s="6">
        <v>8</v>
      </c>
      <c r="AL150" s="6"/>
      <c r="AM150" s="137">
        <f t="shared" si="210"/>
        <v>39</v>
      </c>
      <c r="AN150" s="160">
        <f t="shared" si="211"/>
        <v>0.25806451612903225</v>
      </c>
      <c r="AO150" s="169">
        <f t="shared" si="212"/>
        <v>7</v>
      </c>
      <c r="AP150" s="6">
        <v>7</v>
      </c>
      <c r="AQ150" s="6"/>
      <c r="AR150" s="137">
        <f t="shared" si="213"/>
        <v>46</v>
      </c>
      <c r="AS150" s="160">
        <f t="shared" si="214"/>
        <v>0.17948717948717949</v>
      </c>
      <c r="AT150" s="164">
        <f t="shared" si="215"/>
        <v>46</v>
      </c>
      <c r="AU150" s="165">
        <f t="shared" si="216"/>
        <v>0.4300172840151899</v>
      </c>
    </row>
    <row r="151" spans="2:47" outlineLevel="1" x14ac:dyDescent="0.35">
      <c r="B151" s="237" t="s">
        <v>83</v>
      </c>
      <c r="C151" s="62" t="s">
        <v>106</v>
      </c>
      <c r="D151" s="68"/>
      <c r="E151" s="69"/>
      <c r="F151" s="68"/>
      <c r="G151" s="137">
        <f t="shared" si="194"/>
        <v>0</v>
      </c>
      <c r="H151" s="167">
        <f t="shared" si="195"/>
        <v>0</v>
      </c>
      <c r="I151" s="68"/>
      <c r="J151" s="137">
        <f t="shared" si="196"/>
        <v>0</v>
      </c>
      <c r="K151" s="167">
        <f t="shared" si="197"/>
        <v>0</v>
      </c>
      <c r="L151" s="68"/>
      <c r="M151" s="137">
        <f t="shared" si="198"/>
        <v>0</v>
      </c>
      <c r="N151" s="167">
        <f t="shared" si="199"/>
        <v>0</v>
      </c>
      <c r="O151" s="68"/>
      <c r="P151" s="137">
        <f t="shared" si="178"/>
        <v>0</v>
      </c>
      <c r="Q151" s="167">
        <f t="shared" si="179"/>
        <v>0</v>
      </c>
      <c r="R151" s="164">
        <f t="shared" si="180"/>
        <v>0</v>
      </c>
      <c r="S151" s="165">
        <f t="shared" si="181"/>
        <v>0</v>
      </c>
      <c r="U151" s="169">
        <f t="shared" si="200"/>
        <v>0</v>
      </c>
      <c r="V151" s="6"/>
      <c r="W151" s="6"/>
      <c r="X151" s="137">
        <f t="shared" si="201"/>
        <v>0</v>
      </c>
      <c r="Y151" s="167">
        <f t="shared" si="202"/>
        <v>0</v>
      </c>
      <c r="Z151" s="169">
        <f t="shared" si="203"/>
        <v>0</v>
      </c>
      <c r="AA151" s="6"/>
      <c r="AB151" s="6"/>
      <c r="AC151" s="137">
        <f t="shared" si="204"/>
        <v>0</v>
      </c>
      <c r="AD151" s="160">
        <f t="shared" si="205"/>
        <v>0</v>
      </c>
      <c r="AE151" s="169">
        <f t="shared" si="206"/>
        <v>0</v>
      </c>
      <c r="AF151" s="6"/>
      <c r="AG151" s="6"/>
      <c r="AH151" s="137">
        <f t="shared" si="207"/>
        <v>0</v>
      </c>
      <c r="AI151" s="160">
        <f t="shared" si="208"/>
        <v>0</v>
      </c>
      <c r="AJ151" s="169">
        <f t="shared" si="209"/>
        <v>0</v>
      </c>
      <c r="AK151" s="6"/>
      <c r="AL151" s="6"/>
      <c r="AM151" s="137">
        <f t="shared" si="210"/>
        <v>0</v>
      </c>
      <c r="AN151" s="160">
        <f t="shared" si="211"/>
        <v>0</v>
      </c>
      <c r="AO151" s="169">
        <f t="shared" si="212"/>
        <v>0</v>
      </c>
      <c r="AP151" s="6"/>
      <c r="AQ151" s="6"/>
      <c r="AR151" s="137">
        <f t="shared" si="213"/>
        <v>0</v>
      </c>
      <c r="AS151" s="160">
        <f t="shared" si="214"/>
        <v>0</v>
      </c>
      <c r="AT151" s="164">
        <f t="shared" si="215"/>
        <v>0</v>
      </c>
      <c r="AU151" s="165">
        <f t="shared" si="216"/>
        <v>0</v>
      </c>
    </row>
    <row r="152" spans="2:47" outlineLevel="1" x14ac:dyDescent="0.35">
      <c r="B152" s="238" t="s">
        <v>84</v>
      </c>
      <c r="C152" s="62" t="s">
        <v>106</v>
      </c>
      <c r="D152" s="68"/>
      <c r="E152" s="69"/>
      <c r="F152" s="68"/>
      <c r="G152" s="137">
        <f t="shared" si="194"/>
        <v>0</v>
      </c>
      <c r="H152" s="167">
        <f t="shared" si="195"/>
        <v>0</v>
      </c>
      <c r="I152" s="68"/>
      <c r="J152" s="137">
        <f t="shared" si="196"/>
        <v>0</v>
      </c>
      <c r="K152" s="167">
        <f t="shared" si="197"/>
        <v>0</v>
      </c>
      <c r="L152" s="68"/>
      <c r="M152" s="137">
        <f t="shared" si="198"/>
        <v>0</v>
      </c>
      <c r="N152" s="167">
        <f t="shared" si="199"/>
        <v>0</v>
      </c>
      <c r="O152" s="68"/>
      <c r="P152" s="137">
        <f t="shared" si="178"/>
        <v>0</v>
      </c>
      <c r="Q152" s="167">
        <f t="shared" si="179"/>
        <v>0</v>
      </c>
      <c r="R152" s="164">
        <f t="shared" si="180"/>
        <v>0</v>
      </c>
      <c r="S152" s="165">
        <f t="shared" si="181"/>
        <v>0</v>
      </c>
      <c r="U152" s="169">
        <f t="shared" si="200"/>
        <v>0</v>
      </c>
      <c r="V152" s="6"/>
      <c r="W152" s="6"/>
      <c r="X152" s="137">
        <f t="shared" si="201"/>
        <v>0</v>
      </c>
      <c r="Y152" s="167">
        <f t="shared" si="202"/>
        <v>0</v>
      </c>
      <c r="Z152" s="169">
        <f t="shared" si="203"/>
        <v>0</v>
      </c>
      <c r="AA152" s="6"/>
      <c r="AB152" s="6"/>
      <c r="AC152" s="137">
        <f t="shared" si="204"/>
        <v>0</v>
      </c>
      <c r="AD152" s="160">
        <f t="shared" si="205"/>
        <v>0</v>
      </c>
      <c r="AE152" s="169">
        <f t="shared" si="206"/>
        <v>0</v>
      </c>
      <c r="AF152" s="6"/>
      <c r="AG152" s="6"/>
      <c r="AH152" s="137">
        <f t="shared" si="207"/>
        <v>0</v>
      </c>
      <c r="AI152" s="160">
        <f t="shared" si="208"/>
        <v>0</v>
      </c>
      <c r="AJ152" s="169">
        <f t="shared" si="209"/>
        <v>0</v>
      </c>
      <c r="AK152" s="6"/>
      <c r="AL152" s="6"/>
      <c r="AM152" s="137">
        <f t="shared" si="210"/>
        <v>0</v>
      </c>
      <c r="AN152" s="160">
        <f t="shared" si="211"/>
        <v>0</v>
      </c>
      <c r="AO152" s="169">
        <f t="shared" si="212"/>
        <v>0</v>
      </c>
      <c r="AP152" s="6"/>
      <c r="AQ152" s="6"/>
      <c r="AR152" s="137">
        <f t="shared" si="213"/>
        <v>0</v>
      </c>
      <c r="AS152" s="160">
        <f t="shared" si="214"/>
        <v>0</v>
      </c>
      <c r="AT152" s="164">
        <f t="shared" si="215"/>
        <v>0</v>
      </c>
      <c r="AU152" s="165">
        <f t="shared" si="216"/>
        <v>0</v>
      </c>
    </row>
    <row r="153" spans="2:47" outlineLevel="1" x14ac:dyDescent="0.35">
      <c r="B153" s="237" t="s">
        <v>85</v>
      </c>
      <c r="C153" s="62" t="s">
        <v>106</v>
      </c>
      <c r="D153" s="68"/>
      <c r="E153" s="69"/>
      <c r="F153" s="68"/>
      <c r="G153" s="137">
        <f t="shared" si="194"/>
        <v>0</v>
      </c>
      <c r="H153" s="167">
        <f t="shared" si="195"/>
        <v>0</v>
      </c>
      <c r="I153" s="68"/>
      <c r="J153" s="137">
        <f t="shared" si="196"/>
        <v>0</v>
      </c>
      <c r="K153" s="167">
        <f t="shared" si="197"/>
        <v>0</v>
      </c>
      <c r="L153" s="68"/>
      <c r="M153" s="137">
        <f t="shared" si="198"/>
        <v>0</v>
      </c>
      <c r="N153" s="167">
        <f t="shared" si="199"/>
        <v>0</v>
      </c>
      <c r="O153" s="68"/>
      <c r="P153" s="137">
        <f t="shared" si="178"/>
        <v>0</v>
      </c>
      <c r="Q153" s="167">
        <f t="shared" si="179"/>
        <v>0</v>
      </c>
      <c r="R153" s="164">
        <f t="shared" si="180"/>
        <v>0</v>
      </c>
      <c r="S153" s="165">
        <f t="shared" si="181"/>
        <v>0</v>
      </c>
      <c r="U153" s="169">
        <f t="shared" si="200"/>
        <v>0</v>
      </c>
      <c r="V153" s="6"/>
      <c r="W153" s="6"/>
      <c r="X153" s="137">
        <f t="shared" si="201"/>
        <v>0</v>
      </c>
      <c r="Y153" s="167">
        <f t="shared" si="202"/>
        <v>0</v>
      </c>
      <c r="Z153" s="169">
        <f t="shared" si="203"/>
        <v>0</v>
      </c>
      <c r="AA153" s="6"/>
      <c r="AB153" s="6"/>
      <c r="AC153" s="137">
        <f t="shared" si="204"/>
        <v>0</v>
      </c>
      <c r="AD153" s="160">
        <f t="shared" si="205"/>
        <v>0</v>
      </c>
      <c r="AE153" s="169">
        <f t="shared" si="206"/>
        <v>0</v>
      </c>
      <c r="AF153" s="6"/>
      <c r="AG153" s="6"/>
      <c r="AH153" s="137">
        <f t="shared" si="207"/>
        <v>0</v>
      </c>
      <c r="AI153" s="160">
        <f t="shared" si="208"/>
        <v>0</v>
      </c>
      <c r="AJ153" s="169">
        <f t="shared" si="209"/>
        <v>0</v>
      </c>
      <c r="AK153" s="6"/>
      <c r="AL153" s="6"/>
      <c r="AM153" s="137">
        <f t="shared" si="210"/>
        <v>0</v>
      </c>
      <c r="AN153" s="160">
        <f t="shared" si="211"/>
        <v>0</v>
      </c>
      <c r="AO153" s="169">
        <f t="shared" si="212"/>
        <v>0</v>
      </c>
      <c r="AP153" s="6"/>
      <c r="AQ153" s="6"/>
      <c r="AR153" s="137">
        <f t="shared" si="213"/>
        <v>0</v>
      </c>
      <c r="AS153" s="160">
        <f t="shared" si="214"/>
        <v>0</v>
      </c>
      <c r="AT153" s="164">
        <f t="shared" si="215"/>
        <v>0</v>
      </c>
      <c r="AU153" s="165">
        <f t="shared" si="216"/>
        <v>0</v>
      </c>
    </row>
    <row r="154" spans="2:47" outlineLevel="1" x14ac:dyDescent="0.35">
      <c r="B154" s="238" t="s">
        <v>86</v>
      </c>
      <c r="C154" s="62" t="s">
        <v>106</v>
      </c>
      <c r="D154" s="68"/>
      <c r="E154" s="69"/>
      <c r="F154" s="68"/>
      <c r="G154" s="137">
        <f t="shared" si="194"/>
        <v>0</v>
      </c>
      <c r="H154" s="167">
        <f t="shared" si="195"/>
        <v>0</v>
      </c>
      <c r="I154" s="68"/>
      <c r="J154" s="137">
        <f t="shared" si="196"/>
        <v>0</v>
      </c>
      <c r="K154" s="167">
        <f t="shared" si="197"/>
        <v>0</v>
      </c>
      <c r="L154" s="68"/>
      <c r="M154" s="137">
        <f t="shared" si="198"/>
        <v>0</v>
      </c>
      <c r="N154" s="167">
        <f t="shared" si="199"/>
        <v>0</v>
      </c>
      <c r="O154" s="68"/>
      <c r="P154" s="137">
        <f t="shared" si="178"/>
        <v>0</v>
      </c>
      <c r="Q154" s="167">
        <f t="shared" si="179"/>
        <v>0</v>
      </c>
      <c r="R154" s="164">
        <f t="shared" si="180"/>
        <v>0</v>
      </c>
      <c r="S154" s="165">
        <f t="shared" si="181"/>
        <v>0</v>
      </c>
      <c r="U154" s="169">
        <f t="shared" si="200"/>
        <v>0</v>
      </c>
      <c r="V154" s="6"/>
      <c r="W154" s="6"/>
      <c r="X154" s="137">
        <f t="shared" si="201"/>
        <v>0</v>
      </c>
      <c r="Y154" s="167">
        <f t="shared" si="202"/>
        <v>0</v>
      </c>
      <c r="Z154" s="169">
        <f t="shared" si="203"/>
        <v>0</v>
      </c>
      <c r="AA154" s="6"/>
      <c r="AB154" s="6"/>
      <c r="AC154" s="137">
        <f t="shared" si="204"/>
        <v>0</v>
      </c>
      <c r="AD154" s="160">
        <f t="shared" si="205"/>
        <v>0</v>
      </c>
      <c r="AE154" s="169">
        <f t="shared" si="206"/>
        <v>0</v>
      </c>
      <c r="AF154" s="6"/>
      <c r="AG154" s="6"/>
      <c r="AH154" s="137">
        <f t="shared" si="207"/>
        <v>0</v>
      </c>
      <c r="AI154" s="160">
        <f t="shared" si="208"/>
        <v>0</v>
      </c>
      <c r="AJ154" s="169">
        <f t="shared" si="209"/>
        <v>0</v>
      </c>
      <c r="AK154" s="6"/>
      <c r="AL154" s="6"/>
      <c r="AM154" s="137">
        <f t="shared" si="210"/>
        <v>0</v>
      </c>
      <c r="AN154" s="160">
        <f t="shared" si="211"/>
        <v>0</v>
      </c>
      <c r="AO154" s="169">
        <f t="shared" si="212"/>
        <v>0</v>
      </c>
      <c r="AP154" s="6"/>
      <c r="AQ154" s="6"/>
      <c r="AR154" s="137">
        <f t="shared" si="213"/>
        <v>0</v>
      </c>
      <c r="AS154" s="160">
        <f t="shared" si="214"/>
        <v>0</v>
      </c>
      <c r="AT154" s="164">
        <f t="shared" si="215"/>
        <v>0</v>
      </c>
      <c r="AU154" s="165">
        <f t="shared" si="216"/>
        <v>0</v>
      </c>
    </row>
    <row r="155" spans="2:47" outlineLevel="1" x14ac:dyDescent="0.35">
      <c r="B155" s="237" t="s">
        <v>87</v>
      </c>
      <c r="C155" s="62" t="s">
        <v>106</v>
      </c>
      <c r="D155" s="68"/>
      <c r="E155" s="69"/>
      <c r="F155" s="68"/>
      <c r="G155" s="137">
        <f t="shared" si="194"/>
        <v>0</v>
      </c>
      <c r="H155" s="167">
        <f t="shared" si="195"/>
        <v>0</v>
      </c>
      <c r="I155" s="68"/>
      <c r="J155" s="137">
        <f t="shared" si="196"/>
        <v>0</v>
      </c>
      <c r="K155" s="167">
        <f t="shared" si="197"/>
        <v>0</v>
      </c>
      <c r="L155" s="68"/>
      <c r="M155" s="137">
        <f t="shared" si="198"/>
        <v>0</v>
      </c>
      <c r="N155" s="167">
        <f t="shared" si="199"/>
        <v>0</v>
      </c>
      <c r="O155" s="68"/>
      <c r="P155" s="137">
        <f t="shared" si="178"/>
        <v>0</v>
      </c>
      <c r="Q155" s="167">
        <f t="shared" si="179"/>
        <v>0</v>
      </c>
      <c r="R155" s="164">
        <f t="shared" si="180"/>
        <v>0</v>
      </c>
      <c r="S155" s="165">
        <f t="shared" si="181"/>
        <v>0</v>
      </c>
      <c r="U155" s="169">
        <f t="shared" si="200"/>
        <v>0</v>
      </c>
      <c r="V155" s="6"/>
      <c r="W155" s="6"/>
      <c r="X155" s="137">
        <f t="shared" si="201"/>
        <v>0</v>
      </c>
      <c r="Y155" s="167">
        <f t="shared" si="202"/>
        <v>0</v>
      </c>
      <c r="Z155" s="169">
        <f t="shared" si="203"/>
        <v>0</v>
      </c>
      <c r="AA155" s="6"/>
      <c r="AB155" s="6"/>
      <c r="AC155" s="137">
        <f t="shared" si="204"/>
        <v>0</v>
      </c>
      <c r="AD155" s="160">
        <f t="shared" si="205"/>
        <v>0</v>
      </c>
      <c r="AE155" s="169">
        <f t="shared" si="206"/>
        <v>0</v>
      </c>
      <c r="AF155" s="6"/>
      <c r="AG155" s="6"/>
      <c r="AH155" s="137">
        <f t="shared" si="207"/>
        <v>0</v>
      </c>
      <c r="AI155" s="160">
        <f t="shared" si="208"/>
        <v>0</v>
      </c>
      <c r="AJ155" s="169">
        <f t="shared" si="209"/>
        <v>0</v>
      </c>
      <c r="AK155" s="6"/>
      <c r="AL155" s="6"/>
      <c r="AM155" s="137">
        <f t="shared" si="210"/>
        <v>0</v>
      </c>
      <c r="AN155" s="160">
        <f t="shared" si="211"/>
        <v>0</v>
      </c>
      <c r="AO155" s="169">
        <f t="shared" si="212"/>
        <v>0</v>
      </c>
      <c r="AP155" s="6"/>
      <c r="AQ155" s="6"/>
      <c r="AR155" s="137">
        <f t="shared" si="213"/>
        <v>0</v>
      </c>
      <c r="AS155" s="160">
        <f t="shared" si="214"/>
        <v>0</v>
      </c>
      <c r="AT155" s="164">
        <f t="shared" si="215"/>
        <v>0</v>
      </c>
      <c r="AU155" s="165">
        <f t="shared" si="216"/>
        <v>0</v>
      </c>
    </row>
    <row r="156" spans="2:47" outlineLevel="1" x14ac:dyDescent="0.35">
      <c r="B156" s="238" t="s">
        <v>88</v>
      </c>
      <c r="C156" s="62" t="s">
        <v>106</v>
      </c>
      <c r="D156" s="68"/>
      <c r="E156" s="69">
        <v>1</v>
      </c>
      <c r="F156" s="68"/>
      <c r="G156" s="137">
        <f t="shared" si="194"/>
        <v>1</v>
      </c>
      <c r="H156" s="167">
        <f t="shared" si="195"/>
        <v>0</v>
      </c>
      <c r="I156" s="68"/>
      <c r="J156" s="137">
        <f t="shared" si="196"/>
        <v>1</v>
      </c>
      <c r="K156" s="167">
        <f t="shared" si="197"/>
        <v>0</v>
      </c>
      <c r="L156" s="68"/>
      <c r="M156" s="137">
        <f t="shared" si="198"/>
        <v>1</v>
      </c>
      <c r="N156" s="167">
        <f t="shared" si="199"/>
        <v>0</v>
      </c>
      <c r="O156" s="68"/>
      <c r="P156" s="137">
        <f t="shared" si="178"/>
        <v>1</v>
      </c>
      <c r="Q156" s="167">
        <f t="shared" si="179"/>
        <v>0</v>
      </c>
      <c r="R156" s="164">
        <f t="shared" si="180"/>
        <v>0</v>
      </c>
      <c r="S156" s="165">
        <f t="shared" si="181"/>
        <v>0</v>
      </c>
      <c r="U156" s="169">
        <f t="shared" si="200"/>
        <v>7</v>
      </c>
      <c r="V156" s="6">
        <v>7</v>
      </c>
      <c r="W156" s="6"/>
      <c r="X156" s="137">
        <f t="shared" si="201"/>
        <v>8</v>
      </c>
      <c r="Y156" s="167">
        <f t="shared" si="202"/>
        <v>7</v>
      </c>
      <c r="Z156" s="169">
        <f t="shared" si="203"/>
        <v>8</v>
      </c>
      <c r="AA156" s="6">
        <v>8</v>
      </c>
      <c r="AB156" s="6"/>
      <c r="AC156" s="137">
        <f t="shared" si="204"/>
        <v>16</v>
      </c>
      <c r="AD156" s="160">
        <f t="shared" si="205"/>
        <v>1</v>
      </c>
      <c r="AE156" s="169">
        <f t="shared" si="206"/>
        <v>8</v>
      </c>
      <c r="AF156" s="6">
        <v>8</v>
      </c>
      <c r="AG156" s="6"/>
      <c r="AH156" s="137">
        <f t="shared" si="207"/>
        <v>24</v>
      </c>
      <c r="AI156" s="160">
        <f t="shared" si="208"/>
        <v>0.5</v>
      </c>
      <c r="AJ156" s="169">
        <f t="shared" si="209"/>
        <v>7</v>
      </c>
      <c r="AK156" s="6">
        <v>7</v>
      </c>
      <c r="AL156" s="6"/>
      <c r="AM156" s="137">
        <f t="shared" si="210"/>
        <v>31</v>
      </c>
      <c r="AN156" s="160">
        <f t="shared" si="211"/>
        <v>0.29166666666666669</v>
      </c>
      <c r="AO156" s="169">
        <f t="shared" si="212"/>
        <v>9</v>
      </c>
      <c r="AP156" s="6">
        <v>9</v>
      </c>
      <c r="AQ156" s="6"/>
      <c r="AR156" s="137">
        <f t="shared" si="213"/>
        <v>40</v>
      </c>
      <c r="AS156" s="160">
        <f t="shared" si="214"/>
        <v>0.29032258064516131</v>
      </c>
      <c r="AT156" s="164">
        <f t="shared" si="215"/>
        <v>39</v>
      </c>
      <c r="AU156" s="165">
        <f t="shared" si="216"/>
        <v>0.4953487812212205</v>
      </c>
    </row>
    <row r="157" spans="2:47" outlineLevel="1" x14ac:dyDescent="0.35">
      <c r="B157" s="237" t="s">
        <v>89</v>
      </c>
      <c r="C157" s="62" t="s">
        <v>106</v>
      </c>
      <c r="D157" s="68"/>
      <c r="E157" s="69"/>
      <c r="F157" s="68"/>
      <c r="G157" s="137">
        <f t="shared" si="194"/>
        <v>0</v>
      </c>
      <c r="H157" s="167">
        <f t="shared" si="195"/>
        <v>0</v>
      </c>
      <c r="I157" s="68"/>
      <c r="J157" s="137">
        <f t="shared" si="196"/>
        <v>0</v>
      </c>
      <c r="K157" s="167">
        <f t="shared" si="197"/>
        <v>0</v>
      </c>
      <c r="L157" s="68"/>
      <c r="M157" s="137">
        <f t="shared" si="198"/>
        <v>0</v>
      </c>
      <c r="N157" s="167">
        <f t="shared" si="199"/>
        <v>0</v>
      </c>
      <c r="O157" s="68"/>
      <c r="P157" s="137">
        <f t="shared" si="178"/>
        <v>0</v>
      </c>
      <c r="Q157" s="167">
        <f t="shared" si="179"/>
        <v>0</v>
      </c>
      <c r="R157" s="164">
        <f t="shared" si="180"/>
        <v>0</v>
      </c>
      <c r="S157" s="165">
        <f t="shared" si="181"/>
        <v>0</v>
      </c>
      <c r="U157" s="169">
        <f t="shared" si="200"/>
        <v>0</v>
      </c>
      <c r="V157" s="6"/>
      <c r="W157" s="6"/>
      <c r="X157" s="137">
        <f t="shared" si="201"/>
        <v>0</v>
      </c>
      <c r="Y157" s="167">
        <f t="shared" si="202"/>
        <v>0</v>
      </c>
      <c r="Z157" s="169">
        <f t="shared" si="203"/>
        <v>0</v>
      </c>
      <c r="AA157" s="6"/>
      <c r="AB157" s="6"/>
      <c r="AC157" s="137">
        <f t="shared" si="204"/>
        <v>0</v>
      </c>
      <c r="AD157" s="160">
        <f t="shared" si="205"/>
        <v>0</v>
      </c>
      <c r="AE157" s="169">
        <f t="shared" si="206"/>
        <v>0</v>
      </c>
      <c r="AF157" s="6"/>
      <c r="AG157" s="6"/>
      <c r="AH157" s="137">
        <f t="shared" si="207"/>
        <v>0</v>
      </c>
      <c r="AI157" s="160">
        <f t="shared" si="208"/>
        <v>0</v>
      </c>
      <c r="AJ157" s="169">
        <f t="shared" si="209"/>
        <v>0</v>
      </c>
      <c r="AK157" s="6"/>
      <c r="AL157" s="6"/>
      <c r="AM157" s="137">
        <f t="shared" si="210"/>
        <v>0</v>
      </c>
      <c r="AN157" s="160">
        <f t="shared" si="211"/>
        <v>0</v>
      </c>
      <c r="AO157" s="169">
        <f t="shared" si="212"/>
        <v>0</v>
      </c>
      <c r="AP157" s="6"/>
      <c r="AQ157" s="6"/>
      <c r="AR157" s="137">
        <f t="shared" si="213"/>
        <v>0</v>
      </c>
      <c r="AS157" s="160">
        <f t="shared" si="214"/>
        <v>0</v>
      </c>
      <c r="AT157" s="164">
        <f t="shared" si="215"/>
        <v>0</v>
      </c>
      <c r="AU157" s="165">
        <f t="shared" si="216"/>
        <v>0</v>
      </c>
    </row>
    <row r="158" spans="2:47" outlineLevel="1" x14ac:dyDescent="0.35">
      <c r="B158" s="238" t="s">
        <v>90</v>
      </c>
      <c r="C158" s="62" t="s">
        <v>106</v>
      </c>
      <c r="D158" s="68"/>
      <c r="E158" s="69"/>
      <c r="F158" s="68"/>
      <c r="G158" s="137">
        <f t="shared" si="194"/>
        <v>0</v>
      </c>
      <c r="H158" s="167">
        <f t="shared" si="195"/>
        <v>0</v>
      </c>
      <c r="I158" s="68"/>
      <c r="J158" s="137">
        <f t="shared" si="196"/>
        <v>0</v>
      </c>
      <c r="K158" s="167">
        <f t="shared" si="197"/>
        <v>0</v>
      </c>
      <c r="L158" s="68"/>
      <c r="M158" s="137">
        <f t="shared" si="198"/>
        <v>0</v>
      </c>
      <c r="N158" s="167">
        <f t="shared" si="199"/>
        <v>0</v>
      </c>
      <c r="O158" s="68"/>
      <c r="P158" s="137">
        <f t="shared" si="178"/>
        <v>0</v>
      </c>
      <c r="Q158" s="167">
        <f t="shared" si="179"/>
        <v>0</v>
      </c>
      <c r="R158" s="164">
        <f t="shared" si="180"/>
        <v>0</v>
      </c>
      <c r="S158" s="165">
        <f t="shared" si="181"/>
        <v>0</v>
      </c>
      <c r="U158" s="169">
        <f t="shared" si="200"/>
        <v>0</v>
      </c>
      <c r="V158" s="6"/>
      <c r="W158" s="6"/>
      <c r="X158" s="137">
        <f t="shared" si="201"/>
        <v>0</v>
      </c>
      <c r="Y158" s="167">
        <f t="shared" si="202"/>
        <v>0</v>
      </c>
      <c r="Z158" s="169">
        <f t="shared" si="203"/>
        <v>0</v>
      </c>
      <c r="AA158" s="6"/>
      <c r="AB158" s="6"/>
      <c r="AC158" s="137">
        <f t="shared" si="204"/>
        <v>0</v>
      </c>
      <c r="AD158" s="160">
        <f t="shared" si="205"/>
        <v>0</v>
      </c>
      <c r="AE158" s="169">
        <f t="shared" si="206"/>
        <v>1</v>
      </c>
      <c r="AF158" s="6">
        <v>1</v>
      </c>
      <c r="AG158" s="6"/>
      <c r="AH158" s="137">
        <f t="shared" si="207"/>
        <v>1</v>
      </c>
      <c r="AI158" s="160">
        <f t="shared" si="208"/>
        <v>0</v>
      </c>
      <c r="AJ158" s="169">
        <f t="shared" si="209"/>
        <v>2</v>
      </c>
      <c r="AK158" s="6">
        <v>2</v>
      </c>
      <c r="AL158" s="6"/>
      <c r="AM158" s="137">
        <f t="shared" si="210"/>
        <v>3</v>
      </c>
      <c r="AN158" s="160">
        <f t="shared" si="211"/>
        <v>2</v>
      </c>
      <c r="AO158" s="169">
        <f t="shared" si="212"/>
        <v>0</v>
      </c>
      <c r="AP158" s="6"/>
      <c r="AQ158" s="6"/>
      <c r="AR158" s="137">
        <f t="shared" si="213"/>
        <v>3</v>
      </c>
      <c r="AS158" s="160">
        <f t="shared" si="214"/>
        <v>0</v>
      </c>
      <c r="AT158" s="164">
        <f t="shared" si="215"/>
        <v>3</v>
      </c>
      <c r="AU158" s="165">
        <f t="shared" si="216"/>
        <v>0</v>
      </c>
    </row>
    <row r="159" spans="2:47" outlineLevel="1" x14ac:dyDescent="0.35">
      <c r="B159" s="238" t="s">
        <v>91</v>
      </c>
      <c r="C159" s="62" t="s">
        <v>106</v>
      </c>
      <c r="D159" s="68"/>
      <c r="E159" s="69"/>
      <c r="F159" s="68"/>
      <c r="G159" s="137">
        <f t="shared" si="194"/>
        <v>0</v>
      </c>
      <c r="H159" s="167">
        <f t="shared" si="195"/>
        <v>0</v>
      </c>
      <c r="I159" s="68"/>
      <c r="J159" s="137">
        <f t="shared" si="196"/>
        <v>0</v>
      </c>
      <c r="K159" s="167">
        <f t="shared" si="197"/>
        <v>0</v>
      </c>
      <c r="L159" s="68"/>
      <c r="M159" s="137">
        <f t="shared" si="198"/>
        <v>0</v>
      </c>
      <c r="N159" s="167">
        <f t="shared" si="199"/>
        <v>0</v>
      </c>
      <c r="O159" s="68"/>
      <c r="P159" s="137">
        <f t="shared" si="178"/>
        <v>0</v>
      </c>
      <c r="Q159" s="167">
        <f t="shared" si="179"/>
        <v>0</v>
      </c>
      <c r="R159" s="164">
        <f t="shared" si="180"/>
        <v>0</v>
      </c>
      <c r="S159" s="165">
        <f t="shared" si="181"/>
        <v>0</v>
      </c>
      <c r="U159" s="169">
        <f t="shared" si="200"/>
        <v>0</v>
      </c>
      <c r="V159" s="6"/>
      <c r="W159" s="6"/>
      <c r="X159" s="137">
        <f t="shared" si="201"/>
        <v>0</v>
      </c>
      <c r="Y159" s="167">
        <f t="shared" si="202"/>
        <v>0</v>
      </c>
      <c r="Z159" s="169">
        <f t="shared" si="203"/>
        <v>0</v>
      </c>
      <c r="AA159" s="6"/>
      <c r="AB159" s="6"/>
      <c r="AC159" s="137">
        <f t="shared" si="204"/>
        <v>0</v>
      </c>
      <c r="AD159" s="160">
        <f t="shared" si="205"/>
        <v>0</v>
      </c>
      <c r="AE159" s="169">
        <f t="shared" si="206"/>
        <v>0</v>
      </c>
      <c r="AF159" s="6"/>
      <c r="AG159" s="6"/>
      <c r="AH159" s="137">
        <f t="shared" si="207"/>
        <v>0</v>
      </c>
      <c r="AI159" s="160">
        <f t="shared" si="208"/>
        <v>0</v>
      </c>
      <c r="AJ159" s="169">
        <f t="shared" si="209"/>
        <v>0</v>
      </c>
      <c r="AK159" s="6"/>
      <c r="AL159" s="6"/>
      <c r="AM159" s="137">
        <f t="shared" si="210"/>
        <v>0</v>
      </c>
      <c r="AN159" s="160">
        <f t="shared" si="211"/>
        <v>0</v>
      </c>
      <c r="AO159" s="169">
        <f t="shared" si="212"/>
        <v>0</v>
      </c>
      <c r="AP159" s="6"/>
      <c r="AQ159" s="6"/>
      <c r="AR159" s="137">
        <f t="shared" si="213"/>
        <v>0</v>
      </c>
      <c r="AS159" s="160">
        <f t="shared" si="214"/>
        <v>0</v>
      </c>
      <c r="AT159" s="164">
        <f t="shared" si="215"/>
        <v>0</v>
      </c>
      <c r="AU159" s="165">
        <f t="shared" si="216"/>
        <v>0</v>
      </c>
    </row>
    <row r="160" spans="2:47" outlineLevel="1" x14ac:dyDescent="0.35">
      <c r="B160" s="237" t="s">
        <v>92</v>
      </c>
      <c r="C160" s="62" t="s">
        <v>106</v>
      </c>
      <c r="D160" s="68"/>
      <c r="E160" s="69"/>
      <c r="F160" s="68"/>
      <c r="G160" s="137">
        <f t="shared" si="194"/>
        <v>0</v>
      </c>
      <c r="H160" s="167">
        <f t="shared" si="195"/>
        <v>0</v>
      </c>
      <c r="I160" s="68"/>
      <c r="J160" s="137">
        <f t="shared" si="196"/>
        <v>0</v>
      </c>
      <c r="K160" s="167">
        <f t="shared" si="197"/>
        <v>0</v>
      </c>
      <c r="L160" s="68"/>
      <c r="M160" s="137">
        <f t="shared" si="198"/>
        <v>0</v>
      </c>
      <c r="N160" s="167">
        <f t="shared" si="199"/>
        <v>0</v>
      </c>
      <c r="O160" s="68"/>
      <c r="P160" s="137">
        <f t="shared" si="178"/>
        <v>0</v>
      </c>
      <c r="Q160" s="167">
        <f t="shared" si="179"/>
        <v>0</v>
      </c>
      <c r="R160" s="164">
        <f t="shared" si="180"/>
        <v>0</v>
      </c>
      <c r="S160" s="165">
        <f t="shared" si="181"/>
        <v>0</v>
      </c>
      <c r="U160" s="169">
        <f t="shared" si="200"/>
        <v>0</v>
      </c>
      <c r="V160" s="6"/>
      <c r="W160" s="6"/>
      <c r="X160" s="137">
        <f t="shared" si="201"/>
        <v>0</v>
      </c>
      <c r="Y160" s="167">
        <f t="shared" si="202"/>
        <v>0</v>
      </c>
      <c r="Z160" s="169">
        <f t="shared" si="203"/>
        <v>0</v>
      </c>
      <c r="AA160" s="6"/>
      <c r="AB160" s="6"/>
      <c r="AC160" s="137">
        <f t="shared" si="204"/>
        <v>0</v>
      </c>
      <c r="AD160" s="160">
        <f t="shared" si="205"/>
        <v>0</v>
      </c>
      <c r="AE160" s="169">
        <f t="shared" si="206"/>
        <v>0</v>
      </c>
      <c r="AF160" s="6"/>
      <c r="AG160" s="6"/>
      <c r="AH160" s="137">
        <f t="shared" si="207"/>
        <v>0</v>
      </c>
      <c r="AI160" s="160">
        <f t="shared" si="208"/>
        <v>0</v>
      </c>
      <c r="AJ160" s="169">
        <f t="shared" si="209"/>
        <v>0</v>
      </c>
      <c r="AK160" s="6"/>
      <c r="AL160" s="6"/>
      <c r="AM160" s="137">
        <f t="shared" si="210"/>
        <v>0</v>
      </c>
      <c r="AN160" s="160">
        <f t="shared" si="211"/>
        <v>0</v>
      </c>
      <c r="AO160" s="169">
        <f t="shared" si="212"/>
        <v>0</v>
      </c>
      <c r="AP160" s="6"/>
      <c r="AQ160" s="6"/>
      <c r="AR160" s="137">
        <f t="shared" si="213"/>
        <v>0</v>
      </c>
      <c r="AS160" s="160">
        <f t="shared" si="214"/>
        <v>0</v>
      </c>
      <c r="AT160" s="164">
        <f t="shared" si="215"/>
        <v>0</v>
      </c>
      <c r="AU160" s="165">
        <f t="shared" si="216"/>
        <v>0</v>
      </c>
    </row>
    <row r="161" spans="2:47" outlineLevel="1" x14ac:dyDescent="0.35">
      <c r="B161" s="238" t="s">
        <v>93</v>
      </c>
      <c r="C161" s="62" t="s">
        <v>106</v>
      </c>
      <c r="D161" s="68"/>
      <c r="E161" s="69"/>
      <c r="F161" s="68"/>
      <c r="G161" s="137">
        <f t="shared" si="194"/>
        <v>0</v>
      </c>
      <c r="H161" s="167">
        <f t="shared" si="195"/>
        <v>0</v>
      </c>
      <c r="I161" s="68"/>
      <c r="J161" s="137">
        <f t="shared" si="196"/>
        <v>0</v>
      </c>
      <c r="K161" s="167">
        <f t="shared" si="197"/>
        <v>0</v>
      </c>
      <c r="L161" s="68"/>
      <c r="M161" s="137">
        <f t="shared" si="198"/>
        <v>0</v>
      </c>
      <c r="N161" s="167">
        <f t="shared" si="199"/>
        <v>0</v>
      </c>
      <c r="O161" s="68"/>
      <c r="P161" s="137">
        <f t="shared" si="178"/>
        <v>0</v>
      </c>
      <c r="Q161" s="167">
        <f t="shared" si="179"/>
        <v>0</v>
      </c>
      <c r="R161" s="164">
        <f t="shared" si="180"/>
        <v>0</v>
      </c>
      <c r="S161" s="165">
        <f t="shared" si="181"/>
        <v>0</v>
      </c>
      <c r="U161" s="169">
        <f t="shared" si="200"/>
        <v>0</v>
      </c>
      <c r="V161" s="6"/>
      <c r="W161" s="6"/>
      <c r="X161" s="137">
        <f t="shared" si="201"/>
        <v>0</v>
      </c>
      <c r="Y161" s="167">
        <f t="shared" si="202"/>
        <v>0</v>
      </c>
      <c r="Z161" s="169">
        <f t="shared" si="203"/>
        <v>0</v>
      </c>
      <c r="AA161" s="6"/>
      <c r="AB161" s="6"/>
      <c r="AC161" s="137">
        <f t="shared" si="204"/>
        <v>0</v>
      </c>
      <c r="AD161" s="160">
        <f t="shared" si="205"/>
        <v>0</v>
      </c>
      <c r="AE161" s="169">
        <f t="shared" si="206"/>
        <v>0</v>
      </c>
      <c r="AF161" s="6"/>
      <c r="AG161" s="6"/>
      <c r="AH161" s="137">
        <f t="shared" si="207"/>
        <v>0</v>
      </c>
      <c r="AI161" s="160">
        <f t="shared" si="208"/>
        <v>0</v>
      </c>
      <c r="AJ161" s="169">
        <f t="shared" si="209"/>
        <v>0</v>
      </c>
      <c r="AK161" s="6"/>
      <c r="AL161" s="6"/>
      <c r="AM161" s="137">
        <f t="shared" si="210"/>
        <v>0</v>
      </c>
      <c r="AN161" s="160">
        <f t="shared" si="211"/>
        <v>0</v>
      </c>
      <c r="AO161" s="169">
        <f t="shared" si="212"/>
        <v>0</v>
      </c>
      <c r="AP161" s="6"/>
      <c r="AQ161" s="6"/>
      <c r="AR161" s="137">
        <f t="shared" si="213"/>
        <v>0</v>
      </c>
      <c r="AS161" s="160">
        <f t="shared" si="214"/>
        <v>0</v>
      </c>
      <c r="AT161" s="164">
        <f t="shared" si="215"/>
        <v>0</v>
      </c>
      <c r="AU161" s="165">
        <f t="shared" si="216"/>
        <v>0</v>
      </c>
    </row>
    <row r="162" spans="2:47" outlineLevel="1" x14ac:dyDescent="0.35">
      <c r="B162" s="237" t="s">
        <v>94</v>
      </c>
      <c r="C162" s="62" t="s">
        <v>106</v>
      </c>
      <c r="D162" s="68"/>
      <c r="E162" s="69"/>
      <c r="F162" s="68"/>
      <c r="G162" s="137">
        <f t="shared" si="194"/>
        <v>0</v>
      </c>
      <c r="H162" s="167">
        <f t="shared" si="195"/>
        <v>0</v>
      </c>
      <c r="I162" s="68"/>
      <c r="J162" s="137">
        <f t="shared" si="196"/>
        <v>0</v>
      </c>
      <c r="K162" s="167">
        <f t="shared" si="197"/>
        <v>0</v>
      </c>
      <c r="L162" s="68"/>
      <c r="M162" s="137">
        <f t="shared" si="198"/>
        <v>0</v>
      </c>
      <c r="N162" s="167">
        <f t="shared" si="199"/>
        <v>0</v>
      </c>
      <c r="O162" s="68"/>
      <c r="P162" s="137">
        <f t="shared" si="178"/>
        <v>0</v>
      </c>
      <c r="Q162" s="167">
        <f t="shared" si="179"/>
        <v>0</v>
      </c>
      <c r="R162" s="164">
        <f t="shared" si="180"/>
        <v>0</v>
      </c>
      <c r="S162" s="165">
        <f t="shared" si="181"/>
        <v>0</v>
      </c>
      <c r="U162" s="169">
        <f t="shared" si="200"/>
        <v>0</v>
      </c>
      <c r="V162" s="6"/>
      <c r="W162" s="6"/>
      <c r="X162" s="137">
        <f t="shared" si="201"/>
        <v>0</v>
      </c>
      <c r="Y162" s="167">
        <f t="shared" si="202"/>
        <v>0</v>
      </c>
      <c r="Z162" s="169">
        <f t="shared" si="203"/>
        <v>0</v>
      </c>
      <c r="AA162" s="6"/>
      <c r="AB162" s="6"/>
      <c r="AC162" s="137">
        <f t="shared" si="204"/>
        <v>0</v>
      </c>
      <c r="AD162" s="160">
        <f t="shared" si="205"/>
        <v>0</v>
      </c>
      <c r="AE162" s="169">
        <f t="shared" si="206"/>
        <v>0</v>
      </c>
      <c r="AF162" s="6"/>
      <c r="AG162" s="6"/>
      <c r="AH162" s="137">
        <f t="shared" si="207"/>
        <v>0</v>
      </c>
      <c r="AI162" s="160">
        <f t="shared" si="208"/>
        <v>0</v>
      </c>
      <c r="AJ162" s="169">
        <f t="shared" si="209"/>
        <v>0</v>
      </c>
      <c r="AK162" s="6"/>
      <c r="AL162" s="6"/>
      <c r="AM162" s="137">
        <f t="shared" si="210"/>
        <v>0</v>
      </c>
      <c r="AN162" s="160">
        <f t="shared" si="211"/>
        <v>0</v>
      </c>
      <c r="AO162" s="169">
        <f t="shared" si="212"/>
        <v>0</v>
      </c>
      <c r="AP162" s="6"/>
      <c r="AQ162" s="6"/>
      <c r="AR162" s="137">
        <f t="shared" si="213"/>
        <v>0</v>
      </c>
      <c r="AS162" s="160">
        <f t="shared" si="214"/>
        <v>0</v>
      </c>
      <c r="AT162" s="164">
        <f t="shared" si="215"/>
        <v>0</v>
      </c>
      <c r="AU162" s="165">
        <f t="shared" si="216"/>
        <v>0</v>
      </c>
    </row>
    <row r="163" spans="2:47" outlineLevel="1" x14ac:dyDescent="0.35">
      <c r="B163" s="238" t="s">
        <v>95</v>
      </c>
      <c r="C163" s="62" t="s">
        <v>106</v>
      </c>
      <c r="D163" s="68"/>
      <c r="E163" s="69"/>
      <c r="F163" s="68"/>
      <c r="G163" s="137">
        <f t="shared" si="194"/>
        <v>0</v>
      </c>
      <c r="H163" s="167">
        <f t="shared" si="195"/>
        <v>0</v>
      </c>
      <c r="I163" s="68"/>
      <c r="J163" s="137">
        <f t="shared" si="196"/>
        <v>0</v>
      </c>
      <c r="K163" s="167">
        <f t="shared" si="197"/>
        <v>0</v>
      </c>
      <c r="L163" s="68"/>
      <c r="M163" s="137">
        <f t="shared" si="198"/>
        <v>0</v>
      </c>
      <c r="N163" s="167">
        <f t="shared" si="199"/>
        <v>0</v>
      </c>
      <c r="O163" s="68"/>
      <c r="P163" s="137">
        <f t="shared" si="178"/>
        <v>0</v>
      </c>
      <c r="Q163" s="167">
        <f t="shared" si="179"/>
        <v>0</v>
      </c>
      <c r="R163" s="164">
        <f t="shared" si="180"/>
        <v>0</v>
      </c>
      <c r="S163" s="165">
        <f t="shared" si="181"/>
        <v>0</v>
      </c>
      <c r="U163" s="169">
        <f t="shared" si="200"/>
        <v>0</v>
      </c>
      <c r="V163" s="6"/>
      <c r="W163" s="6"/>
      <c r="X163" s="137">
        <f t="shared" si="201"/>
        <v>0</v>
      </c>
      <c r="Y163" s="167">
        <f t="shared" si="202"/>
        <v>0</v>
      </c>
      <c r="Z163" s="169">
        <f t="shared" si="203"/>
        <v>0</v>
      </c>
      <c r="AA163" s="6"/>
      <c r="AB163" s="6"/>
      <c r="AC163" s="137">
        <f t="shared" si="204"/>
        <v>0</v>
      </c>
      <c r="AD163" s="160">
        <f t="shared" si="205"/>
        <v>0</v>
      </c>
      <c r="AE163" s="169">
        <f t="shared" si="206"/>
        <v>0</v>
      </c>
      <c r="AF163" s="6"/>
      <c r="AG163" s="6"/>
      <c r="AH163" s="137">
        <f t="shared" si="207"/>
        <v>0</v>
      </c>
      <c r="AI163" s="160">
        <f t="shared" si="208"/>
        <v>0</v>
      </c>
      <c r="AJ163" s="169">
        <f t="shared" si="209"/>
        <v>0</v>
      </c>
      <c r="AK163" s="6"/>
      <c r="AL163" s="6"/>
      <c r="AM163" s="137">
        <f t="shared" si="210"/>
        <v>0</v>
      </c>
      <c r="AN163" s="160">
        <f t="shared" si="211"/>
        <v>0</v>
      </c>
      <c r="AO163" s="169">
        <f t="shared" si="212"/>
        <v>0</v>
      </c>
      <c r="AP163" s="6"/>
      <c r="AQ163" s="6"/>
      <c r="AR163" s="137">
        <f t="shared" si="213"/>
        <v>0</v>
      </c>
      <c r="AS163" s="160">
        <f t="shared" si="214"/>
        <v>0</v>
      </c>
      <c r="AT163" s="164">
        <f t="shared" si="215"/>
        <v>0</v>
      </c>
      <c r="AU163" s="165">
        <f t="shared" si="216"/>
        <v>0</v>
      </c>
    </row>
    <row r="164" spans="2:47" outlineLevel="1" x14ac:dyDescent="0.35">
      <c r="B164" s="237" t="s">
        <v>96</v>
      </c>
      <c r="C164" s="62" t="s">
        <v>106</v>
      </c>
      <c r="D164" s="68"/>
      <c r="E164" s="69"/>
      <c r="F164" s="68"/>
      <c r="G164" s="137">
        <f t="shared" si="194"/>
        <v>0</v>
      </c>
      <c r="H164" s="167">
        <f t="shared" si="195"/>
        <v>0</v>
      </c>
      <c r="I164" s="68"/>
      <c r="J164" s="137">
        <f t="shared" si="196"/>
        <v>0</v>
      </c>
      <c r="K164" s="167">
        <f t="shared" si="197"/>
        <v>0</v>
      </c>
      <c r="L164" s="68"/>
      <c r="M164" s="137">
        <f t="shared" si="198"/>
        <v>0</v>
      </c>
      <c r="N164" s="167">
        <f t="shared" si="199"/>
        <v>0</v>
      </c>
      <c r="O164" s="68"/>
      <c r="P164" s="137">
        <f t="shared" si="178"/>
        <v>0</v>
      </c>
      <c r="Q164" s="167">
        <f t="shared" si="179"/>
        <v>0</v>
      </c>
      <c r="R164" s="164">
        <f t="shared" si="180"/>
        <v>0</v>
      </c>
      <c r="S164" s="165">
        <f t="shared" si="181"/>
        <v>0</v>
      </c>
      <c r="U164" s="169">
        <f t="shared" si="200"/>
        <v>0</v>
      </c>
      <c r="V164" s="6"/>
      <c r="W164" s="6"/>
      <c r="X164" s="137">
        <f t="shared" si="201"/>
        <v>0</v>
      </c>
      <c r="Y164" s="167">
        <f t="shared" si="202"/>
        <v>0</v>
      </c>
      <c r="Z164" s="169">
        <f t="shared" si="203"/>
        <v>0</v>
      </c>
      <c r="AA164" s="6"/>
      <c r="AB164" s="6"/>
      <c r="AC164" s="137">
        <f t="shared" si="204"/>
        <v>0</v>
      </c>
      <c r="AD164" s="160">
        <f t="shared" si="205"/>
        <v>0</v>
      </c>
      <c r="AE164" s="169">
        <f t="shared" si="206"/>
        <v>0</v>
      </c>
      <c r="AF164" s="6"/>
      <c r="AG164" s="6"/>
      <c r="AH164" s="137">
        <f t="shared" si="207"/>
        <v>0</v>
      </c>
      <c r="AI164" s="160">
        <f t="shared" si="208"/>
        <v>0</v>
      </c>
      <c r="AJ164" s="169">
        <f t="shared" si="209"/>
        <v>0</v>
      </c>
      <c r="AK164" s="6"/>
      <c r="AL164" s="6"/>
      <c r="AM164" s="137">
        <f t="shared" si="210"/>
        <v>0</v>
      </c>
      <c r="AN164" s="160">
        <f t="shared" si="211"/>
        <v>0</v>
      </c>
      <c r="AO164" s="169">
        <f t="shared" si="212"/>
        <v>0</v>
      </c>
      <c r="AP164" s="6"/>
      <c r="AQ164" s="6"/>
      <c r="AR164" s="137">
        <f t="shared" si="213"/>
        <v>0</v>
      </c>
      <c r="AS164" s="160">
        <f t="shared" si="214"/>
        <v>0</v>
      </c>
      <c r="AT164" s="164">
        <f t="shared" si="215"/>
        <v>0</v>
      </c>
      <c r="AU164" s="165">
        <f t="shared" si="216"/>
        <v>0</v>
      </c>
    </row>
    <row r="165" spans="2:47" outlineLevel="1" x14ac:dyDescent="0.35">
      <c r="B165" s="238" t="s">
        <v>97</v>
      </c>
      <c r="C165" s="62" t="s">
        <v>106</v>
      </c>
      <c r="D165" s="68"/>
      <c r="E165" s="69"/>
      <c r="F165" s="68"/>
      <c r="G165" s="137">
        <f t="shared" si="194"/>
        <v>0</v>
      </c>
      <c r="H165" s="167">
        <f t="shared" si="195"/>
        <v>0</v>
      </c>
      <c r="I165" s="68"/>
      <c r="J165" s="137">
        <f t="shared" si="196"/>
        <v>0</v>
      </c>
      <c r="K165" s="167">
        <f t="shared" si="197"/>
        <v>0</v>
      </c>
      <c r="L165" s="68"/>
      <c r="M165" s="137">
        <f t="shared" si="198"/>
        <v>0</v>
      </c>
      <c r="N165" s="167">
        <f t="shared" si="199"/>
        <v>0</v>
      </c>
      <c r="O165" s="68"/>
      <c r="P165" s="137">
        <f t="shared" si="178"/>
        <v>0</v>
      </c>
      <c r="Q165" s="167">
        <f t="shared" si="179"/>
        <v>0</v>
      </c>
      <c r="R165" s="164">
        <f t="shared" si="180"/>
        <v>0</v>
      </c>
      <c r="S165" s="165">
        <f t="shared" si="181"/>
        <v>0</v>
      </c>
      <c r="U165" s="169">
        <f t="shared" si="200"/>
        <v>6</v>
      </c>
      <c r="V165" s="6">
        <v>6</v>
      </c>
      <c r="W165" s="6"/>
      <c r="X165" s="137">
        <f t="shared" si="201"/>
        <v>6</v>
      </c>
      <c r="Y165" s="167">
        <f t="shared" si="202"/>
        <v>0</v>
      </c>
      <c r="Z165" s="169">
        <f t="shared" si="203"/>
        <v>6</v>
      </c>
      <c r="AA165" s="6">
        <v>6</v>
      </c>
      <c r="AB165" s="6"/>
      <c r="AC165" s="137">
        <f t="shared" si="204"/>
        <v>12</v>
      </c>
      <c r="AD165" s="160">
        <f t="shared" si="205"/>
        <v>1</v>
      </c>
      <c r="AE165" s="169">
        <f t="shared" si="206"/>
        <v>4</v>
      </c>
      <c r="AF165" s="6">
        <v>4</v>
      </c>
      <c r="AG165" s="6"/>
      <c r="AH165" s="137">
        <f t="shared" si="207"/>
        <v>16</v>
      </c>
      <c r="AI165" s="160">
        <f t="shared" si="208"/>
        <v>0.33333333333333331</v>
      </c>
      <c r="AJ165" s="169">
        <f t="shared" si="209"/>
        <v>3</v>
      </c>
      <c r="AK165" s="6">
        <v>3</v>
      </c>
      <c r="AL165" s="6"/>
      <c r="AM165" s="137">
        <f t="shared" si="210"/>
        <v>19</v>
      </c>
      <c r="AN165" s="160">
        <f t="shared" si="211"/>
        <v>0.1875</v>
      </c>
      <c r="AO165" s="169">
        <f t="shared" si="212"/>
        <v>4</v>
      </c>
      <c r="AP165" s="6">
        <v>4</v>
      </c>
      <c r="AQ165" s="6"/>
      <c r="AR165" s="137">
        <f t="shared" si="213"/>
        <v>23</v>
      </c>
      <c r="AS165" s="160">
        <f t="shared" si="214"/>
        <v>0.21052631578947367</v>
      </c>
      <c r="AT165" s="164">
        <f t="shared" si="215"/>
        <v>23</v>
      </c>
      <c r="AU165" s="165">
        <f t="shared" si="216"/>
        <v>0.3992462330644746</v>
      </c>
    </row>
    <row r="166" spans="2:47" outlineLevel="1" x14ac:dyDescent="0.35">
      <c r="B166" s="237" t="s">
        <v>98</v>
      </c>
      <c r="C166" s="62" t="s">
        <v>106</v>
      </c>
      <c r="D166" s="68"/>
      <c r="E166" s="69"/>
      <c r="F166" s="68"/>
      <c r="G166" s="137">
        <f t="shared" si="194"/>
        <v>0</v>
      </c>
      <c r="H166" s="167">
        <f t="shared" si="195"/>
        <v>0</v>
      </c>
      <c r="I166" s="68"/>
      <c r="J166" s="137">
        <f t="shared" si="196"/>
        <v>0</v>
      </c>
      <c r="K166" s="167">
        <f t="shared" si="197"/>
        <v>0</v>
      </c>
      <c r="L166" s="68"/>
      <c r="M166" s="137">
        <f t="shared" si="198"/>
        <v>0</v>
      </c>
      <c r="N166" s="167">
        <f t="shared" si="199"/>
        <v>0</v>
      </c>
      <c r="O166" s="68"/>
      <c r="P166" s="137">
        <f t="shared" si="178"/>
        <v>0</v>
      </c>
      <c r="Q166" s="167">
        <f t="shared" si="179"/>
        <v>0</v>
      </c>
      <c r="R166" s="164">
        <f t="shared" si="180"/>
        <v>0</v>
      </c>
      <c r="S166" s="165">
        <f t="shared" si="181"/>
        <v>0</v>
      </c>
      <c r="U166" s="169">
        <f t="shared" si="200"/>
        <v>0</v>
      </c>
      <c r="V166" s="6"/>
      <c r="W166" s="6"/>
      <c r="X166" s="137">
        <f t="shared" si="201"/>
        <v>0</v>
      </c>
      <c r="Y166" s="167">
        <f t="shared" si="202"/>
        <v>0</v>
      </c>
      <c r="Z166" s="169">
        <f t="shared" si="203"/>
        <v>0</v>
      </c>
      <c r="AA166" s="6"/>
      <c r="AB166" s="6"/>
      <c r="AC166" s="137">
        <f t="shared" si="204"/>
        <v>0</v>
      </c>
      <c r="AD166" s="160">
        <f t="shared" si="205"/>
        <v>0</v>
      </c>
      <c r="AE166" s="169">
        <f t="shared" si="206"/>
        <v>0</v>
      </c>
      <c r="AF166" s="6"/>
      <c r="AG166" s="6"/>
      <c r="AH166" s="137">
        <f t="shared" si="207"/>
        <v>0</v>
      </c>
      <c r="AI166" s="160">
        <f t="shared" si="208"/>
        <v>0</v>
      </c>
      <c r="AJ166" s="169">
        <f t="shared" si="209"/>
        <v>0</v>
      </c>
      <c r="AK166" s="6"/>
      <c r="AL166" s="6"/>
      <c r="AM166" s="137">
        <f t="shared" si="210"/>
        <v>0</v>
      </c>
      <c r="AN166" s="160">
        <f t="shared" si="211"/>
        <v>0</v>
      </c>
      <c r="AO166" s="169">
        <f t="shared" si="212"/>
        <v>0</v>
      </c>
      <c r="AP166" s="6"/>
      <c r="AQ166" s="6"/>
      <c r="AR166" s="137">
        <f t="shared" si="213"/>
        <v>0</v>
      </c>
      <c r="AS166" s="160">
        <f t="shared" si="214"/>
        <v>0</v>
      </c>
      <c r="AT166" s="164">
        <f t="shared" si="215"/>
        <v>0</v>
      </c>
      <c r="AU166" s="165">
        <f t="shared" si="216"/>
        <v>0</v>
      </c>
    </row>
    <row r="167" spans="2:47" outlineLevel="1" x14ac:dyDescent="0.35">
      <c r="B167" s="238" t="s">
        <v>99</v>
      </c>
      <c r="C167" s="62" t="s">
        <v>106</v>
      </c>
      <c r="D167" s="68"/>
      <c r="E167" s="69"/>
      <c r="F167" s="68"/>
      <c r="G167" s="137">
        <f t="shared" si="194"/>
        <v>0</v>
      </c>
      <c r="H167" s="167">
        <f t="shared" si="195"/>
        <v>0</v>
      </c>
      <c r="I167" s="68"/>
      <c r="J167" s="137">
        <f t="shared" si="196"/>
        <v>0</v>
      </c>
      <c r="K167" s="167">
        <f t="shared" si="197"/>
        <v>0</v>
      </c>
      <c r="L167" s="68"/>
      <c r="M167" s="137">
        <f t="shared" si="198"/>
        <v>0</v>
      </c>
      <c r="N167" s="167">
        <f t="shared" si="199"/>
        <v>0</v>
      </c>
      <c r="O167" s="68">
        <v>1</v>
      </c>
      <c r="P167" s="137">
        <f t="shared" si="178"/>
        <v>1</v>
      </c>
      <c r="Q167" s="167">
        <f t="shared" si="179"/>
        <v>0</v>
      </c>
      <c r="R167" s="164">
        <f t="shared" si="180"/>
        <v>1</v>
      </c>
      <c r="S167" s="165">
        <f t="shared" si="181"/>
        <v>0</v>
      </c>
      <c r="U167" s="169">
        <f t="shared" si="200"/>
        <v>2</v>
      </c>
      <c r="V167" s="6">
        <v>2</v>
      </c>
      <c r="W167" s="6"/>
      <c r="X167" s="137">
        <f t="shared" si="201"/>
        <v>3</v>
      </c>
      <c r="Y167" s="167">
        <f t="shared" si="202"/>
        <v>2</v>
      </c>
      <c r="Z167" s="169">
        <f t="shared" si="203"/>
        <v>3</v>
      </c>
      <c r="AA167" s="6">
        <v>3</v>
      </c>
      <c r="AB167" s="6"/>
      <c r="AC167" s="137">
        <f t="shared" si="204"/>
        <v>6</v>
      </c>
      <c r="AD167" s="160">
        <f t="shared" si="205"/>
        <v>1</v>
      </c>
      <c r="AE167" s="169">
        <f t="shared" si="206"/>
        <v>4</v>
      </c>
      <c r="AF167" s="6">
        <v>4</v>
      </c>
      <c r="AG167" s="6"/>
      <c r="AH167" s="137">
        <f t="shared" si="207"/>
        <v>10</v>
      </c>
      <c r="AI167" s="160">
        <f t="shared" si="208"/>
        <v>0.66666666666666663</v>
      </c>
      <c r="AJ167" s="169">
        <f t="shared" si="209"/>
        <v>2</v>
      </c>
      <c r="AK167" s="6">
        <v>2</v>
      </c>
      <c r="AL167" s="6"/>
      <c r="AM167" s="137">
        <f t="shared" si="210"/>
        <v>12</v>
      </c>
      <c r="AN167" s="160">
        <f t="shared" si="211"/>
        <v>0.2</v>
      </c>
      <c r="AO167" s="169">
        <f t="shared" si="212"/>
        <v>2</v>
      </c>
      <c r="AP167" s="6">
        <v>2</v>
      </c>
      <c r="AQ167" s="6"/>
      <c r="AR167" s="137">
        <f t="shared" si="213"/>
        <v>14</v>
      </c>
      <c r="AS167" s="160">
        <f t="shared" si="214"/>
        <v>0.16666666666666666</v>
      </c>
      <c r="AT167" s="164">
        <f t="shared" si="215"/>
        <v>13</v>
      </c>
      <c r="AU167" s="165">
        <f t="shared" si="216"/>
        <v>0.46977784017493174</v>
      </c>
    </row>
    <row r="168" spans="2:47" ht="15" customHeight="1" outlineLevel="1" x14ac:dyDescent="0.35">
      <c r="B168" s="49" t="s">
        <v>139</v>
      </c>
      <c r="C168" s="46" t="s">
        <v>106</v>
      </c>
      <c r="D168" s="170">
        <f>SUM(D143:D167)</f>
        <v>0</v>
      </c>
      <c r="E168" s="170">
        <f>SUM(E143:E167)</f>
        <v>10</v>
      </c>
      <c r="F168" s="170">
        <f>SUM(F143:F167)</f>
        <v>0</v>
      </c>
      <c r="G168" s="170">
        <f>SUM(G143:G167)</f>
        <v>10</v>
      </c>
      <c r="H168" s="166">
        <f>IFERROR((G168-E168)/E168,0)</f>
        <v>0</v>
      </c>
      <c r="I168" s="170">
        <f>SUM(I143:I167)</f>
        <v>0</v>
      </c>
      <c r="J168" s="170">
        <f>SUM(J143:J167)</f>
        <v>10</v>
      </c>
      <c r="K168" s="166">
        <f t="shared" si="175"/>
        <v>0</v>
      </c>
      <c r="L168" s="170">
        <f>SUM(L143:L167)</f>
        <v>0</v>
      </c>
      <c r="M168" s="170">
        <f>SUM(M143:M167)</f>
        <v>10</v>
      </c>
      <c r="N168" s="166">
        <f t="shared" si="177"/>
        <v>0</v>
      </c>
      <c r="O168" s="170">
        <f>SUM(O143:O167)</f>
        <v>1</v>
      </c>
      <c r="P168" s="170">
        <f>SUM(P143:P167)</f>
        <v>11</v>
      </c>
      <c r="Q168" s="166">
        <f t="shared" si="179"/>
        <v>0.1</v>
      </c>
      <c r="R168" s="170">
        <f>SUM(R143:R167)</f>
        <v>1</v>
      </c>
      <c r="S168" s="165">
        <f t="shared" si="181"/>
        <v>2.4113689084445111E-2</v>
      </c>
      <c r="U168" s="170">
        <f>SUM(U143:U167)</f>
        <v>47</v>
      </c>
      <c r="V168" s="170">
        <f>SUM(V143:V167)</f>
        <v>47</v>
      </c>
      <c r="W168" s="170">
        <f>SUM(W143:W167)</f>
        <v>0</v>
      </c>
      <c r="X168" s="170">
        <f>SUM(X143:X167)</f>
        <v>58</v>
      </c>
      <c r="Y168" s="166">
        <f>IFERROR((X168-P168)/P168,0)</f>
        <v>4.2727272727272725</v>
      </c>
      <c r="Z168" s="170">
        <f>SUM(Z143:Z167)</f>
        <v>47</v>
      </c>
      <c r="AA168" s="170">
        <f>SUM(AA143:AA167)</f>
        <v>47</v>
      </c>
      <c r="AB168" s="170">
        <f>SUM(AB143:AB167)</f>
        <v>0</v>
      </c>
      <c r="AC168" s="170">
        <f>SUM(AC143:AC167)</f>
        <v>105</v>
      </c>
      <c r="AD168" s="161">
        <f>IFERROR((AC168-X168)/X168,0)</f>
        <v>0.81034482758620685</v>
      </c>
      <c r="AE168" s="170">
        <f>SUM(AE143:AE167)</f>
        <v>43</v>
      </c>
      <c r="AF168" s="170">
        <f>SUM(AF143:AF167)</f>
        <v>43</v>
      </c>
      <c r="AG168" s="170">
        <f>SUM(AG143:AG167)</f>
        <v>0</v>
      </c>
      <c r="AH168" s="170">
        <f>SUM(AH143:AH167)</f>
        <v>148</v>
      </c>
      <c r="AI168" s="161">
        <f t="shared" si="187"/>
        <v>0.40952380952380951</v>
      </c>
      <c r="AJ168" s="170">
        <f>SUM(AJ143:AJ167)</f>
        <v>38</v>
      </c>
      <c r="AK168" s="170">
        <f>SUM(AK143:AK167)</f>
        <v>38</v>
      </c>
      <c r="AL168" s="170">
        <f>SUM(AL143:AL167)</f>
        <v>0</v>
      </c>
      <c r="AM168" s="170">
        <f>SUM(AM143:AM167)</f>
        <v>186</v>
      </c>
      <c r="AN168" s="161">
        <f t="shared" si="189"/>
        <v>0.25675675675675674</v>
      </c>
      <c r="AO168" s="170">
        <f>SUM(AO143:AO167)</f>
        <v>37</v>
      </c>
      <c r="AP168" s="170">
        <f>SUM(AP143:AP167)</f>
        <v>37</v>
      </c>
      <c r="AQ168" s="170">
        <f>SUM(AQ143:AQ167)</f>
        <v>0</v>
      </c>
      <c r="AR168" s="170">
        <f>SUM(AR143:AR167)</f>
        <v>223</v>
      </c>
      <c r="AS168" s="161">
        <f t="shared" si="191"/>
        <v>0.19892473118279569</v>
      </c>
      <c r="AT168" s="170">
        <f>SUM(AT143:AT167)</f>
        <v>212</v>
      </c>
      <c r="AU168" s="165">
        <f t="shared" si="193"/>
        <v>0.40029396590861821</v>
      </c>
    </row>
    <row r="170" spans="2:47" ht="15.5" x14ac:dyDescent="0.35">
      <c r="B170" s="306" t="s">
        <v>111</v>
      </c>
      <c r="C170" s="306"/>
      <c r="D170" s="306"/>
      <c r="E170" s="306"/>
      <c r="F170" s="306"/>
      <c r="G170" s="306"/>
      <c r="H170" s="306"/>
      <c r="I170" s="306"/>
      <c r="J170" s="306"/>
      <c r="K170" s="306"/>
      <c r="L170" s="306"/>
      <c r="M170" s="306"/>
      <c r="N170" s="306"/>
      <c r="O170" s="306"/>
      <c r="P170" s="306"/>
      <c r="Q170" s="306"/>
      <c r="R170" s="306"/>
      <c r="S170" s="306"/>
      <c r="T170" s="306"/>
      <c r="U170" s="306"/>
      <c r="V170" s="306"/>
      <c r="W170" s="306"/>
      <c r="X170" s="306"/>
      <c r="Y170" s="306"/>
      <c r="Z170" s="306"/>
      <c r="AA170" s="306"/>
      <c r="AB170" s="306"/>
      <c r="AC170" s="306"/>
      <c r="AD170" s="306"/>
      <c r="AE170" s="306"/>
      <c r="AF170" s="306"/>
      <c r="AG170" s="306"/>
      <c r="AH170" s="306"/>
      <c r="AI170" s="306"/>
      <c r="AJ170" s="306"/>
      <c r="AK170" s="306"/>
      <c r="AL170" s="306"/>
      <c r="AM170" s="306"/>
      <c r="AN170" s="306"/>
      <c r="AO170" s="306"/>
      <c r="AP170" s="306"/>
      <c r="AQ170" s="306"/>
      <c r="AR170" s="306"/>
      <c r="AS170" s="306"/>
      <c r="AT170" s="306"/>
      <c r="AU170" s="306"/>
    </row>
    <row r="171" spans="2:47" ht="5.5" customHeight="1" outlineLevel="1" x14ac:dyDescent="0.35">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row>
    <row r="172" spans="2:47" outlineLevel="1" x14ac:dyDescent="0.35">
      <c r="B172" s="326"/>
      <c r="C172" s="329" t="s">
        <v>105</v>
      </c>
      <c r="D172" s="317" t="s">
        <v>131</v>
      </c>
      <c r="E172" s="318"/>
      <c r="F172" s="318"/>
      <c r="G172" s="318"/>
      <c r="H172" s="318"/>
      <c r="I172" s="318"/>
      <c r="J172" s="318"/>
      <c r="K172" s="318"/>
      <c r="L172" s="318"/>
      <c r="M172" s="318"/>
      <c r="N172" s="318"/>
      <c r="O172" s="318"/>
      <c r="P172" s="318"/>
      <c r="Q172" s="319"/>
      <c r="R172" s="322" t="str">
        <f xml:space="preserve"> D173&amp;" - "&amp;O173</f>
        <v>2019 - 2023</v>
      </c>
      <c r="S172" s="323"/>
      <c r="U172" s="317" t="s">
        <v>132</v>
      </c>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9"/>
    </row>
    <row r="173" spans="2:47" outlineLevel="1" x14ac:dyDescent="0.35">
      <c r="B173" s="327"/>
      <c r="C173" s="330"/>
      <c r="D173" s="317">
        <f>$C$3-5</f>
        <v>2019</v>
      </c>
      <c r="E173" s="319"/>
      <c r="F173" s="317">
        <f>$C$3-4</f>
        <v>2020</v>
      </c>
      <c r="G173" s="318"/>
      <c r="H173" s="319"/>
      <c r="I173" s="317">
        <f>$C$3-3</f>
        <v>2021</v>
      </c>
      <c r="J173" s="318"/>
      <c r="K173" s="319"/>
      <c r="L173" s="317">
        <f>$C$3-2</f>
        <v>2022</v>
      </c>
      <c r="M173" s="318"/>
      <c r="N173" s="319"/>
      <c r="O173" s="317">
        <f>$C$3-1</f>
        <v>2023</v>
      </c>
      <c r="P173" s="318"/>
      <c r="Q173" s="319"/>
      <c r="R173" s="324"/>
      <c r="S173" s="325"/>
      <c r="U173" s="317">
        <f>$C$3</f>
        <v>2024</v>
      </c>
      <c r="V173" s="318"/>
      <c r="W173" s="318"/>
      <c r="X173" s="318"/>
      <c r="Y173" s="319"/>
      <c r="Z173" s="317">
        <f>$C$3+1</f>
        <v>2025</v>
      </c>
      <c r="AA173" s="318"/>
      <c r="AB173" s="318"/>
      <c r="AC173" s="318"/>
      <c r="AD173" s="319"/>
      <c r="AE173" s="317">
        <f>$C$3+2</f>
        <v>2026</v>
      </c>
      <c r="AF173" s="318"/>
      <c r="AG173" s="318"/>
      <c r="AH173" s="318"/>
      <c r="AI173" s="319"/>
      <c r="AJ173" s="317">
        <f>$C$3+3</f>
        <v>2027</v>
      </c>
      <c r="AK173" s="318"/>
      <c r="AL173" s="318"/>
      <c r="AM173" s="318"/>
      <c r="AN173" s="319"/>
      <c r="AO173" s="317">
        <f>$C$3+4</f>
        <v>2028</v>
      </c>
      <c r="AP173" s="318"/>
      <c r="AQ173" s="318"/>
      <c r="AR173" s="318"/>
      <c r="AS173" s="319"/>
      <c r="AT173" s="320" t="str">
        <f>U173&amp;" - "&amp;AO173</f>
        <v>2024 - 2028</v>
      </c>
      <c r="AU173" s="321"/>
    </row>
    <row r="174" spans="2:47" ht="43.5" outlineLevel="1" x14ac:dyDescent="0.35">
      <c r="B174" s="328"/>
      <c r="C174" s="331"/>
      <c r="D174" s="64" t="s">
        <v>133</v>
      </c>
      <c r="E174" s="65" t="s">
        <v>134</v>
      </c>
      <c r="F174" s="64" t="s">
        <v>133</v>
      </c>
      <c r="G174" s="9" t="s">
        <v>134</v>
      </c>
      <c r="H174" s="65" t="s">
        <v>135</v>
      </c>
      <c r="I174" s="64" t="s">
        <v>133</v>
      </c>
      <c r="J174" s="9" t="s">
        <v>134</v>
      </c>
      <c r="K174" s="65" t="s">
        <v>135</v>
      </c>
      <c r="L174" s="64" t="s">
        <v>133</v>
      </c>
      <c r="M174" s="9" t="s">
        <v>134</v>
      </c>
      <c r="N174" s="65" t="s">
        <v>135</v>
      </c>
      <c r="O174" s="64" t="s">
        <v>133</v>
      </c>
      <c r="P174" s="9" t="s">
        <v>134</v>
      </c>
      <c r="Q174" s="65" t="s">
        <v>135</v>
      </c>
      <c r="R174" s="64" t="s">
        <v>127</v>
      </c>
      <c r="S174" s="119" t="s">
        <v>136</v>
      </c>
      <c r="U174" s="64" t="s">
        <v>133</v>
      </c>
      <c r="V174" s="104" t="s">
        <v>137</v>
      </c>
      <c r="W174" s="104" t="s">
        <v>138</v>
      </c>
      <c r="X174" s="9" t="s">
        <v>134</v>
      </c>
      <c r="Y174" s="65" t="s">
        <v>135</v>
      </c>
      <c r="Z174" s="64" t="s">
        <v>133</v>
      </c>
      <c r="AA174" s="104" t="s">
        <v>137</v>
      </c>
      <c r="AB174" s="104" t="s">
        <v>138</v>
      </c>
      <c r="AC174" s="9" t="s">
        <v>134</v>
      </c>
      <c r="AD174" s="65" t="s">
        <v>135</v>
      </c>
      <c r="AE174" s="64" t="s">
        <v>133</v>
      </c>
      <c r="AF174" s="104" t="s">
        <v>137</v>
      </c>
      <c r="AG174" s="104" t="s">
        <v>138</v>
      </c>
      <c r="AH174" s="9" t="s">
        <v>134</v>
      </c>
      <c r="AI174" s="65" t="s">
        <v>135</v>
      </c>
      <c r="AJ174" s="64" t="s">
        <v>133</v>
      </c>
      <c r="AK174" s="104" t="s">
        <v>137</v>
      </c>
      <c r="AL174" s="104" t="s">
        <v>138</v>
      </c>
      <c r="AM174" s="9" t="s">
        <v>134</v>
      </c>
      <c r="AN174" s="65" t="s">
        <v>135</v>
      </c>
      <c r="AO174" s="64" t="s">
        <v>133</v>
      </c>
      <c r="AP174" s="104" t="s">
        <v>137</v>
      </c>
      <c r="AQ174" s="104" t="s">
        <v>138</v>
      </c>
      <c r="AR174" s="9" t="s">
        <v>134</v>
      </c>
      <c r="AS174" s="65" t="s">
        <v>135</v>
      </c>
      <c r="AT174" s="64" t="s">
        <v>127</v>
      </c>
      <c r="AU174" s="119" t="s">
        <v>136</v>
      </c>
    </row>
    <row r="175" spans="2:47" outlineLevel="1" x14ac:dyDescent="0.35">
      <c r="B175" s="237" t="s">
        <v>75</v>
      </c>
      <c r="C175" s="62" t="s">
        <v>106</v>
      </c>
      <c r="D175" s="68"/>
      <c r="E175" s="68"/>
      <c r="F175" s="68"/>
      <c r="G175" s="137">
        <f t="shared" ref="G175" si="217">E175+F175</f>
        <v>0</v>
      </c>
      <c r="H175" s="167">
        <f t="shared" ref="H175" si="218">IFERROR((G175-E175)/E175,0)</f>
        <v>0</v>
      </c>
      <c r="I175" s="68"/>
      <c r="J175" s="137">
        <f t="shared" ref="J175" si="219">G175+I175</f>
        <v>0</v>
      </c>
      <c r="K175" s="167">
        <f t="shared" ref="K175:K200" si="220">IFERROR((J175-G175)/G175,0)</f>
        <v>0</v>
      </c>
      <c r="L175" s="68"/>
      <c r="M175" s="137">
        <f t="shared" ref="M175" si="221">J175+L175</f>
        <v>0</v>
      </c>
      <c r="N175" s="167">
        <f t="shared" ref="N175:N200" si="222">IFERROR((M175-J175)/J175,0)</f>
        <v>0</v>
      </c>
      <c r="O175" s="6"/>
      <c r="P175" s="137">
        <f t="shared" ref="P175:P199" si="223">M175+O175</f>
        <v>0</v>
      </c>
      <c r="Q175" s="167">
        <f t="shared" ref="Q175:Q200" si="224">IFERROR((P175-M175)/M175,0)</f>
        <v>0</v>
      </c>
      <c r="R175" s="164">
        <f t="shared" ref="R175:R199" si="225">D175+F175+I175+L175+O175</f>
        <v>0</v>
      </c>
      <c r="S175" s="165">
        <f t="shared" ref="S175:S200" si="226">IFERROR((P175/E175)^(1/4)-1,0)</f>
        <v>0</v>
      </c>
      <c r="U175" s="169">
        <f>V175+W175</f>
        <v>0</v>
      </c>
      <c r="V175" s="6"/>
      <c r="W175" s="6"/>
      <c r="X175" s="137">
        <f t="shared" ref="X175" si="227">P175+U175</f>
        <v>0</v>
      </c>
      <c r="Y175" s="167">
        <f t="shared" ref="Y175" si="228">IFERROR((X175-P175)/P175,0)</f>
        <v>0</v>
      </c>
      <c r="Z175" s="169">
        <f>AA175+AB175</f>
        <v>0</v>
      </c>
      <c r="AA175" s="6"/>
      <c r="AB175" s="6"/>
      <c r="AC175" s="137">
        <f t="shared" ref="AC175" si="229">X175+Z175</f>
        <v>0</v>
      </c>
      <c r="AD175" s="160">
        <f t="shared" ref="AD175" si="230">IFERROR((AC175-X175)/X175,0)</f>
        <v>0</v>
      </c>
      <c r="AE175" s="169">
        <f>AF175+AG175</f>
        <v>0</v>
      </c>
      <c r="AF175" s="6"/>
      <c r="AG175" s="6"/>
      <c r="AH175" s="137">
        <f t="shared" ref="AH175" si="231">AC175+AE175</f>
        <v>0</v>
      </c>
      <c r="AI175" s="160">
        <f t="shared" ref="AI175:AI200" si="232">IFERROR((AH175-AC175)/AC175,0)</f>
        <v>0</v>
      </c>
      <c r="AJ175" s="169">
        <f>AK175+AL175</f>
        <v>0</v>
      </c>
      <c r="AK175" s="6"/>
      <c r="AL175" s="6"/>
      <c r="AM175" s="137">
        <f t="shared" ref="AM175" si="233">AH175+AJ175</f>
        <v>0</v>
      </c>
      <c r="AN175" s="160">
        <f t="shared" ref="AN175:AN200" si="234">IFERROR((AM175-AH175)/AH175,0)</f>
        <v>0</v>
      </c>
      <c r="AO175" s="169">
        <f>AP175+AQ175</f>
        <v>0</v>
      </c>
      <c r="AP175" s="6"/>
      <c r="AQ175" s="6"/>
      <c r="AR175" s="137">
        <f t="shared" ref="AR175" si="235">AM175+AO175</f>
        <v>0</v>
      </c>
      <c r="AS175" s="160">
        <f t="shared" ref="AS175:AS200" si="236">IFERROR((AR175-AM175)/AM175,0)</f>
        <v>0</v>
      </c>
      <c r="AT175" s="164">
        <f t="shared" ref="AT175" si="237">U175+Z175+AE175+AJ175+AO175</f>
        <v>0</v>
      </c>
      <c r="AU175" s="165">
        <f t="shared" ref="AU175:AU200" si="238">IFERROR((AR175/X175)^(1/4)-1,0)</f>
        <v>0</v>
      </c>
    </row>
    <row r="176" spans="2:47" outlineLevel="1" x14ac:dyDescent="0.35">
      <c r="B176" s="238" t="s">
        <v>76</v>
      </c>
      <c r="C176" s="62" t="s">
        <v>106</v>
      </c>
      <c r="D176" s="68"/>
      <c r="E176" s="68">
        <v>4</v>
      </c>
      <c r="F176" s="68">
        <v>-2</v>
      </c>
      <c r="G176" s="137">
        <f t="shared" ref="G176:G199" si="239">E176+F176</f>
        <v>2</v>
      </c>
      <c r="H176" s="167">
        <f t="shared" ref="H176:H199" si="240">IFERROR((G176-E176)/E176,0)</f>
        <v>-0.5</v>
      </c>
      <c r="I176" s="68"/>
      <c r="J176" s="137">
        <f t="shared" ref="J176:J199" si="241">G176+I176</f>
        <v>2</v>
      </c>
      <c r="K176" s="167">
        <f t="shared" ref="K176:K199" si="242">IFERROR((J176-G176)/G176,0)</f>
        <v>0</v>
      </c>
      <c r="L176" s="68">
        <v>0</v>
      </c>
      <c r="M176" s="137">
        <f t="shared" ref="M176:M199" si="243">J176+L176</f>
        <v>2</v>
      </c>
      <c r="N176" s="167">
        <f t="shared" ref="N176:N199" si="244">IFERROR((M176-J176)/J176,0)</f>
        <v>0</v>
      </c>
      <c r="O176" s="6"/>
      <c r="P176" s="137">
        <f t="shared" si="223"/>
        <v>2</v>
      </c>
      <c r="Q176" s="167">
        <f t="shared" si="224"/>
        <v>0</v>
      </c>
      <c r="R176" s="164">
        <f t="shared" si="225"/>
        <v>-2</v>
      </c>
      <c r="S176" s="165">
        <f t="shared" si="226"/>
        <v>-0.1591035847462855</v>
      </c>
      <c r="U176" s="169">
        <f t="shared" ref="U176:U199" si="245">V176+W176</f>
        <v>0</v>
      </c>
      <c r="V176" s="6"/>
      <c r="W176" s="6"/>
      <c r="X176" s="137">
        <f t="shared" ref="X176:X199" si="246">P176+U176</f>
        <v>2</v>
      </c>
      <c r="Y176" s="167">
        <f t="shared" ref="Y176:Y199" si="247">IFERROR((X176-P176)/P176,0)</f>
        <v>0</v>
      </c>
      <c r="Z176" s="169">
        <f t="shared" ref="Z176:Z199" si="248">AA176+AB176</f>
        <v>0</v>
      </c>
      <c r="AA176" s="6"/>
      <c r="AB176" s="6"/>
      <c r="AC176" s="137">
        <f t="shared" ref="AC176:AC199" si="249">X176+Z176</f>
        <v>2</v>
      </c>
      <c r="AD176" s="160">
        <f t="shared" ref="AD176:AD199" si="250">IFERROR((AC176-X176)/X176,0)</f>
        <v>0</v>
      </c>
      <c r="AE176" s="169">
        <f t="shared" ref="AE176:AE199" si="251">AF176+AG176</f>
        <v>0</v>
      </c>
      <c r="AF176" s="6"/>
      <c r="AG176" s="6"/>
      <c r="AH176" s="137">
        <f t="shared" ref="AH176:AH199" si="252">AC176+AE176</f>
        <v>2</v>
      </c>
      <c r="AI176" s="160">
        <f t="shared" ref="AI176:AI199" si="253">IFERROR((AH176-AC176)/AC176,0)</f>
        <v>0</v>
      </c>
      <c r="AJ176" s="169">
        <f t="shared" ref="AJ176:AJ199" si="254">AK176+AL176</f>
        <v>0</v>
      </c>
      <c r="AK176" s="6"/>
      <c r="AL176" s="6"/>
      <c r="AM176" s="137">
        <f t="shared" ref="AM176:AM199" si="255">AH176+AJ176</f>
        <v>2</v>
      </c>
      <c r="AN176" s="160">
        <f t="shared" ref="AN176:AN199" si="256">IFERROR((AM176-AH176)/AH176,0)</f>
        <v>0</v>
      </c>
      <c r="AO176" s="169">
        <f t="shared" ref="AO176:AO199" si="257">AP176+AQ176</f>
        <v>0</v>
      </c>
      <c r="AP176" s="6"/>
      <c r="AQ176" s="6"/>
      <c r="AR176" s="137">
        <f t="shared" ref="AR176:AR199" si="258">AM176+AO176</f>
        <v>2</v>
      </c>
      <c r="AS176" s="160">
        <f t="shared" ref="AS176:AS199" si="259">IFERROR((AR176-AM176)/AM176,0)</f>
        <v>0</v>
      </c>
      <c r="AT176" s="164">
        <f t="shared" ref="AT176:AT199" si="260">U176+Z176+AE176+AJ176+AO176</f>
        <v>0</v>
      </c>
      <c r="AU176" s="165">
        <f t="shared" ref="AU176:AU199" si="261">IFERROR((AR176/X176)^(1/4)-1,0)</f>
        <v>0</v>
      </c>
    </row>
    <row r="177" spans="2:47" outlineLevel="1" x14ac:dyDescent="0.35">
      <c r="B177" s="237" t="s">
        <v>77</v>
      </c>
      <c r="C177" s="62" t="s">
        <v>106</v>
      </c>
      <c r="D177" s="68"/>
      <c r="E177" s="68"/>
      <c r="F177" s="68"/>
      <c r="G177" s="137">
        <f t="shared" si="239"/>
        <v>0</v>
      </c>
      <c r="H177" s="167">
        <f t="shared" si="240"/>
        <v>0</v>
      </c>
      <c r="I177" s="68"/>
      <c r="J177" s="137">
        <f t="shared" si="241"/>
        <v>0</v>
      </c>
      <c r="K177" s="167">
        <f t="shared" si="242"/>
        <v>0</v>
      </c>
      <c r="L177" s="68"/>
      <c r="M177" s="137">
        <f t="shared" si="243"/>
        <v>0</v>
      </c>
      <c r="N177" s="167">
        <f t="shared" si="244"/>
        <v>0</v>
      </c>
      <c r="O177" s="6"/>
      <c r="P177" s="137">
        <f t="shared" si="223"/>
        <v>0</v>
      </c>
      <c r="Q177" s="167">
        <f t="shared" si="224"/>
        <v>0</v>
      </c>
      <c r="R177" s="164">
        <f t="shared" si="225"/>
        <v>0</v>
      </c>
      <c r="S177" s="165">
        <f t="shared" si="226"/>
        <v>0</v>
      </c>
      <c r="U177" s="169">
        <f t="shared" si="245"/>
        <v>0</v>
      </c>
      <c r="V177" s="6"/>
      <c r="W177" s="6"/>
      <c r="X177" s="137">
        <f t="shared" si="246"/>
        <v>0</v>
      </c>
      <c r="Y177" s="167">
        <f t="shared" si="247"/>
        <v>0</v>
      </c>
      <c r="Z177" s="169">
        <f t="shared" si="248"/>
        <v>0</v>
      </c>
      <c r="AA177" s="6"/>
      <c r="AB177" s="6"/>
      <c r="AC177" s="137">
        <f t="shared" si="249"/>
        <v>0</v>
      </c>
      <c r="AD177" s="160">
        <f t="shared" si="250"/>
        <v>0</v>
      </c>
      <c r="AE177" s="169">
        <f t="shared" si="251"/>
        <v>0</v>
      </c>
      <c r="AF177" s="6"/>
      <c r="AG177" s="6"/>
      <c r="AH177" s="137">
        <f t="shared" si="252"/>
        <v>0</v>
      </c>
      <c r="AI177" s="160">
        <f t="shared" si="253"/>
        <v>0</v>
      </c>
      <c r="AJ177" s="169">
        <f t="shared" si="254"/>
        <v>0</v>
      </c>
      <c r="AK177" s="6"/>
      <c r="AL177" s="6"/>
      <c r="AM177" s="137">
        <f t="shared" si="255"/>
        <v>0</v>
      </c>
      <c r="AN177" s="160">
        <f t="shared" si="256"/>
        <v>0</v>
      </c>
      <c r="AO177" s="169">
        <f t="shared" si="257"/>
        <v>0</v>
      </c>
      <c r="AP177" s="6"/>
      <c r="AQ177" s="6"/>
      <c r="AR177" s="137">
        <f t="shared" si="258"/>
        <v>0</v>
      </c>
      <c r="AS177" s="160">
        <f t="shared" si="259"/>
        <v>0</v>
      </c>
      <c r="AT177" s="164">
        <f t="shared" si="260"/>
        <v>0</v>
      </c>
      <c r="AU177" s="165">
        <f t="shared" si="261"/>
        <v>0</v>
      </c>
    </row>
    <row r="178" spans="2:47" outlineLevel="1" x14ac:dyDescent="0.35">
      <c r="B178" s="238" t="s">
        <v>78</v>
      </c>
      <c r="C178" s="62" t="s">
        <v>106</v>
      </c>
      <c r="D178" s="68"/>
      <c r="E178" s="68">
        <v>1</v>
      </c>
      <c r="F178" s="68">
        <v>1</v>
      </c>
      <c r="G178" s="137">
        <f t="shared" si="239"/>
        <v>2</v>
      </c>
      <c r="H178" s="167">
        <f t="shared" si="240"/>
        <v>1</v>
      </c>
      <c r="I178" s="68"/>
      <c r="J178" s="137">
        <f t="shared" si="241"/>
        <v>2</v>
      </c>
      <c r="K178" s="167">
        <f t="shared" si="242"/>
        <v>0</v>
      </c>
      <c r="L178" s="68"/>
      <c r="M178" s="137">
        <f t="shared" si="243"/>
        <v>2</v>
      </c>
      <c r="N178" s="167">
        <f t="shared" si="244"/>
        <v>0</v>
      </c>
      <c r="O178" s="6"/>
      <c r="P178" s="137">
        <f t="shared" si="223"/>
        <v>2</v>
      </c>
      <c r="Q178" s="167">
        <f t="shared" si="224"/>
        <v>0</v>
      </c>
      <c r="R178" s="164">
        <f t="shared" si="225"/>
        <v>1</v>
      </c>
      <c r="S178" s="165">
        <f t="shared" si="226"/>
        <v>0.18920711500272103</v>
      </c>
      <c r="U178" s="169">
        <f t="shared" si="245"/>
        <v>4</v>
      </c>
      <c r="V178" s="6">
        <f>3+1</f>
        <v>4</v>
      </c>
      <c r="W178" s="6"/>
      <c r="X178" s="137">
        <f t="shared" si="246"/>
        <v>6</v>
      </c>
      <c r="Y178" s="167">
        <f t="shared" si="247"/>
        <v>2</v>
      </c>
      <c r="Z178" s="169">
        <f t="shared" si="248"/>
        <v>3</v>
      </c>
      <c r="AA178" s="6">
        <v>3</v>
      </c>
      <c r="AB178" s="6"/>
      <c r="AC178" s="137">
        <f t="shared" si="249"/>
        <v>9</v>
      </c>
      <c r="AD178" s="160">
        <f t="shared" si="250"/>
        <v>0.5</v>
      </c>
      <c r="AE178" s="169">
        <f t="shared" si="251"/>
        <v>0</v>
      </c>
      <c r="AF178" s="6"/>
      <c r="AG178" s="6"/>
      <c r="AH178" s="137">
        <f t="shared" si="252"/>
        <v>9</v>
      </c>
      <c r="AI178" s="160">
        <f t="shared" si="253"/>
        <v>0</v>
      </c>
      <c r="AJ178" s="169">
        <f t="shared" si="254"/>
        <v>0</v>
      </c>
      <c r="AK178" s="6"/>
      <c r="AL178" s="6"/>
      <c r="AM178" s="137">
        <f t="shared" si="255"/>
        <v>9</v>
      </c>
      <c r="AN178" s="160">
        <f t="shared" si="256"/>
        <v>0</v>
      </c>
      <c r="AO178" s="169">
        <f t="shared" si="257"/>
        <v>2</v>
      </c>
      <c r="AP178" s="6">
        <v>2</v>
      </c>
      <c r="AQ178" s="6"/>
      <c r="AR178" s="137">
        <f t="shared" si="258"/>
        <v>11</v>
      </c>
      <c r="AS178" s="160">
        <f t="shared" si="259"/>
        <v>0.22222222222222221</v>
      </c>
      <c r="AT178" s="164">
        <f t="shared" si="260"/>
        <v>9</v>
      </c>
      <c r="AU178" s="165">
        <f t="shared" si="261"/>
        <v>0.16361780700222184</v>
      </c>
    </row>
    <row r="179" spans="2:47" outlineLevel="1" x14ac:dyDescent="0.35">
      <c r="B179" s="237" t="s">
        <v>79</v>
      </c>
      <c r="C179" s="62" t="s">
        <v>106</v>
      </c>
      <c r="D179" s="68"/>
      <c r="E179" s="68"/>
      <c r="F179" s="68"/>
      <c r="G179" s="137">
        <f t="shared" si="239"/>
        <v>0</v>
      </c>
      <c r="H179" s="167">
        <f t="shared" si="240"/>
        <v>0</v>
      </c>
      <c r="I179" s="68"/>
      <c r="J179" s="137">
        <f t="shared" si="241"/>
        <v>0</v>
      </c>
      <c r="K179" s="167">
        <f t="shared" si="242"/>
        <v>0</v>
      </c>
      <c r="L179" s="68"/>
      <c r="M179" s="137">
        <f t="shared" si="243"/>
        <v>0</v>
      </c>
      <c r="N179" s="167">
        <f t="shared" si="244"/>
        <v>0</v>
      </c>
      <c r="O179" s="6"/>
      <c r="P179" s="137">
        <f t="shared" si="223"/>
        <v>0</v>
      </c>
      <c r="Q179" s="167">
        <f t="shared" si="224"/>
        <v>0</v>
      </c>
      <c r="R179" s="164">
        <f t="shared" si="225"/>
        <v>0</v>
      </c>
      <c r="S179" s="165">
        <f t="shared" si="226"/>
        <v>0</v>
      </c>
      <c r="U179" s="169">
        <f t="shared" si="245"/>
        <v>0</v>
      </c>
      <c r="V179" s="6"/>
      <c r="W179" s="6"/>
      <c r="X179" s="137">
        <f t="shared" si="246"/>
        <v>0</v>
      </c>
      <c r="Y179" s="167">
        <f t="shared" si="247"/>
        <v>0</v>
      </c>
      <c r="Z179" s="169">
        <f t="shared" si="248"/>
        <v>0</v>
      </c>
      <c r="AA179" s="6"/>
      <c r="AB179" s="6"/>
      <c r="AC179" s="137">
        <f t="shared" si="249"/>
        <v>0</v>
      </c>
      <c r="AD179" s="160">
        <f t="shared" si="250"/>
        <v>0</v>
      </c>
      <c r="AE179" s="169">
        <f t="shared" si="251"/>
        <v>0</v>
      </c>
      <c r="AF179" s="6"/>
      <c r="AG179" s="6"/>
      <c r="AH179" s="137">
        <f t="shared" si="252"/>
        <v>0</v>
      </c>
      <c r="AI179" s="160">
        <f t="shared" si="253"/>
        <v>0</v>
      </c>
      <c r="AJ179" s="169">
        <f t="shared" si="254"/>
        <v>0</v>
      </c>
      <c r="AK179" s="6"/>
      <c r="AL179" s="6"/>
      <c r="AM179" s="137">
        <f t="shared" si="255"/>
        <v>0</v>
      </c>
      <c r="AN179" s="160">
        <f t="shared" si="256"/>
        <v>0</v>
      </c>
      <c r="AO179" s="169">
        <f t="shared" si="257"/>
        <v>0</v>
      </c>
      <c r="AP179" s="6"/>
      <c r="AQ179" s="6"/>
      <c r="AR179" s="137">
        <f t="shared" si="258"/>
        <v>0</v>
      </c>
      <c r="AS179" s="160">
        <f t="shared" si="259"/>
        <v>0</v>
      </c>
      <c r="AT179" s="164">
        <f t="shared" si="260"/>
        <v>0</v>
      </c>
      <c r="AU179" s="165">
        <f t="shared" si="261"/>
        <v>0</v>
      </c>
    </row>
    <row r="180" spans="2:47" outlineLevel="1" x14ac:dyDescent="0.35">
      <c r="B180" s="238" t="s">
        <v>80</v>
      </c>
      <c r="C180" s="62" t="s">
        <v>106</v>
      </c>
      <c r="D180" s="68"/>
      <c r="E180" s="68">
        <v>3</v>
      </c>
      <c r="F180" s="68">
        <v>1</v>
      </c>
      <c r="G180" s="137">
        <f t="shared" si="239"/>
        <v>4</v>
      </c>
      <c r="H180" s="167">
        <f t="shared" si="240"/>
        <v>0.33333333333333331</v>
      </c>
      <c r="I180" s="68"/>
      <c r="J180" s="137">
        <f t="shared" si="241"/>
        <v>4</v>
      </c>
      <c r="K180" s="167">
        <f t="shared" si="242"/>
        <v>0</v>
      </c>
      <c r="L180" s="68"/>
      <c r="M180" s="137">
        <f t="shared" si="243"/>
        <v>4</v>
      </c>
      <c r="N180" s="167">
        <f t="shared" si="244"/>
        <v>0</v>
      </c>
      <c r="O180" s="6"/>
      <c r="P180" s="137">
        <f t="shared" si="223"/>
        <v>4</v>
      </c>
      <c r="Q180" s="167">
        <f t="shared" si="224"/>
        <v>0</v>
      </c>
      <c r="R180" s="164">
        <f t="shared" si="225"/>
        <v>1</v>
      </c>
      <c r="S180" s="165">
        <f t="shared" si="226"/>
        <v>7.4569931823541991E-2</v>
      </c>
      <c r="U180" s="169">
        <f>V180+W180</f>
        <v>5</v>
      </c>
      <c r="V180" s="6">
        <f>3+1+1</f>
        <v>5</v>
      </c>
      <c r="W180" s="6"/>
      <c r="X180" s="137">
        <f t="shared" si="246"/>
        <v>9</v>
      </c>
      <c r="Y180" s="167">
        <f t="shared" si="247"/>
        <v>1.25</v>
      </c>
      <c r="Z180" s="169">
        <f t="shared" si="248"/>
        <v>4</v>
      </c>
      <c r="AA180" s="6">
        <v>4</v>
      </c>
      <c r="AB180" s="6"/>
      <c r="AC180" s="137">
        <f t="shared" si="249"/>
        <v>13</v>
      </c>
      <c r="AD180" s="160">
        <f t="shared" si="250"/>
        <v>0.44444444444444442</v>
      </c>
      <c r="AE180" s="169">
        <f t="shared" si="251"/>
        <v>3</v>
      </c>
      <c r="AF180" s="6">
        <v>3</v>
      </c>
      <c r="AG180" s="6"/>
      <c r="AH180" s="137">
        <f t="shared" si="252"/>
        <v>16</v>
      </c>
      <c r="AI180" s="160">
        <f t="shared" si="253"/>
        <v>0.23076923076923078</v>
      </c>
      <c r="AJ180" s="169">
        <f t="shared" si="254"/>
        <v>3</v>
      </c>
      <c r="AK180" s="6">
        <v>3</v>
      </c>
      <c r="AL180" s="6"/>
      <c r="AM180" s="137">
        <f t="shared" si="255"/>
        <v>19</v>
      </c>
      <c r="AN180" s="160">
        <f t="shared" si="256"/>
        <v>0.1875</v>
      </c>
      <c r="AO180" s="169">
        <f t="shared" si="257"/>
        <v>2</v>
      </c>
      <c r="AP180" s="6">
        <v>2</v>
      </c>
      <c r="AQ180" s="6"/>
      <c r="AR180" s="137">
        <f t="shared" si="258"/>
        <v>21</v>
      </c>
      <c r="AS180" s="160">
        <f t="shared" si="259"/>
        <v>0.10526315789473684</v>
      </c>
      <c r="AT180" s="164">
        <f t="shared" si="260"/>
        <v>17</v>
      </c>
      <c r="AU180" s="165">
        <f t="shared" si="261"/>
        <v>0.23593091702244706</v>
      </c>
    </row>
    <row r="181" spans="2:47" outlineLevel="1" x14ac:dyDescent="0.35">
      <c r="B181" s="237" t="s">
        <v>81</v>
      </c>
      <c r="C181" s="62" t="s">
        <v>106</v>
      </c>
      <c r="D181" s="68"/>
      <c r="E181" s="68"/>
      <c r="F181" s="68"/>
      <c r="G181" s="137">
        <f t="shared" si="239"/>
        <v>0</v>
      </c>
      <c r="H181" s="167">
        <f t="shared" si="240"/>
        <v>0</v>
      </c>
      <c r="I181" s="68"/>
      <c r="J181" s="137">
        <f t="shared" si="241"/>
        <v>0</v>
      </c>
      <c r="K181" s="167">
        <f t="shared" si="242"/>
        <v>0</v>
      </c>
      <c r="L181" s="68"/>
      <c r="M181" s="137">
        <f t="shared" si="243"/>
        <v>0</v>
      </c>
      <c r="N181" s="167">
        <f t="shared" si="244"/>
        <v>0</v>
      </c>
      <c r="O181" s="6"/>
      <c r="P181" s="137">
        <f t="shared" si="223"/>
        <v>0</v>
      </c>
      <c r="Q181" s="167">
        <f t="shared" si="224"/>
        <v>0</v>
      </c>
      <c r="R181" s="164">
        <f t="shared" si="225"/>
        <v>0</v>
      </c>
      <c r="S181" s="165">
        <f t="shared" si="226"/>
        <v>0</v>
      </c>
      <c r="U181" s="169">
        <f t="shared" si="245"/>
        <v>0</v>
      </c>
      <c r="V181" s="6"/>
      <c r="W181" s="6"/>
      <c r="X181" s="137">
        <f t="shared" si="246"/>
        <v>0</v>
      </c>
      <c r="Y181" s="167">
        <f t="shared" si="247"/>
        <v>0</v>
      </c>
      <c r="Z181" s="169">
        <f t="shared" si="248"/>
        <v>0</v>
      </c>
      <c r="AA181" s="6"/>
      <c r="AB181" s="6"/>
      <c r="AC181" s="137">
        <f t="shared" si="249"/>
        <v>0</v>
      </c>
      <c r="AD181" s="160">
        <f t="shared" si="250"/>
        <v>0</v>
      </c>
      <c r="AE181" s="169">
        <f t="shared" si="251"/>
        <v>0</v>
      </c>
      <c r="AF181" s="6"/>
      <c r="AG181" s="6"/>
      <c r="AH181" s="137">
        <f t="shared" si="252"/>
        <v>0</v>
      </c>
      <c r="AI181" s="160">
        <f t="shared" si="253"/>
        <v>0</v>
      </c>
      <c r="AJ181" s="169">
        <f t="shared" si="254"/>
        <v>0</v>
      </c>
      <c r="AK181" s="6"/>
      <c r="AL181" s="6"/>
      <c r="AM181" s="137">
        <f t="shared" si="255"/>
        <v>0</v>
      </c>
      <c r="AN181" s="160">
        <f t="shared" si="256"/>
        <v>0</v>
      </c>
      <c r="AO181" s="169">
        <f t="shared" si="257"/>
        <v>0</v>
      </c>
      <c r="AP181" s="6"/>
      <c r="AQ181" s="6"/>
      <c r="AR181" s="137">
        <f t="shared" si="258"/>
        <v>0</v>
      </c>
      <c r="AS181" s="160">
        <f t="shared" si="259"/>
        <v>0</v>
      </c>
      <c r="AT181" s="164">
        <f t="shared" si="260"/>
        <v>0</v>
      </c>
      <c r="AU181" s="165">
        <f t="shared" si="261"/>
        <v>0</v>
      </c>
    </row>
    <row r="182" spans="2:47" outlineLevel="1" x14ac:dyDescent="0.35">
      <c r="B182" s="238" t="s">
        <v>82</v>
      </c>
      <c r="C182" s="62" t="s">
        <v>106</v>
      </c>
      <c r="D182" s="68"/>
      <c r="E182" s="68">
        <v>8</v>
      </c>
      <c r="F182" s="68">
        <v>-3</v>
      </c>
      <c r="G182" s="137">
        <f t="shared" si="239"/>
        <v>5</v>
      </c>
      <c r="H182" s="167">
        <f t="shared" si="240"/>
        <v>-0.375</v>
      </c>
      <c r="I182" s="68"/>
      <c r="J182" s="137">
        <f t="shared" si="241"/>
        <v>5</v>
      </c>
      <c r="K182" s="167">
        <f t="shared" si="242"/>
        <v>0</v>
      </c>
      <c r="L182" s="68">
        <v>1</v>
      </c>
      <c r="M182" s="137">
        <f t="shared" si="243"/>
        <v>6</v>
      </c>
      <c r="N182" s="167">
        <f t="shared" si="244"/>
        <v>0.2</v>
      </c>
      <c r="O182" s="6"/>
      <c r="P182" s="137">
        <f t="shared" si="223"/>
        <v>6</v>
      </c>
      <c r="Q182" s="167">
        <f t="shared" si="224"/>
        <v>0</v>
      </c>
      <c r="R182" s="164">
        <f t="shared" si="225"/>
        <v>-2</v>
      </c>
      <c r="S182" s="165">
        <f t="shared" si="226"/>
        <v>-6.9395140897900442E-2</v>
      </c>
      <c r="U182" s="169">
        <f t="shared" si="245"/>
        <v>5</v>
      </c>
      <c r="V182" s="6">
        <f>3+1+1</f>
        <v>5</v>
      </c>
      <c r="W182" s="6"/>
      <c r="X182" s="137">
        <f t="shared" si="246"/>
        <v>11</v>
      </c>
      <c r="Y182" s="167">
        <f t="shared" si="247"/>
        <v>0.83333333333333337</v>
      </c>
      <c r="Z182" s="169">
        <f t="shared" si="248"/>
        <v>4</v>
      </c>
      <c r="AA182" s="6">
        <f>3+1</f>
        <v>4</v>
      </c>
      <c r="AB182" s="6"/>
      <c r="AC182" s="137">
        <f t="shared" si="249"/>
        <v>15</v>
      </c>
      <c r="AD182" s="160">
        <f t="shared" si="250"/>
        <v>0.36363636363636365</v>
      </c>
      <c r="AE182" s="169">
        <f t="shared" si="251"/>
        <v>1</v>
      </c>
      <c r="AF182" s="6">
        <v>1</v>
      </c>
      <c r="AG182" s="6"/>
      <c r="AH182" s="137">
        <f t="shared" si="252"/>
        <v>16</v>
      </c>
      <c r="AI182" s="160">
        <f t="shared" si="253"/>
        <v>6.6666666666666666E-2</v>
      </c>
      <c r="AJ182" s="169">
        <f t="shared" si="254"/>
        <v>1</v>
      </c>
      <c r="AK182" s="6">
        <v>1</v>
      </c>
      <c r="AL182" s="6"/>
      <c r="AM182" s="137">
        <f t="shared" si="255"/>
        <v>17</v>
      </c>
      <c r="AN182" s="160">
        <f t="shared" si="256"/>
        <v>6.25E-2</v>
      </c>
      <c r="AO182" s="169">
        <f t="shared" si="257"/>
        <v>3</v>
      </c>
      <c r="AP182" s="6">
        <f>2+1</f>
        <v>3</v>
      </c>
      <c r="AQ182" s="6"/>
      <c r="AR182" s="137">
        <f t="shared" si="258"/>
        <v>20</v>
      </c>
      <c r="AS182" s="160">
        <f t="shared" si="259"/>
        <v>0.17647058823529413</v>
      </c>
      <c r="AT182" s="164">
        <f t="shared" si="260"/>
        <v>14</v>
      </c>
      <c r="AU182" s="165">
        <f t="shared" si="261"/>
        <v>0.16120615091657342</v>
      </c>
    </row>
    <row r="183" spans="2:47" outlineLevel="1" x14ac:dyDescent="0.35">
      <c r="B183" s="237" t="s">
        <v>83</v>
      </c>
      <c r="C183" s="62" t="s">
        <v>106</v>
      </c>
      <c r="D183" s="68"/>
      <c r="E183" s="68"/>
      <c r="F183" s="68"/>
      <c r="G183" s="137">
        <f t="shared" si="239"/>
        <v>0</v>
      </c>
      <c r="H183" s="167">
        <f t="shared" si="240"/>
        <v>0</v>
      </c>
      <c r="I183" s="68"/>
      <c r="J183" s="137">
        <f t="shared" si="241"/>
        <v>0</v>
      </c>
      <c r="K183" s="167">
        <f t="shared" si="242"/>
        <v>0</v>
      </c>
      <c r="L183" s="68"/>
      <c r="M183" s="137">
        <f t="shared" si="243"/>
        <v>0</v>
      </c>
      <c r="N183" s="167">
        <f t="shared" si="244"/>
        <v>0</v>
      </c>
      <c r="O183" s="6"/>
      <c r="P183" s="137">
        <f t="shared" si="223"/>
        <v>0</v>
      </c>
      <c r="Q183" s="167">
        <f t="shared" si="224"/>
        <v>0</v>
      </c>
      <c r="R183" s="164">
        <f t="shared" si="225"/>
        <v>0</v>
      </c>
      <c r="S183" s="165">
        <f t="shared" si="226"/>
        <v>0</v>
      </c>
      <c r="U183" s="169">
        <f t="shared" si="245"/>
        <v>0</v>
      </c>
      <c r="V183" s="6"/>
      <c r="W183" s="6"/>
      <c r="X183" s="137">
        <f t="shared" si="246"/>
        <v>0</v>
      </c>
      <c r="Y183" s="167">
        <f t="shared" si="247"/>
        <v>0</v>
      </c>
      <c r="Z183" s="169">
        <f t="shared" si="248"/>
        <v>0</v>
      </c>
      <c r="AA183" s="6"/>
      <c r="AB183" s="6"/>
      <c r="AC183" s="137">
        <f t="shared" si="249"/>
        <v>0</v>
      </c>
      <c r="AD183" s="160">
        <f t="shared" si="250"/>
        <v>0</v>
      </c>
      <c r="AE183" s="169">
        <f t="shared" si="251"/>
        <v>0</v>
      </c>
      <c r="AF183" s="6"/>
      <c r="AG183" s="6"/>
      <c r="AH183" s="137">
        <f t="shared" si="252"/>
        <v>0</v>
      </c>
      <c r="AI183" s="160">
        <f t="shared" si="253"/>
        <v>0</v>
      </c>
      <c r="AJ183" s="169">
        <f t="shared" si="254"/>
        <v>0</v>
      </c>
      <c r="AK183" s="6"/>
      <c r="AL183" s="6"/>
      <c r="AM183" s="137">
        <f t="shared" si="255"/>
        <v>0</v>
      </c>
      <c r="AN183" s="160">
        <f t="shared" si="256"/>
        <v>0</v>
      </c>
      <c r="AO183" s="169">
        <f t="shared" si="257"/>
        <v>0</v>
      </c>
      <c r="AP183" s="6"/>
      <c r="AQ183" s="6"/>
      <c r="AR183" s="137">
        <f t="shared" si="258"/>
        <v>0</v>
      </c>
      <c r="AS183" s="160">
        <f t="shared" si="259"/>
        <v>0</v>
      </c>
      <c r="AT183" s="164">
        <f t="shared" si="260"/>
        <v>0</v>
      </c>
      <c r="AU183" s="165">
        <f t="shared" si="261"/>
        <v>0</v>
      </c>
    </row>
    <row r="184" spans="2:47" outlineLevel="1" x14ac:dyDescent="0.35">
      <c r="B184" s="238" t="s">
        <v>84</v>
      </c>
      <c r="C184" s="62" t="s">
        <v>106</v>
      </c>
      <c r="D184" s="68"/>
      <c r="E184" s="68">
        <v>8</v>
      </c>
      <c r="F184" s="68">
        <v>-4</v>
      </c>
      <c r="G184" s="137">
        <f t="shared" si="239"/>
        <v>4</v>
      </c>
      <c r="H184" s="167">
        <f t="shared" si="240"/>
        <v>-0.5</v>
      </c>
      <c r="I184" s="68"/>
      <c r="J184" s="137">
        <f t="shared" si="241"/>
        <v>4</v>
      </c>
      <c r="K184" s="167">
        <f t="shared" si="242"/>
        <v>0</v>
      </c>
      <c r="L184" s="68"/>
      <c r="M184" s="137">
        <f t="shared" si="243"/>
        <v>4</v>
      </c>
      <c r="N184" s="167">
        <f t="shared" si="244"/>
        <v>0</v>
      </c>
      <c r="O184" s="6"/>
      <c r="P184" s="137">
        <f t="shared" si="223"/>
        <v>4</v>
      </c>
      <c r="Q184" s="167">
        <f t="shared" si="224"/>
        <v>0</v>
      </c>
      <c r="R184" s="164">
        <f t="shared" si="225"/>
        <v>-4</v>
      </c>
      <c r="S184" s="165">
        <f t="shared" si="226"/>
        <v>-0.1591035847462855</v>
      </c>
      <c r="U184" s="169">
        <f t="shared" si="245"/>
        <v>0</v>
      </c>
      <c r="V184" s="6"/>
      <c r="W184" s="6"/>
      <c r="X184" s="137">
        <f t="shared" si="246"/>
        <v>4</v>
      </c>
      <c r="Y184" s="167">
        <f t="shared" si="247"/>
        <v>0</v>
      </c>
      <c r="Z184" s="169">
        <f t="shared" si="248"/>
        <v>0</v>
      </c>
      <c r="AA184" s="6"/>
      <c r="AB184" s="6"/>
      <c r="AC184" s="137">
        <f t="shared" si="249"/>
        <v>4</v>
      </c>
      <c r="AD184" s="160">
        <f t="shared" si="250"/>
        <v>0</v>
      </c>
      <c r="AE184" s="169">
        <f t="shared" si="251"/>
        <v>0</v>
      </c>
      <c r="AF184" s="6"/>
      <c r="AG184" s="6"/>
      <c r="AH184" s="137">
        <f t="shared" si="252"/>
        <v>4</v>
      </c>
      <c r="AI184" s="160">
        <f t="shared" si="253"/>
        <v>0</v>
      </c>
      <c r="AJ184" s="169">
        <f t="shared" si="254"/>
        <v>0</v>
      </c>
      <c r="AK184" s="6"/>
      <c r="AL184" s="6"/>
      <c r="AM184" s="137">
        <f t="shared" si="255"/>
        <v>4</v>
      </c>
      <c r="AN184" s="160">
        <f t="shared" si="256"/>
        <v>0</v>
      </c>
      <c r="AO184" s="169">
        <f t="shared" si="257"/>
        <v>0</v>
      </c>
      <c r="AP184" s="6"/>
      <c r="AQ184" s="6"/>
      <c r="AR184" s="137">
        <f t="shared" si="258"/>
        <v>4</v>
      </c>
      <c r="AS184" s="160">
        <f t="shared" si="259"/>
        <v>0</v>
      </c>
      <c r="AT184" s="164">
        <f t="shared" si="260"/>
        <v>0</v>
      </c>
      <c r="AU184" s="165">
        <f t="shared" si="261"/>
        <v>0</v>
      </c>
    </row>
    <row r="185" spans="2:47" outlineLevel="1" x14ac:dyDescent="0.35">
      <c r="B185" s="237" t="s">
        <v>85</v>
      </c>
      <c r="C185" s="62" t="s">
        <v>106</v>
      </c>
      <c r="D185" s="68"/>
      <c r="E185" s="68"/>
      <c r="F185" s="68"/>
      <c r="G185" s="137">
        <f t="shared" si="239"/>
        <v>0</v>
      </c>
      <c r="H185" s="167">
        <f t="shared" si="240"/>
        <v>0</v>
      </c>
      <c r="I185" s="68"/>
      <c r="J185" s="137">
        <f t="shared" si="241"/>
        <v>0</v>
      </c>
      <c r="K185" s="167">
        <f t="shared" si="242"/>
        <v>0</v>
      </c>
      <c r="L185" s="68"/>
      <c r="M185" s="137">
        <f t="shared" si="243"/>
        <v>0</v>
      </c>
      <c r="N185" s="167">
        <f t="shared" si="244"/>
        <v>0</v>
      </c>
      <c r="O185" s="6"/>
      <c r="P185" s="137">
        <f t="shared" si="223"/>
        <v>0</v>
      </c>
      <c r="Q185" s="167">
        <f t="shared" si="224"/>
        <v>0</v>
      </c>
      <c r="R185" s="164">
        <f t="shared" si="225"/>
        <v>0</v>
      </c>
      <c r="S185" s="165">
        <f t="shared" si="226"/>
        <v>0</v>
      </c>
      <c r="U185" s="169">
        <f t="shared" si="245"/>
        <v>0</v>
      </c>
      <c r="V185" s="6"/>
      <c r="W185" s="6"/>
      <c r="X185" s="137">
        <f t="shared" si="246"/>
        <v>0</v>
      </c>
      <c r="Y185" s="167">
        <f t="shared" si="247"/>
        <v>0</v>
      </c>
      <c r="Z185" s="169">
        <f t="shared" si="248"/>
        <v>0</v>
      </c>
      <c r="AA185" s="6"/>
      <c r="AB185" s="6"/>
      <c r="AC185" s="137">
        <f t="shared" si="249"/>
        <v>0</v>
      </c>
      <c r="AD185" s="160">
        <f t="shared" si="250"/>
        <v>0</v>
      </c>
      <c r="AE185" s="169">
        <f t="shared" si="251"/>
        <v>0</v>
      </c>
      <c r="AF185" s="6"/>
      <c r="AG185" s="6"/>
      <c r="AH185" s="137">
        <f t="shared" si="252"/>
        <v>0</v>
      </c>
      <c r="AI185" s="160">
        <f t="shared" si="253"/>
        <v>0</v>
      </c>
      <c r="AJ185" s="169">
        <f t="shared" si="254"/>
        <v>0</v>
      </c>
      <c r="AK185" s="6"/>
      <c r="AL185" s="6"/>
      <c r="AM185" s="137">
        <f t="shared" si="255"/>
        <v>0</v>
      </c>
      <c r="AN185" s="160">
        <f t="shared" si="256"/>
        <v>0</v>
      </c>
      <c r="AO185" s="169">
        <f t="shared" si="257"/>
        <v>0</v>
      </c>
      <c r="AP185" s="6"/>
      <c r="AQ185" s="6"/>
      <c r="AR185" s="137">
        <f t="shared" si="258"/>
        <v>0</v>
      </c>
      <c r="AS185" s="160">
        <f t="shared" si="259"/>
        <v>0</v>
      </c>
      <c r="AT185" s="164">
        <f t="shared" si="260"/>
        <v>0</v>
      </c>
      <c r="AU185" s="165">
        <f t="shared" si="261"/>
        <v>0</v>
      </c>
    </row>
    <row r="186" spans="2:47" outlineLevel="1" x14ac:dyDescent="0.35">
      <c r="B186" s="238" t="s">
        <v>86</v>
      </c>
      <c r="C186" s="62" t="s">
        <v>106</v>
      </c>
      <c r="D186" s="68"/>
      <c r="E186" s="68">
        <v>4</v>
      </c>
      <c r="F186" s="68">
        <v>-3</v>
      </c>
      <c r="G186" s="137">
        <f>E186+F186</f>
        <v>1</v>
      </c>
      <c r="H186" s="167">
        <f t="shared" si="240"/>
        <v>-0.75</v>
      </c>
      <c r="I186" s="68"/>
      <c r="J186" s="137">
        <f t="shared" si="241"/>
        <v>1</v>
      </c>
      <c r="K186" s="167">
        <f t="shared" si="242"/>
        <v>0</v>
      </c>
      <c r="L186" s="68"/>
      <c r="M186" s="137">
        <f t="shared" si="243"/>
        <v>1</v>
      </c>
      <c r="N186" s="167">
        <f t="shared" si="244"/>
        <v>0</v>
      </c>
      <c r="O186" s="6"/>
      <c r="P186" s="137">
        <f t="shared" si="223"/>
        <v>1</v>
      </c>
      <c r="Q186" s="167">
        <f t="shared" si="224"/>
        <v>0</v>
      </c>
      <c r="R186" s="164">
        <f t="shared" si="225"/>
        <v>-3</v>
      </c>
      <c r="S186" s="165">
        <f t="shared" si="226"/>
        <v>-0.29289321881345243</v>
      </c>
      <c r="U186" s="169">
        <f t="shared" si="245"/>
        <v>0</v>
      </c>
      <c r="V186" s="6"/>
      <c r="W186" s="6"/>
      <c r="X186" s="137">
        <f t="shared" si="246"/>
        <v>1</v>
      </c>
      <c r="Y186" s="167">
        <f t="shared" si="247"/>
        <v>0</v>
      </c>
      <c r="Z186" s="169">
        <f t="shared" si="248"/>
        <v>0</v>
      </c>
      <c r="AA186" s="6"/>
      <c r="AB186" s="6"/>
      <c r="AC186" s="137">
        <f t="shared" si="249"/>
        <v>1</v>
      </c>
      <c r="AD186" s="160">
        <f t="shared" si="250"/>
        <v>0</v>
      </c>
      <c r="AE186" s="169">
        <f t="shared" si="251"/>
        <v>0</v>
      </c>
      <c r="AF186" s="6"/>
      <c r="AG186" s="6"/>
      <c r="AH186" s="137">
        <f t="shared" si="252"/>
        <v>1</v>
      </c>
      <c r="AI186" s="160">
        <f t="shared" si="253"/>
        <v>0</v>
      </c>
      <c r="AJ186" s="169">
        <f t="shared" si="254"/>
        <v>0</v>
      </c>
      <c r="AK186" s="6"/>
      <c r="AL186" s="6"/>
      <c r="AM186" s="137">
        <f t="shared" si="255"/>
        <v>1</v>
      </c>
      <c r="AN186" s="160">
        <f t="shared" si="256"/>
        <v>0</v>
      </c>
      <c r="AO186" s="169">
        <f t="shared" si="257"/>
        <v>0</v>
      </c>
      <c r="AP186" s="6"/>
      <c r="AQ186" s="6"/>
      <c r="AR186" s="137">
        <f t="shared" si="258"/>
        <v>1</v>
      </c>
      <c r="AS186" s="160">
        <f t="shared" si="259"/>
        <v>0</v>
      </c>
      <c r="AT186" s="164">
        <f t="shared" si="260"/>
        <v>0</v>
      </c>
      <c r="AU186" s="165">
        <f t="shared" si="261"/>
        <v>0</v>
      </c>
    </row>
    <row r="187" spans="2:47" outlineLevel="1" x14ac:dyDescent="0.35">
      <c r="B187" s="237" t="s">
        <v>87</v>
      </c>
      <c r="C187" s="62" t="s">
        <v>106</v>
      </c>
      <c r="D187" s="68"/>
      <c r="E187" s="68"/>
      <c r="F187" s="68"/>
      <c r="G187" s="137">
        <f t="shared" si="239"/>
        <v>0</v>
      </c>
      <c r="H187" s="167">
        <f t="shared" si="240"/>
        <v>0</v>
      </c>
      <c r="I187" s="68"/>
      <c r="J187" s="137">
        <f t="shared" si="241"/>
        <v>0</v>
      </c>
      <c r="K187" s="167">
        <f t="shared" si="242"/>
        <v>0</v>
      </c>
      <c r="L187" s="68"/>
      <c r="M187" s="137">
        <f t="shared" si="243"/>
        <v>0</v>
      </c>
      <c r="N187" s="167">
        <f t="shared" si="244"/>
        <v>0</v>
      </c>
      <c r="O187" s="6"/>
      <c r="P187" s="137">
        <f t="shared" si="223"/>
        <v>0</v>
      </c>
      <c r="Q187" s="167">
        <f t="shared" si="224"/>
        <v>0</v>
      </c>
      <c r="R187" s="164">
        <f t="shared" si="225"/>
        <v>0</v>
      </c>
      <c r="S187" s="165">
        <f t="shared" si="226"/>
        <v>0</v>
      </c>
      <c r="U187" s="169">
        <f t="shared" si="245"/>
        <v>0</v>
      </c>
      <c r="V187" s="6"/>
      <c r="W187" s="6"/>
      <c r="X187" s="137">
        <f t="shared" si="246"/>
        <v>0</v>
      </c>
      <c r="Y187" s="167">
        <f t="shared" si="247"/>
        <v>0</v>
      </c>
      <c r="Z187" s="169">
        <f t="shared" si="248"/>
        <v>0</v>
      </c>
      <c r="AA187" s="6"/>
      <c r="AB187" s="6"/>
      <c r="AC187" s="137">
        <f t="shared" si="249"/>
        <v>0</v>
      </c>
      <c r="AD187" s="160">
        <f t="shared" si="250"/>
        <v>0</v>
      </c>
      <c r="AE187" s="169">
        <f t="shared" si="251"/>
        <v>0</v>
      </c>
      <c r="AF187" s="6"/>
      <c r="AG187" s="6"/>
      <c r="AH187" s="137">
        <f t="shared" si="252"/>
        <v>0</v>
      </c>
      <c r="AI187" s="160">
        <f t="shared" si="253"/>
        <v>0</v>
      </c>
      <c r="AJ187" s="169">
        <f t="shared" si="254"/>
        <v>0</v>
      </c>
      <c r="AK187" s="6"/>
      <c r="AL187" s="6"/>
      <c r="AM187" s="137">
        <f t="shared" si="255"/>
        <v>0</v>
      </c>
      <c r="AN187" s="160">
        <f t="shared" si="256"/>
        <v>0</v>
      </c>
      <c r="AO187" s="169">
        <f t="shared" si="257"/>
        <v>0</v>
      </c>
      <c r="AP187" s="6"/>
      <c r="AQ187" s="6"/>
      <c r="AR187" s="137">
        <f t="shared" si="258"/>
        <v>0</v>
      </c>
      <c r="AS187" s="160">
        <f t="shared" si="259"/>
        <v>0</v>
      </c>
      <c r="AT187" s="164">
        <f t="shared" si="260"/>
        <v>0</v>
      </c>
      <c r="AU187" s="165">
        <f t="shared" si="261"/>
        <v>0</v>
      </c>
    </row>
    <row r="188" spans="2:47" outlineLevel="1" x14ac:dyDescent="0.35">
      <c r="B188" s="238" t="s">
        <v>88</v>
      </c>
      <c r="C188" s="62" t="s">
        <v>106</v>
      </c>
      <c r="D188" s="68"/>
      <c r="E188" s="68">
        <v>5</v>
      </c>
      <c r="F188" s="68"/>
      <c r="G188" s="137">
        <f t="shared" si="239"/>
        <v>5</v>
      </c>
      <c r="H188" s="167">
        <f t="shared" si="240"/>
        <v>0</v>
      </c>
      <c r="I188" s="68"/>
      <c r="J188" s="137">
        <f t="shared" si="241"/>
        <v>5</v>
      </c>
      <c r="K188" s="167">
        <f t="shared" si="242"/>
        <v>0</v>
      </c>
      <c r="L188" s="68">
        <v>1</v>
      </c>
      <c r="M188" s="137">
        <f t="shared" si="243"/>
        <v>6</v>
      </c>
      <c r="N188" s="167">
        <f t="shared" si="244"/>
        <v>0.2</v>
      </c>
      <c r="O188" s="6"/>
      <c r="P188" s="137">
        <f t="shared" si="223"/>
        <v>6</v>
      </c>
      <c r="Q188" s="167">
        <f t="shared" si="224"/>
        <v>0</v>
      </c>
      <c r="R188" s="164">
        <f t="shared" si="225"/>
        <v>1</v>
      </c>
      <c r="S188" s="165">
        <f t="shared" si="226"/>
        <v>4.6635139392105618E-2</v>
      </c>
      <c r="U188" s="169">
        <f t="shared" si="245"/>
        <v>5</v>
      </c>
      <c r="V188" s="6">
        <f>2+3</f>
        <v>5</v>
      </c>
      <c r="W188" s="6"/>
      <c r="X188" s="137">
        <f t="shared" si="246"/>
        <v>11</v>
      </c>
      <c r="Y188" s="167">
        <f t="shared" si="247"/>
        <v>0.83333333333333337</v>
      </c>
      <c r="Z188" s="169">
        <f t="shared" si="248"/>
        <v>3</v>
      </c>
      <c r="AA188" s="6">
        <v>3</v>
      </c>
      <c r="AB188" s="6"/>
      <c r="AC188" s="137">
        <f t="shared" si="249"/>
        <v>14</v>
      </c>
      <c r="AD188" s="160">
        <f t="shared" si="250"/>
        <v>0.27272727272727271</v>
      </c>
      <c r="AE188" s="169">
        <f t="shared" si="251"/>
        <v>3</v>
      </c>
      <c r="AF188" s="6">
        <v>3</v>
      </c>
      <c r="AG188" s="6"/>
      <c r="AH188" s="137">
        <f t="shared" si="252"/>
        <v>17</v>
      </c>
      <c r="AI188" s="160">
        <f t="shared" si="253"/>
        <v>0.21428571428571427</v>
      </c>
      <c r="AJ188" s="169">
        <f t="shared" si="254"/>
        <v>3</v>
      </c>
      <c r="AK188" s="6">
        <v>3</v>
      </c>
      <c r="AL188" s="6"/>
      <c r="AM188" s="137">
        <f t="shared" si="255"/>
        <v>20</v>
      </c>
      <c r="AN188" s="160">
        <f t="shared" si="256"/>
        <v>0.17647058823529413</v>
      </c>
      <c r="AO188" s="169">
        <f t="shared" si="257"/>
        <v>2</v>
      </c>
      <c r="AP188" s="6">
        <v>2</v>
      </c>
      <c r="AQ188" s="6"/>
      <c r="AR188" s="137">
        <f t="shared" si="258"/>
        <v>22</v>
      </c>
      <c r="AS188" s="160">
        <f t="shared" si="259"/>
        <v>0.1</v>
      </c>
      <c r="AT188" s="164">
        <f t="shared" si="260"/>
        <v>16</v>
      </c>
      <c r="AU188" s="165">
        <f t="shared" si="261"/>
        <v>0.18920711500272103</v>
      </c>
    </row>
    <row r="189" spans="2:47" outlineLevel="1" x14ac:dyDescent="0.35">
      <c r="B189" s="237" t="s">
        <v>89</v>
      </c>
      <c r="C189" s="62" t="s">
        <v>106</v>
      </c>
      <c r="D189" s="68"/>
      <c r="E189" s="68"/>
      <c r="F189" s="68"/>
      <c r="G189" s="137">
        <f t="shared" si="239"/>
        <v>0</v>
      </c>
      <c r="H189" s="167">
        <f t="shared" si="240"/>
        <v>0</v>
      </c>
      <c r="I189" s="68"/>
      <c r="J189" s="137">
        <f t="shared" si="241"/>
        <v>0</v>
      </c>
      <c r="K189" s="167">
        <f t="shared" si="242"/>
        <v>0</v>
      </c>
      <c r="L189" s="68"/>
      <c r="M189" s="137">
        <f t="shared" si="243"/>
        <v>0</v>
      </c>
      <c r="N189" s="167">
        <f t="shared" si="244"/>
        <v>0</v>
      </c>
      <c r="O189" s="6"/>
      <c r="P189" s="137">
        <f t="shared" si="223"/>
        <v>0</v>
      </c>
      <c r="Q189" s="167">
        <f t="shared" si="224"/>
        <v>0</v>
      </c>
      <c r="R189" s="164">
        <f t="shared" si="225"/>
        <v>0</v>
      </c>
      <c r="S189" s="165">
        <f t="shared" si="226"/>
        <v>0</v>
      </c>
      <c r="U189" s="169">
        <f t="shared" si="245"/>
        <v>0</v>
      </c>
      <c r="V189" s="6"/>
      <c r="W189" s="6"/>
      <c r="X189" s="137">
        <f t="shared" si="246"/>
        <v>0</v>
      </c>
      <c r="Y189" s="167">
        <f t="shared" si="247"/>
        <v>0</v>
      </c>
      <c r="Z189" s="169">
        <f t="shared" si="248"/>
        <v>0</v>
      </c>
      <c r="AA189" s="6"/>
      <c r="AB189" s="6"/>
      <c r="AC189" s="137">
        <f t="shared" si="249"/>
        <v>0</v>
      </c>
      <c r="AD189" s="160">
        <f t="shared" si="250"/>
        <v>0</v>
      </c>
      <c r="AE189" s="169">
        <f t="shared" si="251"/>
        <v>0</v>
      </c>
      <c r="AF189" s="6"/>
      <c r="AG189" s="6"/>
      <c r="AH189" s="137">
        <f t="shared" si="252"/>
        <v>0</v>
      </c>
      <c r="AI189" s="160">
        <f t="shared" si="253"/>
        <v>0</v>
      </c>
      <c r="AJ189" s="169">
        <f t="shared" si="254"/>
        <v>0</v>
      </c>
      <c r="AK189" s="6"/>
      <c r="AL189" s="6"/>
      <c r="AM189" s="137">
        <f t="shared" si="255"/>
        <v>0</v>
      </c>
      <c r="AN189" s="160">
        <f t="shared" si="256"/>
        <v>0</v>
      </c>
      <c r="AO189" s="169">
        <f t="shared" si="257"/>
        <v>0</v>
      </c>
      <c r="AP189" s="6"/>
      <c r="AQ189" s="6"/>
      <c r="AR189" s="137">
        <f t="shared" si="258"/>
        <v>0</v>
      </c>
      <c r="AS189" s="160">
        <f t="shared" si="259"/>
        <v>0</v>
      </c>
      <c r="AT189" s="164">
        <f t="shared" si="260"/>
        <v>0</v>
      </c>
      <c r="AU189" s="165">
        <f t="shared" si="261"/>
        <v>0</v>
      </c>
    </row>
    <row r="190" spans="2:47" outlineLevel="1" x14ac:dyDescent="0.35">
      <c r="B190" s="238" t="s">
        <v>90</v>
      </c>
      <c r="C190" s="62" t="s">
        <v>106</v>
      </c>
      <c r="D190" s="68"/>
      <c r="E190" s="68">
        <v>7</v>
      </c>
      <c r="F190" s="68">
        <v>1</v>
      </c>
      <c r="G190" s="137">
        <f t="shared" si="239"/>
        <v>8</v>
      </c>
      <c r="H190" s="167">
        <f t="shared" si="240"/>
        <v>0.14285714285714285</v>
      </c>
      <c r="I190" s="68"/>
      <c r="J190" s="137">
        <f t="shared" si="241"/>
        <v>8</v>
      </c>
      <c r="K190" s="167">
        <f t="shared" si="242"/>
        <v>0</v>
      </c>
      <c r="L190" s="68"/>
      <c r="M190" s="137">
        <f t="shared" si="243"/>
        <v>8</v>
      </c>
      <c r="N190" s="167">
        <f t="shared" si="244"/>
        <v>0</v>
      </c>
      <c r="O190" s="6"/>
      <c r="P190" s="137">
        <f t="shared" si="223"/>
        <v>8</v>
      </c>
      <c r="Q190" s="167">
        <f t="shared" si="224"/>
        <v>0</v>
      </c>
      <c r="R190" s="164">
        <f t="shared" si="225"/>
        <v>1</v>
      </c>
      <c r="S190" s="165">
        <f t="shared" si="226"/>
        <v>3.3946307914341167E-2</v>
      </c>
      <c r="U190" s="169">
        <f t="shared" si="245"/>
        <v>0</v>
      </c>
      <c r="V190" s="6"/>
      <c r="W190" s="6"/>
      <c r="X190" s="137">
        <f t="shared" si="246"/>
        <v>8</v>
      </c>
      <c r="Y190" s="167">
        <f t="shared" si="247"/>
        <v>0</v>
      </c>
      <c r="Z190" s="169">
        <f t="shared" si="248"/>
        <v>1</v>
      </c>
      <c r="AA190" s="6">
        <v>1</v>
      </c>
      <c r="AB190" s="6"/>
      <c r="AC190" s="137">
        <f t="shared" si="249"/>
        <v>9</v>
      </c>
      <c r="AD190" s="160">
        <f t="shared" si="250"/>
        <v>0.125</v>
      </c>
      <c r="AE190" s="169">
        <f t="shared" si="251"/>
        <v>1</v>
      </c>
      <c r="AF190" s="6">
        <v>1</v>
      </c>
      <c r="AG190" s="6"/>
      <c r="AH190" s="137">
        <f t="shared" si="252"/>
        <v>10</v>
      </c>
      <c r="AI190" s="160">
        <f t="shared" si="253"/>
        <v>0.1111111111111111</v>
      </c>
      <c r="AJ190" s="169">
        <f t="shared" si="254"/>
        <v>1</v>
      </c>
      <c r="AK190" s="6">
        <v>1</v>
      </c>
      <c r="AL190" s="6"/>
      <c r="AM190" s="137">
        <f t="shared" si="255"/>
        <v>11</v>
      </c>
      <c r="AN190" s="160">
        <f t="shared" si="256"/>
        <v>0.1</v>
      </c>
      <c r="AO190" s="169">
        <f t="shared" si="257"/>
        <v>1</v>
      </c>
      <c r="AP190" s="6">
        <v>1</v>
      </c>
      <c r="AQ190" s="6"/>
      <c r="AR190" s="137">
        <f t="shared" si="258"/>
        <v>12</v>
      </c>
      <c r="AS190" s="160">
        <f t="shared" si="259"/>
        <v>9.0909090909090912E-2</v>
      </c>
      <c r="AT190" s="164">
        <f t="shared" si="260"/>
        <v>4</v>
      </c>
      <c r="AU190" s="165">
        <f t="shared" si="261"/>
        <v>0.1066819197003217</v>
      </c>
    </row>
    <row r="191" spans="2:47" outlineLevel="1" x14ac:dyDescent="0.35">
      <c r="B191" s="238" t="s">
        <v>91</v>
      </c>
      <c r="C191" s="62" t="s">
        <v>106</v>
      </c>
      <c r="D191" s="68"/>
      <c r="E191" s="68"/>
      <c r="F191" s="68"/>
      <c r="G191" s="137">
        <f t="shared" si="239"/>
        <v>0</v>
      </c>
      <c r="H191" s="167">
        <f t="shared" si="240"/>
        <v>0</v>
      </c>
      <c r="I191" s="68"/>
      <c r="J191" s="137">
        <f t="shared" si="241"/>
        <v>0</v>
      </c>
      <c r="K191" s="167">
        <f t="shared" si="242"/>
        <v>0</v>
      </c>
      <c r="L191" s="68"/>
      <c r="M191" s="137">
        <f t="shared" si="243"/>
        <v>0</v>
      </c>
      <c r="N191" s="167">
        <f t="shared" si="244"/>
        <v>0</v>
      </c>
      <c r="O191" s="6"/>
      <c r="P191" s="137">
        <f t="shared" si="223"/>
        <v>0</v>
      </c>
      <c r="Q191" s="167">
        <f t="shared" si="224"/>
        <v>0</v>
      </c>
      <c r="R191" s="164">
        <f t="shared" si="225"/>
        <v>0</v>
      </c>
      <c r="S191" s="165">
        <f t="shared" si="226"/>
        <v>0</v>
      </c>
      <c r="U191" s="169">
        <f t="shared" si="245"/>
        <v>0</v>
      </c>
      <c r="V191" s="6"/>
      <c r="W191" s="6"/>
      <c r="X191" s="137">
        <f t="shared" si="246"/>
        <v>0</v>
      </c>
      <c r="Y191" s="167">
        <f t="shared" si="247"/>
        <v>0</v>
      </c>
      <c r="Z191" s="169">
        <f t="shared" si="248"/>
        <v>0</v>
      </c>
      <c r="AA191" s="6"/>
      <c r="AB191" s="6"/>
      <c r="AC191" s="137">
        <f t="shared" si="249"/>
        <v>0</v>
      </c>
      <c r="AD191" s="160">
        <f t="shared" si="250"/>
        <v>0</v>
      </c>
      <c r="AE191" s="169">
        <f t="shared" si="251"/>
        <v>0</v>
      </c>
      <c r="AF191" s="6"/>
      <c r="AG191" s="6"/>
      <c r="AH191" s="137">
        <f t="shared" si="252"/>
        <v>0</v>
      </c>
      <c r="AI191" s="160">
        <f t="shared" si="253"/>
        <v>0</v>
      </c>
      <c r="AJ191" s="169">
        <f t="shared" si="254"/>
        <v>0</v>
      </c>
      <c r="AK191" s="6"/>
      <c r="AL191" s="6"/>
      <c r="AM191" s="137">
        <f t="shared" si="255"/>
        <v>0</v>
      </c>
      <c r="AN191" s="160">
        <f t="shared" si="256"/>
        <v>0</v>
      </c>
      <c r="AO191" s="169">
        <f t="shared" si="257"/>
        <v>0</v>
      </c>
      <c r="AP191" s="6"/>
      <c r="AQ191" s="6"/>
      <c r="AR191" s="137">
        <f t="shared" si="258"/>
        <v>0</v>
      </c>
      <c r="AS191" s="160">
        <f t="shared" si="259"/>
        <v>0</v>
      </c>
      <c r="AT191" s="164">
        <f t="shared" si="260"/>
        <v>0</v>
      </c>
      <c r="AU191" s="165">
        <f t="shared" si="261"/>
        <v>0</v>
      </c>
    </row>
    <row r="192" spans="2:47" outlineLevel="1" x14ac:dyDescent="0.35">
      <c r="B192" s="237" t="s">
        <v>92</v>
      </c>
      <c r="C192" s="62" t="s">
        <v>106</v>
      </c>
      <c r="D192" s="68"/>
      <c r="E192" s="68"/>
      <c r="F192" s="68"/>
      <c r="G192" s="137">
        <f t="shared" si="239"/>
        <v>0</v>
      </c>
      <c r="H192" s="167">
        <f t="shared" si="240"/>
        <v>0</v>
      </c>
      <c r="I192" s="68"/>
      <c r="J192" s="137">
        <f t="shared" si="241"/>
        <v>0</v>
      </c>
      <c r="K192" s="167">
        <f t="shared" si="242"/>
        <v>0</v>
      </c>
      <c r="L192" s="68"/>
      <c r="M192" s="137">
        <f t="shared" si="243"/>
        <v>0</v>
      </c>
      <c r="N192" s="167">
        <f t="shared" si="244"/>
        <v>0</v>
      </c>
      <c r="O192" s="6"/>
      <c r="P192" s="137">
        <f t="shared" si="223"/>
        <v>0</v>
      </c>
      <c r="Q192" s="167">
        <f t="shared" si="224"/>
        <v>0</v>
      </c>
      <c r="R192" s="164">
        <f t="shared" si="225"/>
        <v>0</v>
      </c>
      <c r="S192" s="165">
        <f t="shared" si="226"/>
        <v>0</v>
      </c>
      <c r="U192" s="169">
        <f t="shared" si="245"/>
        <v>0</v>
      </c>
      <c r="V192" s="6"/>
      <c r="W192" s="6"/>
      <c r="X192" s="137">
        <f t="shared" si="246"/>
        <v>0</v>
      </c>
      <c r="Y192" s="167">
        <f t="shared" si="247"/>
        <v>0</v>
      </c>
      <c r="Z192" s="169">
        <f t="shared" si="248"/>
        <v>0</v>
      </c>
      <c r="AA192" s="6"/>
      <c r="AB192" s="6"/>
      <c r="AC192" s="137">
        <f t="shared" si="249"/>
        <v>0</v>
      </c>
      <c r="AD192" s="160">
        <f t="shared" si="250"/>
        <v>0</v>
      </c>
      <c r="AE192" s="169">
        <f t="shared" si="251"/>
        <v>0</v>
      </c>
      <c r="AF192" s="6"/>
      <c r="AG192" s="6"/>
      <c r="AH192" s="137">
        <f t="shared" si="252"/>
        <v>0</v>
      </c>
      <c r="AI192" s="160">
        <f t="shared" si="253"/>
        <v>0</v>
      </c>
      <c r="AJ192" s="169">
        <f t="shared" si="254"/>
        <v>0</v>
      </c>
      <c r="AK192" s="6"/>
      <c r="AL192" s="6"/>
      <c r="AM192" s="137">
        <f t="shared" si="255"/>
        <v>0</v>
      </c>
      <c r="AN192" s="160">
        <f t="shared" si="256"/>
        <v>0</v>
      </c>
      <c r="AO192" s="169">
        <f t="shared" si="257"/>
        <v>0</v>
      </c>
      <c r="AP192" s="6"/>
      <c r="AQ192" s="6"/>
      <c r="AR192" s="137">
        <f t="shared" si="258"/>
        <v>0</v>
      </c>
      <c r="AS192" s="160">
        <f t="shared" si="259"/>
        <v>0</v>
      </c>
      <c r="AT192" s="164">
        <f t="shared" si="260"/>
        <v>0</v>
      </c>
      <c r="AU192" s="165">
        <f t="shared" si="261"/>
        <v>0</v>
      </c>
    </row>
    <row r="193" spans="2:47" outlineLevel="1" x14ac:dyDescent="0.35">
      <c r="B193" s="238" t="s">
        <v>93</v>
      </c>
      <c r="C193" s="62" t="s">
        <v>106</v>
      </c>
      <c r="D193" s="68"/>
      <c r="E193" s="68"/>
      <c r="F193" s="68"/>
      <c r="G193" s="137">
        <f t="shared" si="239"/>
        <v>0</v>
      </c>
      <c r="H193" s="167">
        <f t="shared" si="240"/>
        <v>0</v>
      </c>
      <c r="I193" s="68"/>
      <c r="J193" s="137">
        <f t="shared" si="241"/>
        <v>0</v>
      </c>
      <c r="K193" s="167">
        <f t="shared" si="242"/>
        <v>0</v>
      </c>
      <c r="L193" s="68"/>
      <c r="M193" s="137">
        <f t="shared" si="243"/>
        <v>0</v>
      </c>
      <c r="N193" s="167">
        <f t="shared" si="244"/>
        <v>0</v>
      </c>
      <c r="O193" s="6"/>
      <c r="P193" s="137">
        <f t="shared" si="223"/>
        <v>0</v>
      </c>
      <c r="Q193" s="167">
        <f t="shared" si="224"/>
        <v>0</v>
      </c>
      <c r="R193" s="164">
        <f t="shared" si="225"/>
        <v>0</v>
      </c>
      <c r="S193" s="165">
        <f t="shared" si="226"/>
        <v>0</v>
      </c>
      <c r="U193" s="169">
        <f t="shared" si="245"/>
        <v>0</v>
      </c>
      <c r="V193" s="6"/>
      <c r="W193" s="6"/>
      <c r="X193" s="137">
        <f t="shared" si="246"/>
        <v>0</v>
      </c>
      <c r="Y193" s="167">
        <f t="shared" si="247"/>
        <v>0</v>
      </c>
      <c r="Z193" s="169">
        <f t="shared" si="248"/>
        <v>0</v>
      </c>
      <c r="AA193" s="6"/>
      <c r="AB193" s="6"/>
      <c r="AC193" s="137">
        <f t="shared" si="249"/>
        <v>0</v>
      </c>
      <c r="AD193" s="160">
        <f t="shared" si="250"/>
        <v>0</v>
      </c>
      <c r="AE193" s="169">
        <f t="shared" si="251"/>
        <v>0</v>
      </c>
      <c r="AF193" s="6"/>
      <c r="AG193" s="6"/>
      <c r="AH193" s="137">
        <f t="shared" si="252"/>
        <v>0</v>
      </c>
      <c r="AI193" s="160">
        <f t="shared" si="253"/>
        <v>0</v>
      </c>
      <c r="AJ193" s="169">
        <f t="shared" si="254"/>
        <v>0</v>
      </c>
      <c r="AK193" s="6"/>
      <c r="AL193" s="6"/>
      <c r="AM193" s="137">
        <f t="shared" si="255"/>
        <v>0</v>
      </c>
      <c r="AN193" s="160">
        <f t="shared" si="256"/>
        <v>0</v>
      </c>
      <c r="AO193" s="169">
        <f t="shared" si="257"/>
        <v>0</v>
      </c>
      <c r="AP193" s="6"/>
      <c r="AQ193" s="6"/>
      <c r="AR193" s="137">
        <f t="shared" si="258"/>
        <v>0</v>
      </c>
      <c r="AS193" s="160">
        <f t="shared" si="259"/>
        <v>0</v>
      </c>
      <c r="AT193" s="164">
        <f t="shared" si="260"/>
        <v>0</v>
      </c>
      <c r="AU193" s="165">
        <f t="shared" si="261"/>
        <v>0</v>
      </c>
    </row>
    <row r="194" spans="2:47" outlineLevel="1" x14ac:dyDescent="0.35">
      <c r="B194" s="237" t="s">
        <v>94</v>
      </c>
      <c r="C194" s="62" t="s">
        <v>106</v>
      </c>
      <c r="D194" s="68"/>
      <c r="E194" s="68"/>
      <c r="F194" s="68"/>
      <c r="G194" s="137">
        <f t="shared" si="239"/>
        <v>0</v>
      </c>
      <c r="H194" s="167">
        <f t="shared" si="240"/>
        <v>0</v>
      </c>
      <c r="I194" s="68"/>
      <c r="J194" s="137">
        <f t="shared" si="241"/>
        <v>0</v>
      </c>
      <c r="K194" s="167">
        <f t="shared" si="242"/>
        <v>0</v>
      </c>
      <c r="L194" s="68"/>
      <c r="M194" s="137">
        <f t="shared" si="243"/>
        <v>0</v>
      </c>
      <c r="N194" s="167">
        <f t="shared" si="244"/>
        <v>0</v>
      </c>
      <c r="O194" s="6"/>
      <c r="P194" s="137">
        <f t="shared" si="223"/>
        <v>0</v>
      </c>
      <c r="Q194" s="167">
        <f t="shared" si="224"/>
        <v>0</v>
      </c>
      <c r="R194" s="164">
        <f t="shared" si="225"/>
        <v>0</v>
      </c>
      <c r="S194" s="165">
        <f t="shared" si="226"/>
        <v>0</v>
      </c>
      <c r="U194" s="169">
        <f t="shared" si="245"/>
        <v>0</v>
      </c>
      <c r="V194" s="6"/>
      <c r="W194" s="6"/>
      <c r="X194" s="137">
        <f t="shared" si="246"/>
        <v>0</v>
      </c>
      <c r="Y194" s="167">
        <f t="shared" si="247"/>
        <v>0</v>
      </c>
      <c r="Z194" s="169">
        <f t="shared" si="248"/>
        <v>0</v>
      </c>
      <c r="AA194" s="6"/>
      <c r="AB194" s="6"/>
      <c r="AC194" s="137">
        <f t="shared" si="249"/>
        <v>0</v>
      </c>
      <c r="AD194" s="160">
        <f t="shared" si="250"/>
        <v>0</v>
      </c>
      <c r="AE194" s="169">
        <f t="shared" si="251"/>
        <v>0</v>
      </c>
      <c r="AF194" s="6"/>
      <c r="AG194" s="6"/>
      <c r="AH194" s="137">
        <f t="shared" si="252"/>
        <v>0</v>
      </c>
      <c r="AI194" s="160">
        <f t="shared" si="253"/>
        <v>0</v>
      </c>
      <c r="AJ194" s="169">
        <f t="shared" si="254"/>
        <v>0</v>
      </c>
      <c r="AK194" s="6"/>
      <c r="AL194" s="6"/>
      <c r="AM194" s="137">
        <f t="shared" si="255"/>
        <v>0</v>
      </c>
      <c r="AN194" s="160">
        <f t="shared" si="256"/>
        <v>0</v>
      </c>
      <c r="AO194" s="169">
        <f t="shared" si="257"/>
        <v>0</v>
      </c>
      <c r="AP194" s="6"/>
      <c r="AQ194" s="6"/>
      <c r="AR194" s="137">
        <f t="shared" si="258"/>
        <v>0</v>
      </c>
      <c r="AS194" s="160">
        <f t="shared" si="259"/>
        <v>0</v>
      </c>
      <c r="AT194" s="164">
        <f t="shared" si="260"/>
        <v>0</v>
      </c>
      <c r="AU194" s="165">
        <f t="shared" si="261"/>
        <v>0</v>
      </c>
    </row>
    <row r="195" spans="2:47" outlineLevel="1" x14ac:dyDescent="0.35">
      <c r="B195" s="238" t="s">
        <v>95</v>
      </c>
      <c r="C195" s="62" t="s">
        <v>106</v>
      </c>
      <c r="D195" s="68"/>
      <c r="E195" s="68"/>
      <c r="F195" s="68"/>
      <c r="G195" s="137">
        <f t="shared" si="239"/>
        <v>0</v>
      </c>
      <c r="H195" s="167">
        <f t="shared" si="240"/>
        <v>0</v>
      </c>
      <c r="I195" s="68"/>
      <c r="J195" s="137">
        <f t="shared" si="241"/>
        <v>0</v>
      </c>
      <c r="K195" s="167">
        <f t="shared" si="242"/>
        <v>0</v>
      </c>
      <c r="L195" s="68"/>
      <c r="M195" s="137">
        <f t="shared" si="243"/>
        <v>0</v>
      </c>
      <c r="N195" s="167">
        <f t="shared" si="244"/>
        <v>0</v>
      </c>
      <c r="O195" s="6"/>
      <c r="P195" s="137">
        <f t="shared" si="223"/>
        <v>0</v>
      </c>
      <c r="Q195" s="167">
        <f t="shared" si="224"/>
        <v>0</v>
      </c>
      <c r="R195" s="164">
        <f t="shared" si="225"/>
        <v>0</v>
      </c>
      <c r="S195" s="165">
        <f t="shared" si="226"/>
        <v>0</v>
      </c>
      <c r="U195" s="169">
        <f t="shared" si="245"/>
        <v>0</v>
      </c>
      <c r="V195" s="6"/>
      <c r="W195" s="6"/>
      <c r="X195" s="137">
        <f t="shared" si="246"/>
        <v>0</v>
      </c>
      <c r="Y195" s="167">
        <f t="shared" si="247"/>
        <v>0</v>
      </c>
      <c r="Z195" s="169">
        <f t="shared" si="248"/>
        <v>0</v>
      </c>
      <c r="AA195" s="6"/>
      <c r="AB195" s="6"/>
      <c r="AC195" s="137">
        <f t="shared" si="249"/>
        <v>0</v>
      </c>
      <c r="AD195" s="160">
        <f t="shared" si="250"/>
        <v>0</v>
      </c>
      <c r="AE195" s="169">
        <f t="shared" si="251"/>
        <v>0</v>
      </c>
      <c r="AF195" s="6"/>
      <c r="AG195" s="6"/>
      <c r="AH195" s="137">
        <f t="shared" si="252"/>
        <v>0</v>
      </c>
      <c r="AI195" s="160">
        <f t="shared" si="253"/>
        <v>0</v>
      </c>
      <c r="AJ195" s="169">
        <f t="shared" si="254"/>
        <v>0</v>
      </c>
      <c r="AK195" s="6"/>
      <c r="AL195" s="6"/>
      <c r="AM195" s="137">
        <f t="shared" si="255"/>
        <v>0</v>
      </c>
      <c r="AN195" s="160">
        <f t="shared" si="256"/>
        <v>0</v>
      </c>
      <c r="AO195" s="169">
        <f t="shared" si="257"/>
        <v>0</v>
      </c>
      <c r="AP195" s="6"/>
      <c r="AQ195" s="6"/>
      <c r="AR195" s="137">
        <f t="shared" si="258"/>
        <v>0</v>
      </c>
      <c r="AS195" s="160">
        <f t="shared" si="259"/>
        <v>0</v>
      </c>
      <c r="AT195" s="164">
        <f t="shared" si="260"/>
        <v>0</v>
      </c>
      <c r="AU195" s="165">
        <f t="shared" si="261"/>
        <v>0</v>
      </c>
    </row>
    <row r="196" spans="2:47" outlineLevel="1" x14ac:dyDescent="0.35">
      <c r="B196" s="237" t="s">
        <v>96</v>
      </c>
      <c r="C196" s="62" t="s">
        <v>106</v>
      </c>
      <c r="D196" s="68"/>
      <c r="E196" s="68"/>
      <c r="F196" s="68"/>
      <c r="G196" s="137">
        <f t="shared" si="239"/>
        <v>0</v>
      </c>
      <c r="H196" s="167">
        <f t="shared" si="240"/>
        <v>0</v>
      </c>
      <c r="I196" s="68"/>
      <c r="J196" s="137">
        <f t="shared" si="241"/>
        <v>0</v>
      </c>
      <c r="K196" s="167">
        <f t="shared" si="242"/>
        <v>0</v>
      </c>
      <c r="L196" s="68"/>
      <c r="M196" s="137">
        <f t="shared" si="243"/>
        <v>0</v>
      </c>
      <c r="N196" s="167">
        <f t="shared" si="244"/>
        <v>0</v>
      </c>
      <c r="O196" s="6"/>
      <c r="P196" s="137">
        <f t="shared" si="223"/>
        <v>0</v>
      </c>
      <c r="Q196" s="167">
        <f t="shared" si="224"/>
        <v>0</v>
      </c>
      <c r="R196" s="164">
        <f t="shared" si="225"/>
        <v>0</v>
      </c>
      <c r="S196" s="165">
        <f t="shared" si="226"/>
        <v>0</v>
      </c>
      <c r="U196" s="169">
        <f t="shared" si="245"/>
        <v>0</v>
      </c>
      <c r="V196" s="6"/>
      <c r="W196" s="6"/>
      <c r="X196" s="137">
        <f t="shared" si="246"/>
        <v>0</v>
      </c>
      <c r="Y196" s="167">
        <f t="shared" si="247"/>
        <v>0</v>
      </c>
      <c r="Z196" s="169">
        <f t="shared" si="248"/>
        <v>0</v>
      </c>
      <c r="AA196" s="6"/>
      <c r="AB196" s="6"/>
      <c r="AC196" s="137">
        <f t="shared" si="249"/>
        <v>0</v>
      </c>
      <c r="AD196" s="160">
        <f t="shared" si="250"/>
        <v>0</v>
      </c>
      <c r="AE196" s="169">
        <f t="shared" si="251"/>
        <v>0</v>
      </c>
      <c r="AF196" s="6"/>
      <c r="AG196" s="6"/>
      <c r="AH196" s="137">
        <f t="shared" si="252"/>
        <v>0</v>
      </c>
      <c r="AI196" s="160">
        <f t="shared" si="253"/>
        <v>0</v>
      </c>
      <c r="AJ196" s="169">
        <f t="shared" si="254"/>
        <v>0</v>
      </c>
      <c r="AK196" s="6"/>
      <c r="AL196" s="6"/>
      <c r="AM196" s="137">
        <f t="shared" si="255"/>
        <v>0</v>
      </c>
      <c r="AN196" s="160">
        <f t="shared" si="256"/>
        <v>0</v>
      </c>
      <c r="AO196" s="169">
        <f t="shared" si="257"/>
        <v>0</v>
      </c>
      <c r="AP196" s="6"/>
      <c r="AQ196" s="6"/>
      <c r="AR196" s="137">
        <f t="shared" si="258"/>
        <v>0</v>
      </c>
      <c r="AS196" s="160">
        <f t="shared" si="259"/>
        <v>0</v>
      </c>
      <c r="AT196" s="164">
        <f t="shared" si="260"/>
        <v>0</v>
      </c>
      <c r="AU196" s="165">
        <f t="shared" si="261"/>
        <v>0</v>
      </c>
    </row>
    <row r="197" spans="2:47" outlineLevel="1" x14ac:dyDescent="0.35">
      <c r="B197" s="238" t="s">
        <v>97</v>
      </c>
      <c r="C197" s="62" t="s">
        <v>106</v>
      </c>
      <c r="D197" s="68"/>
      <c r="E197" s="68"/>
      <c r="F197" s="68"/>
      <c r="G197" s="137">
        <f t="shared" si="239"/>
        <v>0</v>
      </c>
      <c r="H197" s="167">
        <f t="shared" si="240"/>
        <v>0</v>
      </c>
      <c r="I197" s="68"/>
      <c r="J197" s="137">
        <f t="shared" si="241"/>
        <v>0</v>
      </c>
      <c r="K197" s="167">
        <f t="shared" si="242"/>
        <v>0</v>
      </c>
      <c r="L197" s="68"/>
      <c r="M197" s="137">
        <f t="shared" si="243"/>
        <v>0</v>
      </c>
      <c r="N197" s="167">
        <f t="shared" si="244"/>
        <v>0</v>
      </c>
      <c r="O197" s="6"/>
      <c r="P197" s="137">
        <f t="shared" si="223"/>
        <v>0</v>
      </c>
      <c r="Q197" s="167">
        <f t="shared" si="224"/>
        <v>0</v>
      </c>
      <c r="R197" s="164">
        <f t="shared" si="225"/>
        <v>0</v>
      </c>
      <c r="S197" s="165">
        <f t="shared" si="226"/>
        <v>0</v>
      </c>
      <c r="U197" s="169">
        <f t="shared" si="245"/>
        <v>1</v>
      </c>
      <c r="V197" s="6">
        <v>1</v>
      </c>
      <c r="W197" s="6"/>
      <c r="X197" s="137">
        <f t="shared" si="246"/>
        <v>1</v>
      </c>
      <c r="Y197" s="167">
        <f t="shared" si="247"/>
        <v>0</v>
      </c>
      <c r="Z197" s="169">
        <f t="shared" si="248"/>
        <v>2</v>
      </c>
      <c r="AA197" s="6">
        <v>2</v>
      </c>
      <c r="AB197" s="6"/>
      <c r="AC197" s="137">
        <f t="shared" si="249"/>
        <v>3</v>
      </c>
      <c r="AD197" s="160">
        <f t="shared" si="250"/>
        <v>2</v>
      </c>
      <c r="AE197" s="169">
        <f t="shared" si="251"/>
        <v>0</v>
      </c>
      <c r="AF197" s="6"/>
      <c r="AG197" s="6"/>
      <c r="AH197" s="137">
        <f t="shared" si="252"/>
        <v>3</v>
      </c>
      <c r="AI197" s="160">
        <f t="shared" si="253"/>
        <v>0</v>
      </c>
      <c r="AJ197" s="169">
        <f t="shared" si="254"/>
        <v>0</v>
      </c>
      <c r="AK197" s="6"/>
      <c r="AL197" s="6"/>
      <c r="AM197" s="137">
        <f t="shared" si="255"/>
        <v>3</v>
      </c>
      <c r="AN197" s="160">
        <f t="shared" si="256"/>
        <v>0</v>
      </c>
      <c r="AO197" s="169">
        <f t="shared" si="257"/>
        <v>1</v>
      </c>
      <c r="AP197" s="6">
        <v>1</v>
      </c>
      <c r="AQ197" s="6"/>
      <c r="AR197" s="137">
        <f t="shared" si="258"/>
        <v>4</v>
      </c>
      <c r="AS197" s="160">
        <f t="shared" si="259"/>
        <v>0.33333333333333331</v>
      </c>
      <c r="AT197" s="164">
        <f t="shared" si="260"/>
        <v>4</v>
      </c>
      <c r="AU197" s="165">
        <f t="shared" si="261"/>
        <v>0.41421356237309492</v>
      </c>
    </row>
    <row r="198" spans="2:47" outlineLevel="1" x14ac:dyDescent="0.35">
      <c r="B198" s="237" t="s">
        <v>98</v>
      </c>
      <c r="C198" s="62" t="s">
        <v>106</v>
      </c>
      <c r="D198" s="68"/>
      <c r="E198" s="68"/>
      <c r="F198" s="68"/>
      <c r="G198" s="137">
        <f t="shared" si="239"/>
        <v>0</v>
      </c>
      <c r="H198" s="167">
        <f t="shared" si="240"/>
        <v>0</v>
      </c>
      <c r="I198" s="68"/>
      <c r="J198" s="137">
        <f t="shared" si="241"/>
        <v>0</v>
      </c>
      <c r="K198" s="167">
        <f t="shared" si="242"/>
        <v>0</v>
      </c>
      <c r="L198" s="68"/>
      <c r="M198" s="137">
        <f t="shared" si="243"/>
        <v>0</v>
      </c>
      <c r="N198" s="167">
        <f t="shared" si="244"/>
        <v>0</v>
      </c>
      <c r="O198" s="6"/>
      <c r="P198" s="137">
        <f t="shared" si="223"/>
        <v>0</v>
      </c>
      <c r="Q198" s="167">
        <f t="shared" si="224"/>
        <v>0</v>
      </c>
      <c r="R198" s="164">
        <f t="shared" si="225"/>
        <v>0</v>
      </c>
      <c r="S198" s="165">
        <f t="shared" si="226"/>
        <v>0</v>
      </c>
      <c r="U198" s="169">
        <f t="shared" si="245"/>
        <v>0</v>
      </c>
      <c r="V198" s="6"/>
      <c r="W198" s="6"/>
      <c r="X198" s="137">
        <f t="shared" si="246"/>
        <v>0</v>
      </c>
      <c r="Y198" s="167">
        <f t="shared" si="247"/>
        <v>0</v>
      </c>
      <c r="Z198" s="169">
        <f t="shared" si="248"/>
        <v>0</v>
      </c>
      <c r="AA198" s="6"/>
      <c r="AB198" s="6"/>
      <c r="AC198" s="137">
        <f t="shared" si="249"/>
        <v>0</v>
      </c>
      <c r="AD198" s="160">
        <f t="shared" si="250"/>
        <v>0</v>
      </c>
      <c r="AE198" s="169">
        <f t="shared" si="251"/>
        <v>0</v>
      </c>
      <c r="AF198" s="6"/>
      <c r="AG198" s="6"/>
      <c r="AH198" s="137">
        <f t="shared" si="252"/>
        <v>0</v>
      </c>
      <c r="AI198" s="160">
        <f t="shared" si="253"/>
        <v>0</v>
      </c>
      <c r="AJ198" s="169">
        <f t="shared" si="254"/>
        <v>0</v>
      </c>
      <c r="AK198" s="6"/>
      <c r="AL198" s="6"/>
      <c r="AM198" s="137">
        <f t="shared" si="255"/>
        <v>0</v>
      </c>
      <c r="AN198" s="160">
        <f t="shared" si="256"/>
        <v>0</v>
      </c>
      <c r="AO198" s="169">
        <f t="shared" si="257"/>
        <v>0</v>
      </c>
      <c r="AP198" s="6"/>
      <c r="AQ198" s="6"/>
      <c r="AR198" s="137">
        <f t="shared" si="258"/>
        <v>0</v>
      </c>
      <c r="AS198" s="160">
        <f t="shared" si="259"/>
        <v>0</v>
      </c>
      <c r="AT198" s="164">
        <f t="shared" si="260"/>
        <v>0</v>
      </c>
      <c r="AU198" s="165">
        <f t="shared" si="261"/>
        <v>0</v>
      </c>
    </row>
    <row r="199" spans="2:47" outlineLevel="1" x14ac:dyDescent="0.35">
      <c r="B199" s="238" t="s">
        <v>99</v>
      </c>
      <c r="C199" s="62" t="s">
        <v>106</v>
      </c>
      <c r="D199" s="68"/>
      <c r="E199" s="68"/>
      <c r="F199" s="68"/>
      <c r="G199" s="137">
        <f t="shared" si="239"/>
        <v>0</v>
      </c>
      <c r="H199" s="167">
        <f t="shared" si="240"/>
        <v>0</v>
      </c>
      <c r="I199" s="68"/>
      <c r="J199" s="137">
        <f t="shared" si="241"/>
        <v>0</v>
      </c>
      <c r="K199" s="167">
        <f t="shared" si="242"/>
        <v>0</v>
      </c>
      <c r="L199" s="68">
        <v>1</v>
      </c>
      <c r="M199" s="137">
        <f t="shared" si="243"/>
        <v>1</v>
      </c>
      <c r="N199" s="167">
        <f t="shared" si="244"/>
        <v>0</v>
      </c>
      <c r="O199" s="6"/>
      <c r="P199" s="137">
        <f t="shared" si="223"/>
        <v>1</v>
      </c>
      <c r="Q199" s="167">
        <f t="shared" si="224"/>
        <v>0</v>
      </c>
      <c r="R199" s="164">
        <f t="shared" si="225"/>
        <v>1</v>
      </c>
      <c r="S199" s="165">
        <f t="shared" si="226"/>
        <v>0</v>
      </c>
      <c r="U199" s="169">
        <f t="shared" si="245"/>
        <v>1</v>
      </c>
      <c r="V199" s="6">
        <v>1</v>
      </c>
      <c r="W199" s="6"/>
      <c r="X199" s="137">
        <f t="shared" si="246"/>
        <v>2</v>
      </c>
      <c r="Y199" s="167">
        <f t="shared" si="247"/>
        <v>1</v>
      </c>
      <c r="Z199" s="169">
        <f t="shared" si="248"/>
        <v>1</v>
      </c>
      <c r="AA199" s="6">
        <v>1</v>
      </c>
      <c r="AB199" s="6"/>
      <c r="AC199" s="137">
        <f t="shared" si="249"/>
        <v>3</v>
      </c>
      <c r="AD199" s="160">
        <f t="shared" si="250"/>
        <v>0.5</v>
      </c>
      <c r="AE199" s="169">
        <f t="shared" si="251"/>
        <v>0</v>
      </c>
      <c r="AF199" s="6"/>
      <c r="AG199" s="6"/>
      <c r="AH199" s="137">
        <f t="shared" si="252"/>
        <v>3</v>
      </c>
      <c r="AI199" s="160">
        <f t="shared" si="253"/>
        <v>0</v>
      </c>
      <c r="AJ199" s="169">
        <f t="shared" si="254"/>
        <v>2</v>
      </c>
      <c r="AK199" s="6">
        <v>2</v>
      </c>
      <c r="AL199" s="6"/>
      <c r="AM199" s="137">
        <f t="shared" si="255"/>
        <v>5</v>
      </c>
      <c r="AN199" s="160">
        <f t="shared" si="256"/>
        <v>0.66666666666666663</v>
      </c>
      <c r="AO199" s="169">
        <f t="shared" si="257"/>
        <v>1</v>
      </c>
      <c r="AP199" s="6">
        <v>1</v>
      </c>
      <c r="AQ199" s="6"/>
      <c r="AR199" s="137">
        <f t="shared" si="258"/>
        <v>6</v>
      </c>
      <c r="AS199" s="160">
        <f t="shared" si="259"/>
        <v>0.2</v>
      </c>
      <c r="AT199" s="164">
        <f t="shared" si="260"/>
        <v>5</v>
      </c>
      <c r="AU199" s="165">
        <f t="shared" si="261"/>
        <v>0.3160740129524926</v>
      </c>
    </row>
    <row r="200" spans="2:47" ht="15" customHeight="1" outlineLevel="1" x14ac:dyDescent="0.35">
      <c r="B200" s="49" t="s">
        <v>139</v>
      </c>
      <c r="C200" s="46" t="s">
        <v>106</v>
      </c>
      <c r="D200" s="170">
        <f>SUM(D175:D199)</f>
        <v>0</v>
      </c>
      <c r="E200" s="170">
        <f>SUM(E175:E199)</f>
        <v>40</v>
      </c>
      <c r="F200" s="170">
        <f>SUM(F175:F199)</f>
        <v>-9</v>
      </c>
      <c r="G200" s="170">
        <f>SUM(G175:G199)</f>
        <v>31</v>
      </c>
      <c r="H200" s="166">
        <f>IFERROR((G200-E200)/E200,0)</f>
        <v>-0.22500000000000001</v>
      </c>
      <c r="I200" s="170">
        <f>SUM(I175:I199)</f>
        <v>0</v>
      </c>
      <c r="J200" s="170">
        <f>SUM(J175:J199)</f>
        <v>31</v>
      </c>
      <c r="K200" s="166">
        <f t="shared" si="220"/>
        <v>0</v>
      </c>
      <c r="L200" s="170">
        <f>SUM(L175:L199)</f>
        <v>3</v>
      </c>
      <c r="M200" s="170">
        <f>SUM(M175:M199)</f>
        <v>34</v>
      </c>
      <c r="N200" s="166">
        <f t="shared" si="222"/>
        <v>9.6774193548387094E-2</v>
      </c>
      <c r="O200" s="170">
        <f>SUM(O175:O199)</f>
        <v>0</v>
      </c>
      <c r="P200" s="170">
        <f>SUM(P175:P199)</f>
        <v>34</v>
      </c>
      <c r="Q200" s="166">
        <f t="shared" si="224"/>
        <v>0</v>
      </c>
      <c r="R200" s="170">
        <f>SUM(R175:R199)</f>
        <v>-6</v>
      </c>
      <c r="S200" s="165">
        <f t="shared" si="226"/>
        <v>-3.9815410595812173E-2</v>
      </c>
      <c r="U200" s="170">
        <f>SUM(U175:U199)</f>
        <v>21</v>
      </c>
      <c r="V200" s="170">
        <f>SUM(V175:V199)</f>
        <v>21</v>
      </c>
      <c r="W200" s="170">
        <f>SUM(W175:W199)</f>
        <v>0</v>
      </c>
      <c r="X200" s="170">
        <f>SUM(X175:X199)</f>
        <v>55</v>
      </c>
      <c r="Y200" s="166">
        <f>IFERROR((X200-P200)/P200,0)</f>
        <v>0.61764705882352944</v>
      </c>
      <c r="Z200" s="170">
        <f>SUM(Z175:Z199)</f>
        <v>18</v>
      </c>
      <c r="AA200" s="170">
        <f>SUM(AA175:AA199)</f>
        <v>18</v>
      </c>
      <c r="AB200" s="170">
        <f>SUM(AB175:AB199)</f>
        <v>0</v>
      </c>
      <c r="AC200" s="170">
        <f>SUM(AC175:AC199)</f>
        <v>73</v>
      </c>
      <c r="AD200" s="161">
        <f>IFERROR((AC200-X200)/X200,0)</f>
        <v>0.32727272727272727</v>
      </c>
      <c r="AE200" s="170">
        <f>SUM(AE175:AE199)</f>
        <v>8</v>
      </c>
      <c r="AF200" s="170">
        <f>SUM(AF175:AF199)</f>
        <v>8</v>
      </c>
      <c r="AG200" s="170">
        <f>SUM(AG175:AG199)</f>
        <v>0</v>
      </c>
      <c r="AH200" s="170">
        <f>SUM(AH175:AH199)</f>
        <v>81</v>
      </c>
      <c r="AI200" s="161">
        <f t="shared" si="232"/>
        <v>0.1095890410958904</v>
      </c>
      <c r="AJ200" s="170">
        <f>SUM(AJ175:AJ199)</f>
        <v>10</v>
      </c>
      <c r="AK200" s="170">
        <f>SUM(AK175:AK199)</f>
        <v>10</v>
      </c>
      <c r="AL200" s="170">
        <f>SUM(AL175:AL199)</f>
        <v>0</v>
      </c>
      <c r="AM200" s="170">
        <f>SUM(AM175:AM199)</f>
        <v>91</v>
      </c>
      <c r="AN200" s="161">
        <f t="shared" si="234"/>
        <v>0.12345679012345678</v>
      </c>
      <c r="AO200" s="170">
        <f>SUM(AO175:AO199)</f>
        <v>12</v>
      </c>
      <c r="AP200" s="170">
        <f>SUM(AP175:AP199)</f>
        <v>12</v>
      </c>
      <c r="AQ200" s="170">
        <f>SUM(AQ175:AQ199)</f>
        <v>0</v>
      </c>
      <c r="AR200" s="170">
        <f>SUM(AR175:AR199)</f>
        <v>103</v>
      </c>
      <c r="AS200" s="161">
        <f t="shared" si="236"/>
        <v>0.13186813186813187</v>
      </c>
      <c r="AT200" s="170">
        <f>SUM(AT175:AT199)</f>
        <v>69</v>
      </c>
      <c r="AU200" s="165">
        <f t="shared" si="238"/>
        <v>0.1698189002866668</v>
      </c>
    </row>
    <row r="201" spans="2:47" ht="15" customHeight="1" x14ac:dyDescent="0.35"/>
    <row r="202" spans="2:47" ht="15.5" x14ac:dyDescent="0.35">
      <c r="B202" s="306" t="s">
        <v>112</v>
      </c>
      <c r="C202" s="306"/>
      <c r="D202" s="306"/>
      <c r="E202" s="306"/>
      <c r="F202" s="306"/>
      <c r="G202" s="306"/>
      <c r="H202" s="306"/>
      <c r="I202" s="306"/>
      <c r="J202" s="306"/>
      <c r="K202" s="306"/>
      <c r="L202" s="306"/>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c r="AI202" s="306"/>
      <c r="AJ202" s="306"/>
      <c r="AK202" s="306"/>
      <c r="AL202" s="306"/>
      <c r="AM202" s="306"/>
      <c r="AN202" s="306"/>
      <c r="AO202" s="306"/>
      <c r="AP202" s="306"/>
      <c r="AQ202" s="306"/>
      <c r="AR202" s="306"/>
      <c r="AS202" s="306"/>
      <c r="AT202" s="306"/>
      <c r="AU202" s="306"/>
    </row>
    <row r="203" spans="2:47" ht="5.5" customHeight="1" outlineLevel="1" x14ac:dyDescent="0.35">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row>
    <row r="204" spans="2:47" outlineLevel="1" x14ac:dyDescent="0.35">
      <c r="B204" s="326"/>
      <c r="C204" s="329" t="s">
        <v>105</v>
      </c>
      <c r="D204" s="317" t="s">
        <v>131</v>
      </c>
      <c r="E204" s="318"/>
      <c r="F204" s="318"/>
      <c r="G204" s="318"/>
      <c r="H204" s="318"/>
      <c r="I204" s="318"/>
      <c r="J204" s="318"/>
      <c r="K204" s="318"/>
      <c r="L204" s="318"/>
      <c r="M204" s="318"/>
      <c r="N204" s="318"/>
      <c r="O204" s="318"/>
      <c r="P204" s="318"/>
      <c r="Q204" s="319"/>
      <c r="R204" s="322" t="str">
        <f xml:space="preserve"> D205&amp;" - "&amp;O205</f>
        <v>2019 - 2023</v>
      </c>
      <c r="S204" s="323"/>
      <c r="U204" s="317" t="s">
        <v>132</v>
      </c>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9"/>
    </row>
    <row r="205" spans="2:47" outlineLevel="1" x14ac:dyDescent="0.35">
      <c r="B205" s="327"/>
      <c r="C205" s="330"/>
      <c r="D205" s="317">
        <f>$C$3-5</f>
        <v>2019</v>
      </c>
      <c r="E205" s="319"/>
      <c r="F205" s="317">
        <f>$C$3-4</f>
        <v>2020</v>
      </c>
      <c r="G205" s="318"/>
      <c r="H205" s="319"/>
      <c r="I205" s="317">
        <f>$C$3-3</f>
        <v>2021</v>
      </c>
      <c r="J205" s="318"/>
      <c r="K205" s="319"/>
      <c r="L205" s="317">
        <f>$C$3-2</f>
        <v>2022</v>
      </c>
      <c r="M205" s="318"/>
      <c r="N205" s="319"/>
      <c r="O205" s="317">
        <f>$C$3-1</f>
        <v>2023</v>
      </c>
      <c r="P205" s="318"/>
      <c r="Q205" s="319"/>
      <c r="R205" s="324"/>
      <c r="S205" s="325"/>
      <c r="U205" s="317">
        <f>$C$3</f>
        <v>2024</v>
      </c>
      <c r="V205" s="318"/>
      <c r="W205" s="318"/>
      <c r="X205" s="318"/>
      <c r="Y205" s="319"/>
      <c r="Z205" s="317">
        <f>$C$3+1</f>
        <v>2025</v>
      </c>
      <c r="AA205" s="318"/>
      <c r="AB205" s="318"/>
      <c r="AC205" s="318"/>
      <c r="AD205" s="319"/>
      <c r="AE205" s="317">
        <f>$C$3+2</f>
        <v>2026</v>
      </c>
      <c r="AF205" s="318"/>
      <c r="AG205" s="318"/>
      <c r="AH205" s="318"/>
      <c r="AI205" s="319"/>
      <c r="AJ205" s="317">
        <f>$C$3+3</f>
        <v>2027</v>
      </c>
      <c r="AK205" s="318"/>
      <c r="AL205" s="318"/>
      <c r="AM205" s="318"/>
      <c r="AN205" s="319"/>
      <c r="AO205" s="317">
        <f>$C$3+4</f>
        <v>2028</v>
      </c>
      <c r="AP205" s="318"/>
      <c r="AQ205" s="318"/>
      <c r="AR205" s="318"/>
      <c r="AS205" s="319"/>
      <c r="AT205" s="320" t="str">
        <f>U205&amp;" - "&amp;AO205</f>
        <v>2024 - 2028</v>
      </c>
      <c r="AU205" s="321"/>
    </row>
    <row r="206" spans="2:47" ht="43.5" outlineLevel="1" x14ac:dyDescent="0.35">
      <c r="B206" s="328"/>
      <c r="C206" s="331"/>
      <c r="D206" s="64" t="s">
        <v>133</v>
      </c>
      <c r="E206" s="65" t="s">
        <v>134</v>
      </c>
      <c r="F206" s="64" t="s">
        <v>133</v>
      </c>
      <c r="G206" s="9" t="s">
        <v>134</v>
      </c>
      <c r="H206" s="65" t="s">
        <v>135</v>
      </c>
      <c r="I206" s="64" t="s">
        <v>133</v>
      </c>
      <c r="J206" s="9" t="s">
        <v>134</v>
      </c>
      <c r="K206" s="65" t="s">
        <v>135</v>
      </c>
      <c r="L206" s="64" t="s">
        <v>133</v>
      </c>
      <c r="M206" s="9" t="s">
        <v>134</v>
      </c>
      <c r="N206" s="65" t="s">
        <v>135</v>
      </c>
      <c r="O206" s="64" t="s">
        <v>133</v>
      </c>
      <c r="P206" s="9" t="s">
        <v>134</v>
      </c>
      <c r="Q206" s="65" t="s">
        <v>135</v>
      </c>
      <c r="R206" s="64" t="s">
        <v>127</v>
      </c>
      <c r="S206" s="119" t="s">
        <v>136</v>
      </c>
      <c r="U206" s="64" t="s">
        <v>133</v>
      </c>
      <c r="V206" s="104" t="s">
        <v>137</v>
      </c>
      <c r="W206" s="104" t="s">
        <v>138</v>
      </c>
      <c r="X206" s="9" t="s">
        <v>134</v>
      </c>
      <c r="Y206" s="65" t="s">
        <v>135</v>
      </c>
      <c r="Z206" s="64" t="s">
        <v>133</v>
      </c>
      <c r="AA206" s="104" t="s">
        <v>137</v>
      </c>
      <c r="AB206" s="104" t="s">
        <v>138</v>
      </c>
      <c r="AC206" s="9" t="s">
        <v>134</v>
      </c>
      <c r="AD206" s="65" t="s">
        <v>135</v>
      </c>
      <c r="AE206" s="64" t="s">
        <v>133</v>
      </c>
      <c r="AF206" s="104" t="s">
        <v>137</v>
      </c>
      <c r="AG206" s="104" t="s">
        <v>138</v>
      </c>
      <c r="AH206" s="9" t="s">
        <v>134</v>
      </c>
      <c r="AI206" s="65" t="s">
        <v>135</v>
      </c>
      <c r="AJ206" s="64" t="s">
        <v>133</v>
      </c>
      <c r="AK206" s="104" t="s">
        <v>137</v>
      </c>
      <c r="AL206" s="104" t="s">
        <v>138</v>
      </c>
      <c r="AM206" s="9" t="s">
        <v>134</v>
      </c>
      <c r="AN206" s="65" t="s">
        <v>135</v>
      </c>
      <c r="AO206" s="64" t="s">
        <v>133</v>
      </c>
      <c r="AP206" s="104" t="s">
        <v>137</v>
      </c>
      <c r="AQ206" s="104" t="s">
        <v>138</v>
      </c>
      <c r="AR206" s="9" t="s">
        <v>134</v>
      </c>
      <c r="AS206" s="65" t="s">
        <v>135</v>
      </c>
      <c r="AT206" s="64" t="s">
        <v>127</v>
      </c>
      <c r="AU206" s="119" t="s">
        <v>136</v>
      </c>
    </row>
    <row r="207" spans="2:47" outlineLevel="1" x14ac:dyDescent="0.35">
      <c r="B207" s="237" t="s">
        <v>75</v>
      </c>
      <c r="C207" s="62" t="s">
        <v>106</v>
      </c>
      <c r="D207" s="68"/>
      <c r="E207" s="69"/>
      <c r="F207" s="68"/>
      <c r="G207" s="137">
        <f t="shared" ref="G207" si="262">E207+F207</f>
        <v>0</v>
      </c>
      <c r="H207" s="167">
        <f t="shared" ref="H207" si="263">IFERROR((G207-E207)/E207,0)</f>
        <v>0</v>
      </c>
      <c r="I207" s="68"/>
      <c r="J207" s="137">
        <f t="shared" ref="J207" si="264">G207+I207</f>
        <v>0</v>
      </c>
      <c r="K207" s="167">
        <f t="shared" ref="K207:K232" si="265">IFERROR((J207-G207)/G207,0)</f>
        <v>0</v>
      </c>
      <c r="L207" s="68"/>
      <c r="M207" s="137">
        <f t="shared" ref="M207" si="266">J207+L207</f>
        <v>0</v>
      </c>
      <c r="N207" s="167">
        <f t="shared" ref="N207:N232" si="267">IFERROR((M207-J207)/J207,0)</f>
        <v>0</v>
      </c>
      <c r="O207" s="68"/>
      <c r="P207" s="137">
        <f t="shared" ref="P207:P231" si="268">M207+O207</f>
        <v>0</v>
      </c>
      <c r="Q207" s="167">
        <f t="shared" ref="Q207:Q232" si="269">IFERROR((P207-M207)/M207,0)</f>
        <v>0</v>
      </c>
      <c r="R207" s="164">
        <f t="shared" ref="R207:R231" si="270">D207+F207+I207+L207+O207</f>
        <v>0</v>
      </c>
      <c r="S207" s="165">
        <f t="shared" ref="S207:S232" si="271">IFERROR((P207/E207)^(1/4)-1,0)</f>
        <v>0</v>
      </c>
      <c r="U207" s="169">
        <f>V207+W207</f>
        <v>0</v>
      </c>
      <c r="V207" s="6"/>
      <c r="W207" s="6"/>
      <c r="X207" s="137">
        <f t="shared" ref="X207" si="272">P207+U207</f>
        <v>0</v>
      </c>
      <c r="Y207" s="167">
        <f t="shared" ref="Y207" si="273">IFERROR((X207-P207)/P207,0)</f>
        <v>0</v>
      </c>
      <c r="Z207" s="169">
        <f>AA207+AB207</f>
        <v>0</v>
      </c>
      <c r="AA207" s="6"/>
      <c r="AB207" s="6"/>
      <c r="AC207" s="137">
        <f t="shared" ref="AC207" si="274">X207+Z207</f>
        <v>0</v>
      </c>
      <c r="AD207" s="160">
        <f t="shared" ref="AD207:AD232" si="275">IFERROR((AC207-X207)/X207,0)</f>
        <v>0</v>
      </c>
      <c r="AE207" s="169">
        <f>AF207+AG207</f>
        <v>0</v>
      </c>
      <c r="AF207" s="6"/>
      <c r="AG207" s="6"/>
      <c r="AH207" s="137">
        <f t="shared" ref="AH207" si="276">AC207+AE207</f>
        <v>0</v>
      </c>
      <c r="AI207" s="160">
        <f t="shared" ref="AI207:AI232" si="277">IFERROR((AH207-AC207)/AC207,0)</f>
        <v>0</v>
      </c>
      <c r="AJ207" s="169">
        <f>AK207+AL207</f>
        <v>0</v>
      </c>
      <c r="AK207" s="6"/>
      <c r="AL207" s="6"/>
      <c r="AM207" s="137">
        <f t="shared" ref="AM207" si="278">AH207+AJ207</f>
        <v>0</v>
      </c>
      <c r="AN207" s="160">
        <f t="shared" ref="AN207:AN232" si="279">IFERROR((AM207-AH207)/AH207,0)</f>
        <v>0</v>
      </c>
      <c r="AO207" s="169">
        <f>AP207+AQ207</f>
        <v>0</v>
      </c>
      <c r="AP207" s="6"/>
      <c r="AQ207" s="6"/>
      <c r="AR207" s="137">
        <f t="shared" ref="AR207" si="280">AM207+AO207</f>
        <v>0</v>
      </c>
      <c r="AS207" s="160">
        <f t="shared" ref="AS207:AS232" si="281">IFERROR((AR207-AM207)/AM207,0)</f>
        <v>0</v>
      </c>
      <c r="AT207" s="164">
        <f t="shared" ref="AT207" si="282">U207+Z207+AE207+AJ207+AO207</f>
        <v>0</v>
      </c>
      <c r="AU207" s="165">
        <f t="shared" ref="AU207:AU232" si="283">IFERROR((AR207/X207)^(1/4)-1,0)</f>
        <v>0</v>
      </c>
    </row>
    <row r="208" spans="2:47" outlineLevel="1" x14ac:dyDescent="0.35">
      <c r="B208" s="238" t="s">
        <v>76</v>
      </c>
      <c r="C208" s="62" t="s">
        <v>106</v>
      </c>
      <c r="D208" s="68"/>
      <c r="E208" s="69"/>
      <c r="F208" s="68"/>
      <c r="G208" s="137">
        <f t="shared" ref="G208:G231" si="284">E208+F208</f>
        <v>0</v>
      </c>
      <c r="H208" s="167">
        <f t="shared" ref="H208:H231" si="285">IFERROR((G208-E208)/E208,0)</f>
        <v>0</v>
      </c>
      <c r="I208" s="68"/>
      <c r="J208" s="137">
        <f t="shared" ref="J208:J231" si="286">G208+I208</f>
        <v>0</v>
      </c>
      <c r="K208" s="167">
        <f t="shared" ref="K208:K231" si="287">IFERROR((J208-G208)/G208,0)</f>
        <v>0</v>
      </c>
      <c r="L208" s="68"/>
      <c r="M208" s="137">
        <f t="shared" ref="M208:M231" si="288">J208+L208</f>
        <v>0</v>
      </c>
      <c r="N208" s="167">
        <f t="shared" ref="N208:N231" si="289">IFERROR((M208-J208)/J208,0)</f>
        <v>0</v>
      </c>
      <c r="O208" s="68"/>
      <c r="P208" s="137">
        <f t="shared" si="268"/>
        <v>0</v>
      </c>
      <c r="Q208" s="167">
        <f t="shared" si="269"/>
        <v>0</v>
      </c>
      <c r="R208" s="164">
        <f t="shared" si="270"/>
        <v>0</v>
      </c>
      <c r="S208" s="165">
        <f t="shared" si="271"/>
        <v>0</v>
      </c>
      <c r="U208" s="169">
        <f t="shared" ref="U208:U231" si="290">V208+W208</f>
        <v>0</v>
      </c>
      <c r="V208" s="6"/>
      <c r="W208" s="6"/>
      <c r="X208" s="137">
        <f t="shared" ref="X208:X231" si="291">P208+U208</f>
        <v>0</v>
      </c>
      <c r="Y208" s="167">
        <f t="shared" ref="Y208:Y231" si="292">IFERROR((X208-P208)/P208,0)</f>
        <v>0</v>
      </c>
      <c r="Z208" s="169">
        <f t="shared" ref="Z208:Z231" si="293">AA208+AB208</f>
        <v>0</v>
      </c>
      <c r="AA208" s="6"/>
      <c r="AB208" s="6"/>
      <c r="AC208" s="137">
        <f t="shared" ref="AC208:AC231" si="294">X208+Z208</f>
        <v>0</v>
      </c>
      <c r="AD208" s="160">
        <f t="shared" ref="AD208:AD231" si="295">IFERROR((AC208-X208)/X208,0)</f>
        <v>0</v>
      </c>
      <c r="AE208" s="169">
        <f t="shared" ref="AE208:AE231" si="296">AF208+AG208</f>
        <v>0</v>
      </c>
      <c r="AF208" s="6"/>
      <c r="AG208" s="6"/>
      <c r="AH208" s="137">
        <f t="shared" ref="AH208:AH231" si="297">AC208+AE208</f>
        <v>0</v>
      </c>
      <c r="AI208" s="160">
        <f t="shared" ref="AI208:AI231" si="298">IFERROR((AH208-AC208)/AC208,0)</f>
        <v>0</v>
      </c>
      <c r="AJ208" s="169">
        <f t="shared" ref="AJ208:AJ231" si="299">AK208+AL208</f>
        <v>0</v>
      </c>
      <c r="AK208" s="6"/>
      <c r="AL208" s="6"/>
      <c r="AM208" s="137">
        <f t="shared" ref="AM208:AM231" si="300">AH208+AJ208</f>
        <v>0</v>
      </c>
      <c r="AN208" s="160">
        <f t="shared" ref="AN208:AN231" si="301">IFERROR((AM208-AH208)/AH208,0)</f>
        <v>0</v>
      </c>
      <c r="AO208" s="169">
        <f t="shared" ref="AO208:AO231" si="302">AP208+AQ208</f>
        <v>0</v>
      </c>
      <c r="AP208" s="6"/>
      <c r="AQ208" s="6"/>
      <c r="AR208" s="137">
        <f t="shared" ref="AR208:AR231" si="303">AM208+AO208</f>
        <v>0</v>
      </c>
      <c r="AS208" s="160">
        <f t="shared" ref="AS208:AS231" si="304">IFERROR((AR208-AM208)/AM208,0)</f>
        <v>0</v>
      </c>
      <c r="AT208" s="164">
        <f t="shared" ref="AT208:AT231" si="305">U208+Z208+AE208+AJ208+AO208</f>
        <v>0</v>
      </c>
      <c r="AU208" s="165">
        <f t="shared" ref="AU208:AU231" si="306">IFERROR((AR208/X208)^(1/4)-1,0)</f>
        <v>0</v>
      </c>
    </row>
    <row r="209" spans="2:47" outlineLevel="1" x14ac:dyDescent="0.35">
      <c r="B209" s="237" t="s">
        <v>77</v>
      </c>
      <c r="C209" s="62" t="s">
        <v>106</v>
      </c>
      <c r="D209" s="68"/>
      <c r="E209" s="69"/>
      <c r="F209" s="68"/>
      <c r="G209" s="137">
        <f t="shared" si="284"/>
        <v>0</v>
      </c>
      <c r="H209" s="167">
        <f t="shared" si="285"/>
        <v>0</v>
      </c>
      <c r="I209" s="68"/>
      <c r="J209" s="137">
        <f t="shared" si="286"/>
        <v>0</v>
      </c>
      <c r="K209" s="167">
        <f t="shared" si="287"/>
        <v>0</v>
      </c>
      <c r="L209" s="68"/>
      <c r="M209" s="137">
        <f t="shared" si="288"/>
        <v>0</v>
      </c>
      <c r="N209" s="167">
        <f t="shared" si="289"/>
        <v>0</v>
      </c>
      <c r="O209" s="68"/>
      <c r="P209" s="137">
        <f t="shared" si="268"/>
        <v>0</v>
      </c>
      <c r="Q209" s="167">
        <f t="shared" si="269"/>
        <v>0</v>
      </c>
      <c r="R209" s="164">
        <f t="shared" si="270"/>
        <v>0</v>
      </c>
      <c r="S209" s="165">
        <f t="shared" si="271"/>
        <v>0</v>
      </c>
      <c r="U209" s="169">
        <f t="shared" si="290"/>
        <v>0</v>
      </c>
      <c r="V209" s="6"/>
      <c r="W209" s="6"/>
      <c r="X209" s="137">
        <f t="shared" si="291"/>
        <v>0</v>
      </c>
      <c r="Y209" s="167">
        <f t="shared" si="292"/>
        <v>0</v>
      </c>
      <c r="Z209" s="169">
        <f t="shared" si="293"/>
        <v>0</v>
      </c>
      <c r="AA209" s="6"/>
      <c r="AB209" s="6"/>
      <c r="AC209" s="137">
        <f t="shared" si="294"/>
        <v>0</v>
      </c>
      <c r="AD209" s="160">
        <f t="shared" si="295"/>
        <v>0</v>
      </c>
      <c r="AE209" s="169">
        <f t="shared" si="296"/>
        <v>0</v>
      </c>
      <c r="AF209" s="6"/>
      <c r="AG209" s="6"/>
      <c r="AH209" s="137">
        <f t="shared" si="297"/>
        <v>0</v>
      </c>
      <c r="AI209" s="160">
        <f t="shared" si="298"/>
        <v>0</v>
      </c>
      <c r="AJ209" s="169">
        <f t="shared" si="299"/>
        <v>0</v>
      </c>
      <c r="AK209" s="6"/>
      <c r="AL209" s="6"/>
      <c r="AM209" s="137">
        <f t="shared" si="300"/>
        <v>0</v>
      </c>
      <c r="AN209" s="160">
        <f t="shared" si="301"/>
        <v>0</v>
      </c>
      <c r="AO209" s="169">
        <f t="shared" si="302"/>
        <v>0</v>
      </c>
      <c r="AP209" s="6"/>
      <c r="AQ209" s="6"/>
      <c r="AR209" s="137">
        <f t="shared" si="303"/>
        <v>0</v>
      </c>
      <c r="AS209" s="160">
        <f t="shared" si="304"/>
        <v>0</v>
      </c>
      <c r="AT209" s="164">
        <f t="shared" si="305"/>
        <v>0</v>
      </c>
      <c r="AU209" s="165">
        <f t="shared" si="306"/>
        <v>0</v>
      </c>
    </row>
    <row r="210" spans="2:47" outlineLevel="1" x14ac:dyDescent="0.35">
      <c r="B210" s="238" t="s">
        <v>78</v>
      </c>
      <c r="C210" s="62" t="s">
        <v>106</v>
      </c>
      <c r="D210" s="68"/>
      <c r="E210" s="69"/>
      <c r="F210" s="68"/>
      <c r="G210" s="137">
        <f t="shared" si="284"/>
        <v>0</v>
      </c>
      <c r="H210" s="167">
        <f t="shared" si="285"/>
        <v>0</v>
      </c>
      <c r="I210" s="68"/>
      <c r="J210" s="137">
        <f t="shared" si="286"/>
        <v>0</v>
      </c>
      <c r="K210" s="167">
        <f t="shared" si="287"/>
        <v>0</v>
      </c>
      <c r="L210" s="68"/>
      <c r="M210" s="137">
        <f t="shared" si="288"/>
        <v>0</v>
      </c>
      <c r="N210" s="167">
        <f t="shared" si="289"/>
        <v>0</v>
      </c>
      <c r="O210" s="68"/>
      <c r="P210" s="137">
        <f t="shared" si="268"/>
        <v>0</v>
      </c>
      <c r="Q210" s="167">
        <f t="shared" si="269"/>
        <v>0</v>
      </c>
      <c r="R210" s="164">
        <f t="shared" si="270"/>
        <v>0</v>
      </c>
      <c r="S210" s="165">
        <f t="shared" si="271"/>
        <v>0</v>
      </c>
      <c r="U210" s="169">
        <f t="shared" si="290"/>
        <v>0</v>
      </c>
      <c r="V210" s="6"/>
      <c r="W210" s="6"/>
      <c r="X210" s="137">
        <f t="shared" si="291"/>
        <v>0</v>
      </c>
      <c r="Y210" s="167">
        <f t="shared" si="292"/>
        <v>0</v>
      </c>
      <c r="Z210" s="169">
        <f t="shared" si="293"/>
        <v>0</v>
      </c>
      <c r="AA210" s="6"/>
      <c r="AB210" s="6"/>
      <c r="AC210" s="137">
        <f t="shared" si="294"/>
        <v>0</v>
      </c>
      <c r="AD210" s="160">
        <f t="shared" si="295"/>
        <v>0</v>
      </c>
      <c r="AE210" s="169">
        <f t="shared" si="296"/>
        <v>0</v>
      </c>
      <c r="AF210" s="6"/>
      <c r="AG210" s="6"/>
      <c r="AH210" s="137">
        <f t="shared" si="297"/>
        <v>0</v>
      </c>
      <c r="AI210" s="160">
        <f t="shared" si="298"/>
        <v>0</v>
      </c>
      <c r="AJ210" s="169">
        <f t="shared" si="299"/>
        <v>0</v>
      </c>
      <c r="AK210" s="6"/>
      <c r="AL210" s="6"/>
      <c r="AM210" s="137">
        <f t="shared" si="300"/>
        <v>0</v>
      </c>
      <c r="AN210" s="160">
        <f t="shared" si="301"/>
        <v>0</v>
      </c>
      <c r="AO210" s="169">
        <f t="shared" si="302"/>
        <v>0</v>
      </c>
      <c r="AP210" s="6"/>
      <c r="AQ210" s="6"/>
      <c r="AR210" s="137">
        <f t="shared" si="303"/>
        <v>0</v>
      </c>
      <c r="AS210" s="160">
        <f t="shared" si="304"/>
        <v>0</v>
      </c>
      <c r="AT210" s="164">
        <f t="shared" si="305"/>
        <v>0</v>
      </c>
      <c r="AU210" s="165">
        <f t="shared" si="306"/>
        <v>0</v>
      </c>
    </row>
    <row r="211" spans="2:47" outlineLevel="1" x14ac:dyDescent="0.35">
      <c r="B211" s="237" t="s">
        <v>79</v>
      </c>
      <c r="C211" s="62" t="s">
        <v>106</v>
      </c>
      <c r="D211" s="68"/>
      <c r="E211" s="69"/>
      <c r="F211" s="68"/>
      <c r="G211" s="137">
        <f t="shared" si="284"/>
        <v>0</v>
      </c>
      <c r="H211" s="167">
        <f t="shared" si="285"/>
        <v>0</v>
      </c>
      <c r="I211" s="68"/>
      <c r="J211" s="137">
        <f t="shared" si="286"/>
        <v>0</v>
      </c>
      <c r="K211" s="167">
        <f t="shared" si="287"/>
        <v>0</v>
      </c>
      <c r="L211" s="68"/>
      <c r="M211" s="137">
        <f t="shared" si="288"/>
        <v>0</v>
      </c>
      <c r="N211" s="167">
        <f t="shared" si="289"/>
        <v>0</v>
      </c>
      <c r="O211" s="68"/>
      <c r="P211" s="137">
        <f t="shared" si="268"/>
        <v>0</v>
      </c>
      <c r="Q211" s="167">
        <f t="shared" si="269"/>
        <v>0</v>
      </c>
      <c r="R211" s="164">
        <f t="shared" si="270"/>
        <v>0</v>
      </c>
      <c r="S211" s="165">
        <f t="shared" si="271"/>
        <v>0</v>
      </c>
      <c r="U211" s="169">
        <f t="shared" si="290"/>
        <v>0</v>
      </c>
      <c r="V211" s="6"/>
      <c r="W211" s="6"/>
      <c r="X211" s="137">
        <f t="shared" si="291"/>
        <v>0</v>
      </c>
      <c r="Y211" s="167">
        <f t="shared" si="292"/>
        <v>0</v>
      </c>
      <c r="Z211" s="169">
        <f t="shared" si="293"/>
        <v>0</v>
      </c>
      <c r="AA211" s="6"/>
      <c r="AB211" s="6"/>
      <c r="AC211" s="137">
        <f t="shared" si="294"/>
        <v>0</v>
      </c>
      <c r="AD211" s="160">
        <f t="shared" si="295"/>
        <v>0</v>
      </c>
      <c r="AE211" s="169">
        <f t="shared" si="296"/>
        <v>0</v>
      </c>
      <c r="AF211" s="6"/>
      <c r="AG211" s="6"/>
      <c r="AH211" s="137">
        <f t="shared" si="297"/>
        <v>0</v>
      </c>
      <c r="AI211" s="160">
        <f t="shared" si="298"/>
        <v>0</v>
      </c>
      <c r="AJ211" s="169">
        <f t="shared" si="299"/>
        <v>0</v>
      </c>
      <c r="AK211" s="6"/>
      <c r="AL211" s="6"/>
      <c r="AM211" s="137">
        <f t="shared" si="300"/>
        <v>0</v>
      </c>
      <c r="AN211" s="160">
        <f t="shared" si="301"/>
        <v>0</v>
      </c>
      <c r="AO211" s="169">
        <f t="shared" si="302"/>
        <v>0</v>
      </c>
      <c r="AP211" s="6"/>
      <c r="AQ211" s="6"/>
      <c r="AR211" s="137">
        <f t="shared" si="303"/>
        <v>0</v>
      </c>
      <c r="AS211" s="160">
        <f t="shared" si="304"/>
        <v>0</v>
      </c>
      <c r="AT211" s="164">
        <f t="shared" si="305"/>
        <v>0</v>
      </c>
      <c r="AU211" s="165">
        <f t="shared" si="306"/>
        <v>0</v>
      </c>
    </row>
    <row r="212" spans="2:47" outlineLevel="1" x14ac:dyDescent="0.35">
      <c r="B212" s="238" t="s">
        <v>80</v>
      </c>
      <c r="C212" s="62" t="s">
        <v>106</v>
      </c>
      <c r="D212" s="68"/>
      <c r="E212" s="69"/>
      <c r="F212" s="68"/>
      <c r="G212" s="137">
        <f t="shared" si="284"/>
        <v>0</v>
      </c>
      <c r="H212" s="167">
        <f t="shared" si="285"/>
        <v>0</v>
      </c>
      <c r="I212" s="68"/>
      <c r="J212" s="137">
        <f t="shared" si="286"/>
        <v>0</v>
      </c>
      <c r="K212" s="167">
        <f t="shared" si="287"/>
        <v>0</v>
      </c>
      <c r="L212" s="68"/>
      <c r="M212" s="137">
        <f t="shared" si="288"/>
        <v>0</v>
      </c>
      <c r="N212" s="167">
        <f t="shared" si="289"/>
        <v>0</v>
      </c>
      <c r="O212" s="68"/>
      <c r="P212" s="137">
        <f t="shared" si="268"/>
        <v>0</v>
      </c>
      <c r="Q212" s="167">
        <f t="shared" si="269"/>
        <v>0</v>
      </c>
      <c r="R212" s="164">
        <f t="shared" si="270"/>
        <v>0</v>
      </c>
      <c r="S212" s="165">
        <f t="shared" si="271"/>
        <v>0</v>
      </c>
      <c r="U212" s="169">
        <f t="shared" si="290"/>
        <v>1</v>
      </c>
      <c r="V212" s="6">
        <v>1</v>
      </c>
      <c r="W212" s="6"/>
      <c r="X212" s="137">
        <f t="shared" si="291"/>
        <v>1</v>
      </c>
      <c r="Y212" s="167">
        <f t="shared" si="292"/>
        <v>0</v>
      </c>
      <c r="Z212" s="169">
        <f t="shared" si="293"/>
        <v>0</v>
      </c>
      <c r="AA212" s="6"/>
      <c r="AB212" s="6"/>
      <c r="AC212" s="137">
        <f t="shared" si="294"/>
        <v>1</v>
      </c>
      <c r="AD212" s="160">
        <f t="shared" si="295"/>
        <v>0</v>
      </c>
      <c r="AE212" s="169">
        <f t="shared" si="296"/>
        <v>0</v>
      </c>
      <c r="AF212" s="6"/>
      <c r="AG212" s="6"/>
      <c r="AH212" s="137">
        <f t="shared" si="297"/>
        <v>1</v>
      </c>
      <c r="AI212" s="160">
        <f t="shared" si="298"/>
        <v>0</v>
      </c>
      <c r="AJ212" s="169">
        <f t="shared" si="299"/>
        <v>0</v>
      </c>
      <c r="AK212" s="6"/>
      <c r="AL212" s="6"/>
      <c r="AM212" s="137">
        <f t="shared" si="300"/>
        <v>1</v>
      </c>
      <c r="AN212" s="160">
        <f t="shared" si="301"/>
        <v>0</v>
      </c>
      <c r="AO212" s="169">
        <f t="shared" si="302"/>
        <v>0</v>
      </c>
      <c r="AP212" s="6"/>
      <c r="AQ212" s="6"/>
      <c r="AR212" s="137">
        <f t="shared" si="303"/>
        <v>1</v>
      </c>
      <c r="AS212" s="160">
        <f t="shared" si="304"/>
        <v>0</v>
      </c>
      <c r="AT212" s="164">
        <f t="shared" si="305"/>
        <v>1</v>
      </c>
      <c r="AU212" s="165">
        <f t="shared" si="306"/>
        <v>0</v>
      </c>
    </row>
    <row r="213" spans="2:47" outlineLevel="1" x14ac:dyDescent="0.35">
      <c r="B213" s="237" t="s">
        <v>81</v>
      </c>
      <c r="C213" s="62" t="s">
        <v>106</v>
      </c>
      <c r="D213" s="68"/>
      <c r="E213" s="69"/>
      <c r="F213" s="68"/>
      <c r="G213" s="137">
        <f t="shared" si="284"/>
        <v>0</v>
      </c>
      <c r="H213" s="167">
        <f t="shared" si="285"/>
        <v>0</v>
      </c>
      <c r="I213" s="68"/>
      <c r="J213" s="137">
        <f t="shared" si="286"/>
        <v>0</v>
      </c>
      <c r="K213" s="167">
        <f t="shared" si="287"/>
        <v>0</v>
      </c>
      <c r="L213" s="68"/>
      <c r="M213" s="137">
        <f t="shared" si="288"/>
        <v>0</v>
      </c>
      <c r="N213" s="167">
        <f t="shared" si="289"/>
        <v>0</v>
      </c>
      <c r="O213" s="68"/>
      <c r="P213" s="137">
        <f t="shared" si="268"/>
        <v>0</v>
      </c>
      <c r="Q213" s="167">
        <f t="shared" si="269"/>
        <v>0</v>
      </c>
      <c r="R213" s="164">
        <f t="shared" si="270"/>
        <v>0</v>
      </c>
      <c r="S213" s="165">
        <f t="shared" si="271"/>
        <v>0</v>
      </c>
      <c r="U213" s="169">
        <f t="shared" si="290"/>
        <v>0</v>
      </c>
      <c r="V213" s="6"/>
      <c r="W213" s="6"/>
      <c r="X213" s="137">
        <f t="shared" si="291"/>
        <v>0</v>
      </c>
      <c r="Y213" s="167">
        <f t="shared" si="292"/>
        <v>0</v>
      </c>
      <c r="Z213" s="169">
        <f t="shared" si="293"/>
        <v>0</v>
      </c>
      <c r="AA213" s="6"/>
      <c r="AB213" s="6"/>
      <c r="AC213" s="137">
        <f t="shared" si="294"/>
        <v>0</v>
      </c>
      <c r="AD213" s="160">
        <f t="shared" si="295"/>
        <v>0</v>
      </c>
      <c r="AE213" s="169">
        <f t="shared" si="296"/>
        <v>0</v>
      </c>
      <c r="AF213" s="6"/>
      <c r="AG213" s="6"/>
      <c r="AH213" s="137">
        <f t="shared" si="297"/>
        <v>0</v>
      </c>
      <c r="AI213" s="160">
        <f t="shared" si="298"/>
        <v>0</v>
      </c>
      <c r="AJ213" s="169">
        <f t="shared" si="299"/>
        <v>0</v>
      </c>
      <c r="AK213" s="6"/>
      <c r="AL213" s="6"/>
      <c r="AM213" s="137">
        <f t="shared" si="300"/>
        <v>0</v>
      </c>
      <c r="AN213" s="160">
        <f t="shared" si="301"/>
        <v>0</v>
      </c>
      <c r="AO213" s="169">
        <f t="shared" si="302"/>
        <v>0</v>
      </c>
      <c r="AP213" s="6"/>
      <c r="AQ213" s="6"/>
      <c r="AR213" s="137">
        <f t="shared" si="303"/>
        <v>0</v>
      </c>
      <c r="AS213" s="160">
        <f t="shared" si="304"/>
        <v>0</v>
      </c>
      <c r="AT213" s="164">
        <f t="shared" si="305"/>
        <v>0</v>
      </c>
      <c r="AU213" s="165">
        <f t="shared" si="306"/>
        <v>0</v>
      </c>
    </row>
    <row r="214" spans="2:47" outlineLevel="1" x14ac:dyDescent="0.35">
      <c r="B214" s="238" t="s">
        <v>82</v>
      </c>
      <c r="C214" s="62" t="s">
        <v>106</v>
      </c>
      <c r="D214" s="68"/>
      <c r="E214" s="69"/>
      <c r="F214" s="68"/>
      <c r="G214" s="137">
        <f t="shared" si="284"/>
        <v>0</v>
      </c>
      <c r="H214" s="167">
        <f t="shared" si="285"/>
        <v>0</v>
      </c>
      <c r="I214" s="68"/>
      <c r="J214" s="137">
        <f t="shared" si="286"/>
        <v>0</v>
      </c>
      <c r="K214" s="167">
        <f t="shared" si="287"/>
        <v>0</v>
      </c>
      <c r="L214" s="68"/>
      <c r="M214" s="137">
        <f t="shared" si="288"/>
        <v>0</v>
      </c>
      <c r="N214" s="167">
        <f t="shared" si="289"/>
        <v>0</v>
      </c>
      <c r="O214" s="68"/>
      <c r="P214" s="137">
        <f t="shared" si="268"/>
        <v>0</v>
      </c>
      <c r="Q214" s="167">
        <f t="shared" si="269"/>
        <v>0</v>
      </c>
      <c r="R214" s="164">
        <f t="shared" si="270"/>
        <v>0</v>
      </c>
      <c r="S214" s="165">
        <f t="shared" si="271"/>
        <v>0</v>
      </c>
      <c r="U214" s="169">
        <f t="shared" si="290"/>
        <v>0</v>
      </c>
      <c r="V214" s="6"/>
      <c r="W214" s="6"/>
      <c r="X214" s="137">
        <f t="shared" si="291"/>
        <v>0</v>
      </c>
      <c r="Y214" s="167">
        <f t="shared" si="292"/>
        <v>0</v>
      </c>
      <c r="Z214" s="169">
        <f t="shared" si="293"/>
        <v>0</v>
      </c>
      <c r="AA214" s="6"/>
      <c r="AB214" s="6"/>
      <c r="AC214" s="137">
        <f t="shared" si="294"/>
        <v>0</v>
      </c>
      <c r="AD214" s="160">
        <f t="shared" si="295"/>
        <v>0</v>
      </c>
      <c r="AE214" s="169">
        <f t="shared" si="296"/>
        <v>0</v>
      </c>
      <c r="AF214" s="6"/>
      <c r="AG214" s="6"/>
      <c r="AH214" s="137">
        <f t="shared" si="297"/>
        <v>0</v>
      </c>
      <c r="AI214" s="160">
        <f t="shared" si="298"/>
        <v>0</v>
      </c>
      <c r="AJ214" s="169">
        <f t="shared" si="299"/>
        <v>0</v>
      </c>
      <c r="AK214" s="6"/>
      <c r="AL214" s="6"/>
      <c r="AM214" s="137">
        <f t="shared" si="300"/>
        <v>0</v>
      </c>
      <c r="AN214" s="160">
        <f t="shared" si="301"/>
        <v>0</v>
      </c>
      <c r="AO214" s="169">
        <f t="shared" si="302"/>
        <v>0</v>
      </c>
      <c r="AP214" s="6"/>
      <c r="AQ214" s="6"/>
      <c r="AR214" s="137">
        <f t="shared" si="303"/>
        <v>0</v>
      </c>
      <c r="AS214" s="160">
        <f t="shared" si="304"/>
        <v>0</v>
      </c>
      <c r="AT214" s="164">
        <f t="shared" si="305"/>
        <v>0</v>
      </c>
      <c r="AU214" s="165">
        <f t="shared" si="306"/>
        <v>0</v>
      </c>
    </row>
    <row r="215" spans="2:47" outlineLevel="1" x14ac:dyDescent="0.35">
      <c r="B215" s="237" t="s">
        <v>83</v>
      </c>
      <c r="C215" s="62" t="s">
        <v>106</v>
      </c>
      <c r="D215" s="68"/>
      <c r="E215" s="69"/>
      <c r="F215" s="68"/>
      <c r="G215" s="137">
        <f t="shared" si="284"/>
        <v>0</v>
      </c>
      <c r="H215" s="167">
        <f t="shared" si="285"/>
        <v>0</v>
      </c>
      <c r="I215" s="68"/>
      <c r="J215" s="137">
        <f t="shared" si="286"/>
        <v>0</v>
      </c>
      <c r="K215" s="167">
        <f t="shared" si="287"/>
        <v>0</v>
      </c>
      <c r="L215" s="68"/>
      <c r="M215" s="137">
        <f t="shared" si="288"/>
        <v>0</v>
      </c>
      <c r="N215" s="167">
        <f t="shared" si="289"/>
        <v>0</v>
      </c>
      <c r="O215" s="68"/>
      <c r="P215" s="137">
        <f t="shared" si="268"/>
        <v>0</v>
      </c>
      <c r="Q215" s="167">
        <f t="shared" si="269"/>
        <v>0</v>
      </c>
      <c r="R215" s="164">
        <f t="shared" si="270"/>
        <v>0</v>
      </c>
      <c r="S215" s="165">
        <f t="shared" si="271"/>
        <v>0</v>
      </c>
      <c r="U215" s="169">
        <f t="shared" si="290"/>
        <v>0</v>
      </c>
      <c r="V215" s="6"/>
      <c r="W215" s="6"/>
      <c r="X215" s="137">
        <f t="shared" si="291"/>
        <v>0</v>
      </c>
      <c r="Y215" s="167">
        <f t="shared" si="292"/>
        <v>0</v>
      </c>
      <c r="Z215" s="169">
        <f t="shared" si="293"/>
        <v>0</v>
      </c>
      <c r="AA215" s="6"/>
      <c r="AB215" s="6"/>
      <c r="AC215" s="137">
        <f t="shared" si="294"/>
        <v>0</v>
      </c>
      <c r="AD215" s="160">
        <f t="shared" si="295"/>
        <v>0</v>
      </c>
      <c r="AE215" s="169">
        <f t="shared" si="296"/>
        <v>0</v>
      </c>
      <c r="AF215" s="6"/>
      <c r="AG215" s="6"/>
      <c r="AH215" s="137">
        <f t="shared" si="297"/>
        <v>0</v>
      </c>
      <c r="AI215" s="160">
        <f t="shared" si="298"/>
        <v>0</v>
      </c>
      <c r="AJ215" s="169">
        <f t="shared" si="299"/>
        <v>0</v>
      </c>
      <c r="AK215" s="6"/>
      <c r="AL215" s="6"/>
      <c r="AM215" s="137">
        <f t="shared" si="300"/>
        <v>0</v>
      </c>
      <c r="AN215" s="160">
        <f t="shared" si="301"/>
        <v>0</v>
      </c>
      <c r="AO215" s="169">
        <f t="shared" si="302"/>
        <v>0</v>
      </c>
      <c r="AP215" s="6"/>
      <c r="AQ215" s="6"/>
      <c r="AR215" s="137">
        <f t="shared" si="303"/>
        <v>0</v>
      </c>
      <c r="AS215" s="160">
        <f t="shared" si="304"/>
        <v>0</v>
      </c>
      <c r="AT215" s="164">
        <f t="shared" si="305"/>
        <v>0</v>
      </c>
      <c r="AU215" s="165">
        <f t="shared" si="306"/>
        <v>0</v>
      </c>
    </row>
    <row r="216" spans="2:47" outlineLevel="1" x14ac:dyDescent="0.35">
      <c r="B216" s="238" t="s">
        <v>84</v>
      </c>
      <c r="C216" s="62" t="s">
        <v>106</v>
      </c>
      <c r="D216" s="68"/>
      <c r="E216" s="69"/>
      <c r="F216" s="68"/>
      <c r="G216" s="137">
        <f t="shared" si="284"/>
        <v>0</v>
      </c>
      <c r="H216" s="167">
        <f t="shared" si="285"/>
        <v>0</v>
      </c>
      <c r="I216" s="68"/>
      <c r="J216" s="137">
        <f t="shared" si="286"/>
        <v>0</v>
      </c>
      <c r="K216" s="167">
        <f t="shared" si="287"/>
        <v>0</v>
      </c>
      <c r="L216" s="68"/>
      <c r="M216" s="137">
        <f t="shared" si="288"/>
        <v>0</v>
      </c>
      <c r="N216" s="167">
        <f t="shared" si="289"/>
        <v>0</v>
      </c>
      <c r="O216" s="68"/>
      <c r="P216" s="137">
        <f t="shared" si="268"/>
        <v>0</v>
      </c>
      <c r="Q216" s="167">
        <f t="shared" si="269"/>
        <v>0</v>
      </c>
      <c r="R216" s="164">
        <f t="shared" si="270"/>
        <v>0</v>
      </c>
      <c r="S216" s="165">
        <f t="shared" si="271"/>
        <v>0</v>
      </c>
      <c r="U216" s="169">
        <f t="shared" si="290"/>
        <v>0</v>
      </c>
      <c r="V216" s="6"/>
      <c r="W216" s="6"/>
      <c r="X216" s="137">
        <f t="shared" si="291"/>
        <v>0</v>
      </c>
      <c r="Y216" s="167">
        <f t="shared" si="292"/>
        <v>0</v>
      </c>
      <c r="Z216" s="169">
        <f t="shared" si="293"/>
        <v>0</v>
      </c>
      <c r="AA216" s="6"/>
      <c r="AB216" s="6"/>
      <c r="AC216" s="137">
        <f t="shared" si="294"/>
        <v>0</v>
      </c>
      <c r="AD216" s="160">
        <f t="shared" si="295"/>
        <v>0</v>
      </c>
      <c r="AE216" s="169">
        <f t="shared" si="296"/>
        <v>0</v>
      </c>
      <c r="AF216" s="6"/>
      <c r="AG216" s="6"/>
      <c r="AH216" s="137">
        <f t="shared" si="297"/>
        <v>0</v>
      </c>
      <c r="AI216" s="160">
        <f t="shared" si="298"/>
        <v>0</v>
      </c>
      <c r="AJ216" s="169">
        <f t="shared" si="299"/>
        <v>0</v>
      </c>
      <c r="AK216" s="6"/>
      <c r="AL216" s="6"/>
      <c r="AM216" s="137">
        <f t="shared" si="300"/>
        <v>0</v>
      </c>
      <c r="AN216" s="160">
        <f t="shared" si="301"/>
        <v>0</v>
      </c>
      <c r="AO216" s="169">
        <f t="shared" si="302"/>
        <v>0</v>
      </c>
      <c r="AP216" s="6"/>
      <c r="AQ216" s="6"/>
      <c r="AR216" s="137">
        <f t="shared" si="303"/>
        <v>0</v>
      </c>
      <c r="AS216" s="160">
        <f t="shared" si="304"/>
        <v>0</v>
      </c>
      <c r="AT216" s="164">
        <f t="shared" si="305"/>
        <v>0</v>
      </c>
      <c r="AU216" s="165">
        <f t="shared" si="306"/>
        <v>0</v>
      </c>
    </row>
    <row r="217" spans="2:47" outlineLevel="1" x14ac:dyDescent="0.35">
      <c r="B217" s="237" t="s">
        <v>85</v>
      </c>
      <c r="C217" s="62" t="s">
        <v>106</v>
      </c>
      <c r="D217" s="68"/>
      <c r="E217" s="69"/>
      <c r="F217" s="68"/>
      <c r="G217" s="137">
        <f t="shared" si="284"/>
        <v>0</v>
      </c>
      <c r="H217" s="167">
        <f t="shared" si="285"/>
        <v>0</v>
      </c>
      <c r="I217" s="68"/>
      <c r="J217" s="137">
        <f t="shared" si="286"/>
        <v>0</v>
      </c>
      <c r="K217" s="167">
        <f t="shared" si="287"/>
        <v>0</v>
      </c>
      <c r="L217" s="68"/>
      <c r="M217" s="137">
        <f t="shared" si="288"/>
        <v>0</v>
      </c>
      <c r="N217" s="167">
        <f t="shared" si="289"/>
        <v>0</v>
      </c>
      <c r="O217" s="68"/>
      <c r="P217" s="137">
        <f t="shared" si="268"/>
        <v>0</v>
      </c>
      <c r="Q217" s="167">
        <f t="shared" si="269"/>
        <v>0</v>
      </c>
      <c r="R217" s="164">
        <f t="shared" si="270"/>
        <v>0</v>
      </c>
      <c r="S217" s="165">
        <f t="shared" si="271"/>
        <v>0</v>
      </c>
      <c r="U217" s="169">
        <f t="shared" si="290"/>
        <v>0</v>
      </c>
      <c r="V217" s="6"/>
      <c r="W217" s="6"/>
      <c r="X217" s="137">
        <f t="shared" si="291"/>
        <v>0</v>
      </c>
      <c r="Y217" s="167">
        <f t="shared" si="292"/>
        <v>0</v>
      </c>
      <c r="Z217" s="169">
        <f t="shared" si="293"/>
        <v>0</v>
      </c>
      <c r="AA217" s="6"/>
      <c r="AB217" s="6"/>
      <c r="AC217" s="137">
        <f t="shared" si="294"/>
        <v>0</v>
      </c>
      <c r="AD217" s="160">
        <f t="shared" si="295"/>
        <v>0</v>
      </c>
      <c r="AE217" s="169">
        <f t="shared" si="296"/>
        <v>0</v>
      </c>
      <c r="AF217" s="6"/>
      <c r="AG217" s="6"/>
      <c r="AH217" s="137">
        <f t="shared" si="297"/>
        <v>0</v>
      </c>
      <c r="AI217" s="160">
        <f t="shared" si="298"/>
        <v>0</v>
      </c>
      <c r="AJ217" s="169">
        <f t="shared" si="299"/>
        <v>0</v>
      </c>
      <c r="AK217" s="6"/>
      <c r="AL217" s="6"/>
      <c r="AM217" s="137">
        <f t="shared" si="300"/>
        <v>0</v>
      </c>
      <c r="AN217" s="160">
        <f t="shared" si="301"/>
        <v>0</v>
      </c>
      <c r="AO217" s="169">
        <f t="shared" si="302"/>
        <v>0</v>
      </c>
      <c r="AP217" s="6"/>
      <c r="AQ217" s="6"/>
      <c r="AR217" s="137">
        <f t="shared" si="303"/>
        <v>0</v>
      </c>
      <c r="AS217" s="160">
        <f t="shared" si="304"/>
        <v>0</v>
      </c>
      <c r="AT217" s="164">
        <f t="shared" si="305"/>
        <v>0</v>
      </c>
      <c r="AU217" s="165">
        <f t="shared" si="306"/>
        <v>0</v>
      </c>
    </row>
    <row r="218" spans="2:47" outlineLevel="1" x14ac:dyDescent="0.35">
      <c r="B218" s="238" t="s">
        <v>86</v>
      </c>
      <c r="C218" s="62" t="s">
        <v>106</v>
      </c>
      <c r="D218" s="68"/>
      <c r="E218" s="69"/>
      <c r="F218" s="68"/>
      <c r="G218" s="137">
        <f t="shared" si="284"/>
        <v>0</v>
      </c>
      <c r="H218" s="167">
        <f t="shared" si="285"/>
        <v>0</v>
      </c>
      <c r="I218" s="68"/>
      <c r="J218" s="137">
        <f t="shared" si="286"/>
        <v>0</v>
      </c>
      <c r="K218" s="167">
        <f t="shared" si="287"/>
        <v>0</v>
      </c>
      <c r="L218" s="68"/>
      <c r="M218" s="137">
        <f t="shared" si="288"/>
        <v>0</v>
      </c>
      <c r="N218" s="167">
        <f t="shared" si="289"/>
        <v>0</v>
      </c>
      <c r="O218" s="68"/>
      <c r="P218" s="137">
        <f t="shared" si="268"/>
        <v>0</v>
      </c>
      <c r="Q218" s="167">
        <f t="shared" si="269"/>
        <v>0</v>
      </c>
      <c r="R218" s="164">
        <f t="shared" si="270"/>
        <v>0</v>
      </c>
      <c r="S218" s="165">
        <f t="shared" si="271"/>
        <v>0</v>
      </c>
      <c r="U218" s="169">
        <f t="shared" si="290"/>
        <v>0</v>
      </c>
      <c r="V218" s="6"/>
      <c r="W218" s="6"/>
      <c r="X218" s="137">
        <f t="shared" si="291"/>
        <v>0</v>
      </c>
      <c r="Y218" s="167">
        <f t="shared" si="292"/>
        <v>0</v>
      </c>
      <c r="Z218" s="169">
        <f t="shared" si="293"/>
        <v>0</v>
      </c>
      <c r="AA218" s="6"/>
      <c r="AB218" s="6"/>
      <c r="AC218" s="137">
        <f t="shared" si="294"/>
        <v>0</v>
      </c>
      <c r="AD218" s="160">
        <f t="shared" si="295"/>
        <v>0</v>
      </c>
      <c r="AE218" s="169">
        <f t="shared" si="296"/>
        <v>0</v>
      </c>
      <c r="AF218" s="6"/>
      <c r="AG218" s="6"/>
      <c r="AH218" s="137">
        <f t="shared" si="297"/>
        <v>0</v>
      </c>
      <c r="AI218" s="160">
        <f t="shared" si="298"/>
        <v>0</v>
      </c>
      <c r="AJ218" s="169">
        <f t="shared" si="299"/>
        <v>0</v>
      </c>
      <c r="AK218" s="6"/>
      <c r="AL218" s="6"/>
      <c r="AM218" s="137">
        <f t="shared" si="300"/>
        <v>0</v>
      </c>
      <c r="AN218" s="160">
        <f t="shared" si="301"/>
        <v>0</v>
      </c>
      <c r="AO218" s="169">
        <f t="shared" si="302"/>
        <v>0</v>
      </c>
      <c r="AP218" s="6"/>
      <c r="AQ218" s="6"/>
      <c r="AR218" s="137">
        <f t="shared" si="303"/>
        <v>0</v>
      </c>
      <c r="AS218" s="160">
        <f t="shared" si="304"/>
        <v>0</v>
      </c>
      <c r="AT218" s="164">
        <f t="shared" si="305"/>
        <v>0</v>
      </c>
      <c r="AU218" s="165">
        <f t="shared" si="306"/>
        <v>0</v>
      </c>
    </row>
    <row r="219" spans="2:47" outlineLevel="1" x14ac:dyDescent="0.35">
      <c r="B219" s="237" t="s">
        <v>87</v>
      </c>
      <c r="C219" s="62" t="s">
        <v>106</v>
      </c>
      <c r="D219" s="68"/>
      <c r="E219" s="69"/>
      <c r="F219" s="68"/>
      <c r="G219" s="137">
        <f t="shared" si="284"/>
        <v>0</v>
      </c>
      <c r="H219" s="167">
        <f t="shared" si="285"/>
        <v>0</v>
      </c>
      <c r="I219" s="68"/>
      <c r="J219" s="137">
        <f t="shared" si="286"/>
        <v>0</v>
      </c>
      <c r="K219" s="167">
        <f t="shared" si="287"/>
        <v>0</v>
      </c>
      <c r="L219" s="68"/>
      <c r="M219" s="137">
        <f t="shared" si="288"/>
        <v>0</v>
      </c>
      <c r="N219" s="167">
        <f t="shared" si="289"/>
        <v>0</v>
      </c>
      <c r="O219" s="68"/>
      <c r="P219" s="137">
        <f t="shared" si="268"/>
        <v>0</v>
      </c>
      <c r="Q219" s="167">
        <f t="shared" si="269"/>
        <v>0</v>
      </c>
      <c r="R219" s="164">
        <f t="shared" si="270"/>
        <v>0</v>
      </c>
      <c r="S219" s="165">
        <f t="shared" si="271"/>
        <v>0</v>
      </c>
      <c r="U219" s="169">
        <f t="shared" si="290"/>
        <v>0</v>
      </c>
      <c r="V219" s="6"/>
      <c r="W219" s="6"/>
      <c r="X219" s="137">
        <f t="shared" si="291"/>
        <v>0</v>
      </c>
      <c r="Y219" s="167">
        <f t="shared" si="292"/>
        <v>0</v>
      </c>
      <c r="Z219" s="169">
        <f t="shared" si="293"/>
        <v>0</v>
      </c>
      <c r="AA219" s="6"/>
      <c r="AB219" s="6"/>
      <c r="AC219" s="137">
        <f t="shared" si="294"/>
        <v>0</v>
      </c>
      <c r="AD219" s="160">
        <f t="shared" si="295"/>
        <v>0</v>
      </c>
      <c r="AE219" s="169">
        <f t="shared" si="296"/>
        <v>0</v>
      </c>
      <c r="AF219" s="6"/>
      <c r="AG219" s="6"/>
      <c r="AH219" s="137">
        <f t="shared" si="297"/>
        <v>0</v>
      </c>
      <c r="AI219" s="160">
        <f t="shared" si="298"/>
        <v>0</v>
      </c>
      <c r="AJ219" s="169">
        <f t="shared" si="299"/>
        <v>0</v>
      </c>
      <c r="AK219" s="6"/>
      <c r="AL219" s="6"/>
      <c r="AM219" s="137">
        <f t="shared" si="300"/>
        <v>0</v>
      </c>
      <c r="AN219" s="160">
        <f t="shared" si="301"/>
        <v>0</v>
      </c>
      <c r="AO219" s="169">
        <f t="shared" si="302"/>
        <v>0</v>
      </c>
      <c r="AP219" s="6"/>
      <c r="AQ219" s="6"/>
      <c r="AR219" s="137">
        <f t="shared" si="303"/>
        <v>0</v>
      </c>
      <c r="AS219" s="160">
        <f t="shared" si="304"/>
        <v>0</v>
      </c>
      <c r="AT219" s="164">
        <f t="shared" si="305"/>
        <v>0</v>
      </c>
      <c r="AU219" s="165">
        <f t="shared" si="306"/>
        <v>0</v>
      </c>
    </row>
    <row r="220" spans="2:47" outlineLevel="1" x14ac:dyDescent="0.35">
      <c r="B220" s="238" t="s">
        <v>88</v>
      </c>
      <c r="C220" s="62" t="s">
        <v>106</v>
      </c>
      <c r="D220" s="68"/>
      <c r="E220" s="69"/>
      <c r="F220" s="68"/>
      <c r="G220" s="137">
        <f t="shared" si="284"/>
        <v>0</v>
      </c>
      <c r="H220" s="167">
        <f t="shared" si="285"/>
        <v>0</v>
      </c>
      <c r="I220" s="68"/>
      <c r="J220" s="137">
        <f t="shared" si="286"/>
        <v>0</v>
      </c>
      <c r="K220" s="167">
        <f t="shared" si="287"/>
        <v>0</v>
      </c>
      <c r="L220" s="68"/>
      <c r="M220" s="137">
        <f t="shared" si="288"/>
        <v>0</v>
      </c>
      <c r="N220" s="167">
        <f t="shared" si="289"/>
        <v>0</v>
      </c>
      <c r="O220" s="68"/>
      <c r="P220" s="137">
        <f t="shared" si="268"/>
        <v>0</v>
      </c>
      <c r="Q220" s="167">
        <f t="shared" si="269"/>
        <v>0</v>
      </c>
      <c r="R220" s="164">
        <f t="shared" si="270"/>
        <v>0</v>
      </c>
      <c r="S220" s="165">
        <f t="shared" si="271"/>
        <v>0</v>
      </c>
      <c r="U220" s="169">
        <f t="shared" si="290"/>
        <v>0</v>
      </c>
      <c r="V220" s="6"/>
      <c r="W220" s="6"/>
      <c r="X220" s="137">
        <f t="shared" si="291"/>
        <v>0</v>
      </c>
      <c r="Y220" s="167">
        <f t="shared" si="292"/>
        <v>0</v>
      </c>
      <c r="Z220" s="169">
        <f t="shared" si="293"/>
        <v>0</v>
      </c>
      <c r="AA220" s="6"/>
      <c r="AB220" s="6"/>
      <c r="AC220" s="137">
        <f t="shared" si="294"/>
        <v>0</v>
      </c>
      <c r="AD220" s="160">
        <f t="shared" si="295"/>
        <v>0</v>
      </c>
      <c r="AE220" s="169">
        <f t="shared" si="296"/>
        <v>0</v>
      </c>
      <c r="AF220" s="6"/>
      <c r="AG220" s="6"/>
      <c r="AH220" s="137">
        <f t="shared" si="297"/>
        <v>0</v>
      </c>
      <c r="AI220" s="160">
        <f t="shared" si="298"/>
        <v>0</v>
      </c>
      <c r="AJ220" s="169">
        <f t="shared" si="299"/>
        <v>0</v>
      </c>
      <c r="AK220" s="6"/>
      <c r="AL220" s="6"/>
      <c r="AM220" s="137">
        <f t="shared" si="300"/>
        <v>0</v>
      </c>
      <c r="AN220" s="160">
        <f t="shared" si="301"/>
        <v>0</v>
      </c>
      <c r="AO220" s="169">
        <f t="shared" si="302"/>
        <v>0</v>
      </c>
      <c r="AP220" s="6"/>
      <c r="AQ220" s="6"/>
      <c r="AR220" s="137">
        <f t="shared" si="303"/>
        <v>0</v>
      </c>
      <c r="AS220" s="160">
        <f t="shared" si="304"/>
        <v>0</v>
      </c>
      <c r="AT220" s="164">
        <f t="shared" si="305"/>
        <v>0</v>
      </c>
      <c r="AU220" s="165">
        <f t="shared" si="306"/>
        <v>0</v>
      </c>
    </row>
    <row r="221" spans="2:47" outlineLevel="1" x14ac:dyDescent="0.35">
      <c r="B221" s="237" t="s">
        <v>89</v>
      </c>
      <c r="C221" s="62" t="s">
        <v>106</v>
      </c>
      <c r="D221" s="68"/>
      <c r="E221" s="69"/>
      <c r="F221" s="68"/>
      <c r="G221" s="137">
        <f t="shared" si="284"/>
        <v>0</v>
      </c>
      <c r="H221" s="167">
        <f t="shared" si="285"/>
        <v>0</v>
      </c>
      <c r="I221" s="68"/>
      <c r="J221" s="137">
        <f t="shared" si="286"/>
        <v>0</v>
      </c>
      <c r="K221" s="167">
        <f t="shared" si="287"/>
        <v>0</v>
      </c>
      <c r="L221" s="68"/>
      <c r="M221" s="137">
        <f t="shared" si="288"/>
        <v>0</v>
      </c>
      <c r="N221" s="167">
        <f t="shared" si="289"/>
        <v>0</v>
      </c>
      <c r="O221" s="68"/>
      <c r="P221" s="137">
        <f t="shared" si="268"/>
        <v>0</v>
      </c>
      <c r="Q221" s="167">
        <f t="shared" si="269"/>
        <v>0</v>
      </c>
      <c r="R221" s="164">
        <f t="shared" si="270"/>
        <v>0</v>
      </c>
      <c r="S221" s="165">
        <f t="shared" si="271"/>
        <v>0</v>
      </c>
      <c r="U221" s="169">
        <f t="shared" si="290"/>
        <v>0</v>
      </c>
      <c r="V221" s="6"/>
      <c r="W221" s="6"/>
      <c r="X221" s="137">
        <f t="shared" si="291"/>
        <v>0</v>
      </c>
      <c r="Y221" s="167">
        <f t="shared" si="292"/>
        <v>0</v>
      </c>
      <c r="Z221" s="169">
        <f t="shared" si="293"/>
        <v>0</v>
      </c>
      <c r="AA221" s="6"/>
      <c r="AB221" s="6"/>
      <c r="AC221" s="137">
        <f t="shared" si="294"/>
        <v>0</v>
      </c>
      <c r="AD221" s="160">
        <f t="shared" si="295"/>
        <v>0</v>
      </c>
      <c r="AE221" s="169">
        <f t="shared" si="296"/>
        <v>0</v>
      </c>
      <c r="AF221" s="6"/>
      <c r="AG221" s="6"/>
      <c r="AH221" s="137">
        <f t="shared" si="297"/>
        <v>0</v>
      </c>
      <c r="AI221" s="160">
        <f t="shared" si="298"/>
        <v>0</v>
      </c>
      <c r="AJ221" s="169">
        <f t="shared" si="299"/>
        <v>0</v>
      </c>
      <c r="AK221" s="6"/>
      <c r="AL221" s="6"/>
      <c r="AM221" s="137">
        <f t="shared" si="300"/>
        <v>0</v>
      </c>
      <c r="AN221" s="160">
        <f t="shared" si="301"/>
        <v>0</v>
      </c>
      <c r="AO221" s="169">
        <f t="shared" si="302"/>
        <v>0</v>
      </c>
      <c r="AP221" s="6"/>
      <c r="AQ221" s="6"/>
      <c r="AR221" s="137">
        <f t="shared" si="303"/>
        <v>0</v>
      </c>
      <c r="AS221" s="160">
        <f t="shared" si="304"/>
        <v>0</v>
      </c>
      <c r="AT221" s="164">
        <f t="shared" si="305"/>
        <v>0</v>
      </c>
      <c r="AU221" s="165">
        <f t="shared" si="306"/>
        <v>0</v>
      </c>
    </row>
    <row r="222" spans="2:47" outlineLevel="1" x14ac:dyDescent="0.35">
      <c r="B222" s="238" t="s">
        <v>90</v>
      </c>
      <c r="C222" s="62" t="s">
        <v>106</v>
      </c>
      <c r="D222" s="68"/>
      <c r="E222" s="69"/>
      <c r="F222" s="68"/>
      <c r="G222" s="137">
        <f t="shared" si="284"/>
        <v>0</v>
      </c>
      <c r="H222" s="167">
        <f t="shared" si="285"/>
        <v>0</v>
      </c>
      <c r="I222" s="68"/>
      <c r="J222" s="137">
        <f t="shared" si="286"/>
        <v>0</v>
      </c>
      <c r="K222" s="167">
        <f t="shared" si="287"/>
        <v>0</v>
      </c>
      <c r="L222" s="68"/>
      <c r="M222" s="137">
        <f t="shared" si="288"/>
        <v>0</v>
      </c>
      <c r="N222" s="167">
        <f t="shared" si="289"/>
        <v>0</v>
      </c>
      <c r="O222" s="68"/>
      <c r="P222" s="137">
        <f t="shared" si="268"/>
        <v>0</v>
      </c>
      <c r="Q222" s="167">
        <f t="shared" si="269"/>
        <v>0</v>
      </c>
      <c r="R222" s="164">
        <f t="shared" si="270"/>
        <v>0</v>
      </c>
      <c r="S222" s="165">
        <f t="shared" si="271"/>
        <v>0</v>
      </c>
      <c r="U222" s="169">
        <f t="shared" si="290"/>
        <v>0</v>
      </c>
      <c r="V222" s="6"/>
      <c r="W222" s="6"/>
      <c r="X222" s="137">
        <f t="shared" si="291"/>
        <v>0</v>
      </c>
      <c r="Y222" s="167">
        <f t="shared" si="292"/>
        <v>0</v>
      </c>
      <c r="Z222" s="169">
        <f t="shared" si="293"/>
        <v>0</v>
      </c>
      <c r="AA222" s="6"/>
      <c r="AB222" s="6"/>
      <c r="AC222" s="137">
        <f t="shared" si="294"/>
        <v>0</v>
      </c>
      <c r="AD222" s="160">
        <f t="shared" si="295"/>
        <v>0</v>
      </c>
      <c r="AE222" s="169">
        <f t="shared" si="296"/>
        <v>0</v>
      </c>
      <c r="AF222" s="6"/>
      <c r="AG222" s="6"/>
      <c r="AH222" s="137">
        <f t="shared" si="297"/>
        <v>0</v>
      </c>
      <c r="AI222" s="160">
        <f t="shared" si="298"/>
        <v>0</v>
      </c>
      <c r="AJ222" s="169">
        <f t="shared" si="299"/>
        <v>0</v>
      </c>
      <c r="AK222" s="6"/>
      <c r="AL222" s="6"/>
      <c r="AM222" s="137">
        <f t="shared" si="300"/>
        <v>0</v>
      </c>
      <c r="AN222" s="160">
        <f t="shared" si="301"/>
        <v>0</v>
      </c>
      <c r="AO222" s="169">
        <f t="shared" si="302"/>
        <v>0</v>
      </c>
      <c r="AP222" s="6"/>
      <c r="AQ222" s="6"/>
      <c r="AR222" s="137">
        <f t="shared" si="303"/>
        <v>0</v>
      </c>
      <c r="AS222" s="160">
        <f t="shared" si="304"/>
        <v>0</v>
      </c>
      <c r="AT222" s="164">
        <f t="shared" si="305"/>
        <v>0</v>
      </c>
      <c r="AU222" s="165">
        <f t="shared" si="306"/>
        <v>0</v>
      </c>
    </row>
    <row r="223" spans="2:47" outlineLevel="1" x14ac:dyDescent="0.35">
      <c r="B223" s="238" t="s">
        <v>91</v>
      </c>
      <c r="C223" s="62" t="s">
        <v>106</v>
      </c>
      <c r="D223" s="68"/>
      <c r="E223" s="69"/>
      <c r="F223" s="68"/>
      <c r="G223" s="137">
        <f t="shared" si="284"/>
        <v>0</v>
      </c>
      <c r="H223" s="167">
        <f t="shared" si="285"/>
        <v>0</v>
      </c>
      <c r="I223" s="68"/>
      <c r="J223" s="137">
        <f t="shared" si="286"/>
        <v>0</v>
      </c>
      <c r="K223" s="167">
        <f t="shared" si="287"/>
        <v>0</v>
      </c>
      <c r="L223" s="68"/>
      <c r="M223" s="137">
        <f t="shared" si="288"/>
        <v>0</v>
      </c>
      <c r="N223" s="167">
        <f t="shared" si="289"/>
        <v>0</v>
      </c>
      <c r="O223" s="68"/>
      <c r="P223" s="137">
        <f t="shared" si="268"/>
        <v>0</v>
      </c>
      <c r="Q223" s="167">
        <f t="shared" si="269"/>
        <v>0</v>
      </c>
      <c r="R223" s="164">
        <f t="shared" si="270"/>
        <v>0</v>
      </c>
      <c r="S223" s="165">
        <f t="shared" si="271"/>
        <v>0</v>
      </c>
      <c r="U223" s="169">
        <f t="shared" si="290"/>
        <v>0</v>
      </c>
      <c r="V223" s="6"/>
      <c r="W223" s="6"/>
      <c r="X223" s="137">
        <f t="shared" si="291"/>
        <v>0</v>
      </c>
      <c r="Y223" s="167">
        <f t="shared" si="292"/>
        <v>0</v>
      </c>
      <c r="Z223" s="169">
        <f t="shared" si="293"/>
        <v>0</v>
      </c>
      <c r="AA223" s="6"/>
      <c r="AB223" s="6"/>
      <c r="AC223" s="137">
        <f t="shared" si="294"/>
        <v>0</v>
      </c>
      <c r="AD223" s="160">
        <f t="shared" si="295"/>
        <v>0</v>
      </c>
      <c r="AE223" s="169">
        <f t="shared" si="296"/>
        <v>0</v>
      </c>
      <c r="AF223" s="6"/>
      <c r="AG223" s="6"/>
      <c r="AH223" s="137">
        <f t="shared" si="297"/>
        <v>0</v>
      </c>
      <c r="AI223" s="160">
        <f t="shared" si="298"/>
        <v>0</v>
      </c>
      <c r="AJ223" s="169">
        <f t="shared" si="299"/>
        <v>0</v>
      </c>
      <c r="AK223" s="6"/>
      <c r="AL223" s="6"/>
      <c r="AM223" s="137">
        <f t="shared" si="300"/>
        <v>0</v>
      </c>
      <c r="AN223" s="160">
        <f t="shared" si="301"/>
        <v>0</v>
      </c>
      <c r="AO223" s="169">
        <f t="shared" si="302"/>
        <v>0</v>
      </c>
      <c r="AP223" s="6"/>
      <c r="AQ223" s="6"/>
      <c r="AR223" s="137">
        <f t="shared" si="303"/>
        <v>0</v>
      </c>
      <c r="AS223" s="160">
        <f t="shared" si="304"/>
        <v>0</v>
      </c>
      <c r="AT223" s="164">
        <f t="shared" si="305"/>
        <v>0</v>
      </c>
      <c r="AU223" s="165">
        <f t="shared" si="306"/>
        <v>0</v>
      </c>
    </row>
    <row r="224" spans="2:47" outlineLevel="1" x14ac:dyDescent="0.35">
      <c r="B224" s="237" t="s">
        <v>92</v>
      </c>
      <c r="C224" s="62" t="s">
        <v>106</v>
      </c>
      <c r="D224" s="68"/>
      <c r="E224" s="69"/>
      <c r="F224" s="68"/>
      <c r="G224" s="137">
        <f t="shared" si="284"/>
        <v>0</v>
      </c>
      <c r="H224" s="167">
        <f t="shared" si="285"/>
        <v>0</v>
      </c>
      <c r="I224" s="68"/>
      <c r="J224" s="137">
        <f t="shared" si="286"/>
        <v>0</v>
      </c>
      <c r="K224" s="167">
        <f t="shared" si="287"/>
        <v>0</v>
      </c>
      <c r="L224" s="68"/>
      <c r="M224" s="137">
        <f t="shared" si="288"/>
        <v>0</v>
      </c>
      <c r="N224" s="167">
        <f t="shared" si="289"/>
        <v>0</v>
      </c>
      <c r="O224" s="68"/>
      <c r="P224" s="137">
        <f t="shared" si="268"/>
        <v>0</v>
      </c>
      <c r="Q224" s="167">
        <f t="shared" si="269"/>
        <v>0</v>
      </c>
      <c r="R224" s="164">
        <f t="shared" si="270"/>
        <v>0</v>
      </c>
      <c r="S224" s="165">
        <f t="shared" si="271"/>
        <v>0</v>
      </c>
      <c r="U224" s="169">
        <f t="shared" si="290"/>
        <v>0</v>
      </c>
      <c r="V224" s="6"/>
      <c r="W224" s="6"/>
      <c r="X224" s="137">
        <f t="shared" si="291"/>
        <v>0</v>
      </c>
      <c r="Y224" s="167">
        <f t="shared" si="292"/>
        <v>0</v>
      </c>
      <c r="Z224" s="169">
        <f t="shared" si="293"/>
        <v>0</v>
      </c>
      <c r="AA224" s="6"/>
      <c r="AB224" s="6"/>
      <c r="AC224" s="137">
        <f t="shared" si="294"/>
        <v>0</v>
      </c>
      <c r="AD224" s="160">
        <f t="shared" si="295"/>
        <v>0</v>
      </c>
      <c r="AE224" s="169">
        <f t="shared" si="296"/>
        <v>0</v>
      </c>
      <c r="AF224" s="6"/>
      <c r="AG224" s="6"/>
      <c r="AH224" s="137">
        <f t="shared" si="297"/>
        <v>0</v>
      </c>
      <c r="AI224" s="160">
        <f t="shared" si="298"/>
        <v>0</v>
      </c>
      <c r="AJ224" s="169">
        <f t="shared" si="299"/>
        <v>0</v>
      </c>
      <c r="AK224" s="6"/>
      <c r="AL224" s="6"/>
      <c r="AM224" s="137">
        <f t="shared" si="300"/>
        <v>0</v>
      </c>
      <c r="AN224" s="160">
        <f t="shared" si="301"/>
        <v>0</v>
      </c>
      <c r="AO224" s="169">
        <f t="shared" si="302"/>
        <v>0</v>
      </c>
      <c r="AP224" s="6"/>
      <c r="AQ224" s="6"/>
      <c r="AR224" s="137">
        <f t="shared" si="303"/>
        <v>0</v>
      </c>
      <c r="AS224" s="160">
        <f t="shared" si="304"/>
        <v>0</v>
      </c>
      <c r="AT224" s="164">
        <f t="shared" si="305"/>
        <v>0</v>
      </c>
      <c r="AU224" s="165">
        <f t="shared" si="306"/>
        <v>0</v>
      </c>
    </row>
    <row r="225" spans="2:47" outlineLevel="1" x14ac:dyDescent="0.35">
      <c r="B225" s="238" t="s">
        <v>93</v>
      </c>
      <c r="C225" s="62" t="s">
        <v>106</v>
      </c>
      <c r="D225" s="68"/>
      <c r="E225" s="69"/>
      <c r="F225" s="68"/>
      <c r="G225" s="137">
        <f t="shared" si="284"/>
        <v>0</v>
      </c>
      <c r="H225" s="167">
        <f t="shared" si="285"/>
        <v>0</v>
      </c>
      <c r="I225" s="68"/>
      <c r="J225" s="137">
        <f t="shared" si="286"/>
        <v>0</v>
      </c>
      <c r="K225" s="167">
        <f t="shared" si="287"/>
        <v>0</v>
      </c>
      <c r="L225" s="68"/>
      <c r="M225" s="137">
        <f t="shared" si="288"/>
        <v>0</v>
      </c>
      <c r="N225" s="167">
        <f t="shared" si="289"/>
        <v>0</v>
      </c>
      <c r="O225" s="68"/>
      <c r="P225" s="137">
        <f t="shared" si="268"/>
        <v>0</v>
      </c>
      <c r="Q225" s="167">
        <f t="shared" si="269"/>
        <v>0</v>
      </c>
      <c r="R225" s="164">
        <f t="shared" si="270"/>
        <v>0</v>
      </c>
      <c r="S225" s="165">
        <f t="shared" si="271"/>
        <v>0</v>
      </c>
      <c r="U225" s="169">
        <f t="shared" si="290"/>
        <v>0</v>
      </c>
      <c r="V225" s="6"/>
      <c r="W225" s="6"/>
      <c r="X225" s="137">
        <f t="shared" si="291"/>
        <v>0</v>
      </c>
      <c r="Y225" s="167">
        <f t="shared" si="292"/>
        <v>0</v>
      </c>
      <c r="Z225" s="169">
        <f t="shared" si="293"/>
        <v>0</v>
      </c>
      <c r="AA225" s="6"/>
      <c r="AB225" s="6"/>
      <c r="AC225" s="137">
        <f t="shared" si="294"/>
        <v>0</v>
      </c>
      <c r="AD225" s="160">
        <f t="shared" si="295"/>
        <v>0</v>
      </c>
      <c r="AE225" s="169">
        <f t="shared" si="296"/>
        <v>0</v>
      </c>
      <c r="AF225" s="6"/>
      <c r="AG225" s="6"/>
      <c r="AH225" s="137">
        <f t="shared" si="297"/>
        <v>0</v>
      </c>
      <c r="AI225" s="160">
        <f t="shared" si="298"/>
        <v>0</v>
      </c>
      <c r="AJ225" s="169">
        <f t="shared" si="299"/>
        <v>0</v>
      </c>
      <c r="AK225" s="6"/>
      <c r="AL225" s="6"/>
      <c r="AM225" s="137">
        <f t="shared" si="300"/>
        <v>0</v>
      </c>
      <c r="AN225" s="160">
        <f t="shared" si="301"/>
        <v>0</v>
      </c>
      <c r="AO225" s="169">
        <f t="shared" si="302"/>
        <v>0</v>
      </c>
      <c r="AP225" s="6"/>
      <c r="AQ225" s="6"/>
      <c r="AR225" s="137">
        <f t="shared" si="303"/>
        <v>0</v>
      </c>
      <c r="AS225" s="160">
        <f t="shared" si="304"/>
        <v>0</v>
      </c>
      <c r="AT225" s="164">
        <f t="shared" si="305"/>
        <v>0</v>
      </c>
      <c r="AU225" s="165">
        <f t="shared" si="306"/>
        <v>0</v>
      </c>
    </row>
    <row r="226" spans="2:47" outlineLevel="1" x14ac:dyDescent="0.35">
      <c r="B226" s="237" t="s">
        <v>94</v>
      </c>
      <c r="C226" s="62" t="s">
        <v>106</v>
      </c>
      <c r="D226" s="68"/>
      <c r="E226" s="69"/>
      <c r="F226" s="68"/>
      <c r="G226" s="137">
        <f t="shared" si="284"/>
        <v>0</v>
      </c>
      <c r="H226" s="167">
        <f t="shared" si="285"/>
        <v>0</v>
      </c>
      <c r="I226" s="68"/>
      <c r="J226" s="137">
        <f t="shared" si="286"/>
        <v>0</v>
      </c>
      <c r="K226" s="167">
        <f t="shared" si="287"/>
        <v>0</v>
      </c>
      <c r="L226" s="68"/>
      <c r="M226" s="137">
        <f t="shared" si="288"/>
        <v>0</v>
      </c>
      <c r="N226" s="167">
        <f t="shared" si="289"/>
        <v>0</v>
      </c>
      <c r="O226" s="68"/>
      <c r="P226" s="137">
        <f t="shared" si="268"/>
        <v>0</v>
      </c>
      <c r="Q226" s="167">
        <f t="shared" si="269"/>
        <v>0</v>
      </c>
      <c r="R226" s="164">
        <f t="shared" si="270"/>
        <v>0</v>
      </c>
      <c r="S226" s="165">
        <f t="shared" si="271"/>
        <v>0</v>
      </c>
      <c r="U226" s="169">
        <f t="shared" si="290"/>
        <v>0</v>
      </c>
      <c r="V226" s="6"/>
      <c r="W226" s="6"/>
      <c r="X226" s="137">
        <f t="shared" si="291"/>
        <v>0</v>
      </c>
      <c r="Y226" s="167">
        <f t="shared" si="292"/>
        <v>0</v>
      </c>
      <c r="Z226" s="169">
        <f t="shared" si="293"/>
        <v>0</v>
      </c>
      <c r="AA226" s="6"/>
      <c r="AB226" s="6"/>
      <c r="AC226" s="137">
        <f t="shared" si="294"/>
        <v>0</v>
      </c>
      <c r="AD226" s="160">
        <f t="shared" si="295"/>
        <v>0</v>
      </c>
      <c r="AE226" s="169">
        <f t="shared" si="296"/>
        <v>0</v>
      </c>
      <c r="AF226" s="6"/>
      <c r="AG226" s="6"/>
      <c r="AH226" s="137">
        <f t="shared" si="297"/>
        <v>0</v>
      </c>
      <c r="AI226" s="160">
        <f t="shared" si="298"/>
        <v>0</v>
      </c>
      <c r="AJ226" s="169">
        <f t="shared" si="299"/>
        <v>0</v>
      </c>
      <c r="AK226" s="6"/>
      <c r="AL226" s="6"/>
      <c r="AM226" s="137">
        <f t="shared" si="300"/>
        <v>0</v>
      </c>
      <c r="AN226" s="160">
        <f t="shared" si="301"/>
        <v>0</v>
      </c>
      <c r="AO226" s="169">
        <f t="shared" si="302"/>
        <v>0</v>
      </c>
      <c r="AP226" s="6"/>
      <c r="AQ226" s="6"/>
      <c r="AR226" s="137">
        <f t="shared" si="303"/>
        <v>0</v>
      </c>
      <c r="AS226" s="160">
        <f t="shared" si="304"/>
        <v>0</v>
      </c>
      <c r="AT226" s="164">
        <f t="shared" si="305"/>
        <v>0</v>
      </c>
      <c r="AU226" s="165">
        <f t="shared" si="306"/>
        <v>0</v>
      </c>
    </row>
    <row r="227" spans="2:47" outlineLevel="1" x14ac:dyDescent="0.35">
      <c r="B227" s="238" t="s">
        <v>95</v>
      </c>
      <c r="C227" s="62" t="s">
        <v>106</v>
      </c>
      <c r="D227" s="68"/>
      <c r="E227" s="69"/>
      <c r="F227" s="68"/>
      <c r="G227" s="137">
        <f t="shared" si="284"/>
        <v>0</v>
      </c>
      <c r="H227" s="167">
        <f t="shared" si="285"/>
        <v>0</v>
      </c>
      <c r="I227" s="68"/>
      <c r="J227" s="137">
        <f t="shared" si="286"/>
        <v>0</v>
      </c>
      <c r="K227" s="167">
        <f t="shared" si="287"/>
        <v>0</v>
      </c>
      <c r="L227" s="68"/>
      <c r="M227" s="137">
        <f t="shared" si="288"/>
        <v>0</v>
      </c>
      <c r="N227" s="167">
        <f t="shared" si="289"/>
        <v>0</v>
      </c>
      <c r="O227" s="68"/>
      <c r="P227" s="137">
        <f t="shared" si="268"/>
        <v>0</v>
      </c>
      <c r="Q227" s="167">
        <f t="shared" si="269"/>
        <v>0</v>
      </c>
      <c r="R227" s="164">
        <f t="shared" si="270"/>
        <v>0</v>
      </c>
      <c r="S227" s="165">
        <f t="shared" si="271"/>
        <v>0</v>
      </c>
      <c r="U227" s="169">
        <f t="shared" si="290"/>
        <v>0</v>
      </c>
      <c r="V227" s="6"/>
      <c r="W227" s="6"/>
      <c r="X227" s="137">
        <f t="shared" si="291"/>
        <v>0</v>
      </c>
      <c r="Y227" s="167">
        <f t="shared" si="292"/>
        <v>0</v>
      </c>
      <c r="Z227" s="169">
        <f t="shared" si="293"/>
        <v>0</v>
      </c>
      <c r="AA227" s="6"/>
      <c r="AB227" s="6"/>
      <c r="AC227" s="137">
        <f t="shared" si="294"/>
        <v>0</v>
      </c>
      <c r="AD227" s="160">
        <f t="shared" si="295"/>
        <v>0</v>
      </c>
      <c r="AE227" s="169">
        <f t="shared" si="296"/>
        <v>0</v>
      </c>
      <c r="AF227" s="6"/>
      <c r="AG227" s="6"/>
      <c r="AH227" s="137">
        <f t="shared" si="297"/>
        <v>0</v>
      </c>
      <c r="AI227" s="160">
        <f t="shared" si="298"/>
        <v>0</v>
      </c>
      <c r="AJ227" s="169">
        <f t="shared" si="299"/>
        <v>0</v>
      </c>
      <c r="AK227" s="6"/>
      <c r="AL227" s="6"/>
      <c r="AM227" s="137">
        <f t="shared" si="300"/>
        <v>0</v>
      </c>
      <c r="AN227" s="160">
        <f t="shared" si="301"/>
        <v>0</v>
      </c>
      <c r="AO227" s="169">
        <f t="shared" si="302"/>
        <v>0</v>
      </c>
      <c r="AP227" s="6"/>
      <c r="AQ227" s="6"/>
      <c r="AR227" s="137">
        <f t="shared" si="303"/>
        <v>0</v>
      </c>
      <c r="AS227" s="160">
        <f t="shared" si="304"/>
        <v>0</v>
      </c>
      <c r="AT227" s="164">
        <f t="shared" si="305"/>
        <v>0</v>
      </c>
      <c r="AU227" s="165">
        <f t="shared" si="306"/>
        <v>0</v>
      </c>
    </row>
    <row r="228" spans="2:47" outlineLevel="1" x14ac:dyDescent="0.35">
      <c r="B228" s="237" t="s">
        <v>96</v>
      </c>
      <c r="C228" s="62" t="s">
        <v>106</v>
      </c>
      <c r="D228" s="68"/>
      <c r="E228" s="69"/>
      <c r="F228" s="68"/>
      <c r="G228" s="137">
        <f t="shared" si="284"/>
        <v>0</v>
      </c>
      <c r="H228" s="167">
        <f t="shared" si="285"/>
        <v>0</v>
      </c>
      <c r="I228" s="68"/>
      <c r="J228" s="137">
        <f t="shared" si="286"/>
        <v>0</v>
      </c>
      <c r="K228" s="167">
        <f t="shared" si="287"/>
        <v>0</v>
      </c>
      <c r="L228" s="68"/>
      <c r="M228" s="137">
        <f t="shared" si="288"/>
        <v>0</v>
      </c>
      <c r="N228" s="167">
        <f t="shared" si="289"/>
        <v>0</v>
      </c>
      <c r="O228" s="68"/>
      <c r="P228" s="137">
        <f t="shared" si="268"/>
        <v>0</v>
      </c>
      <c r="Q228" s="167">
        <f t="shared" si="269"/>
        <v>0</v>
      </c>
      <c r="R228" s="164">
        <f t="shared" si="270"/>
        <v>0</v>
      </c>
      <c r="S228" s="165">
        <f t="shared" si="271"/>
        <v>0</v>
      </c>
      <c r="U228" s="169">
        <f t="shared" si="290"/>
        <v>0</v>
      </c>
      <c r="V228" s="6"/>
      <c r="W228" s="6"/>
      <c r="X228" s="137">
        <f t="shared" si="291"/>
        <v>0</v>
      </c>
      <c r="Y228" s="167">
        <f t="shared" si="292"/>
        <v>0</v>
      </c>
      <c r="Z228" s="169">
        <f t="shared" si="293"/>
        <v>0</v>
      </c>
      <c r="AA228" s="6"/>
      <c r="AB228" s="6"/>
      <c r="AC228" s="137">
        <f t="shared" si="294"/>
        <v>0</v>
      </c>
      <c r="AD228" s="160">
        <f t="shared" si="295"/>
        <v>0</v>
      </c>
      <c r="AE228" s="169">
        <f t="shared" si="296"/>
        <v>0</v>
      </c>
      <c r="AF228" s="6"/>
      <c r="AG228" s="6"/>
      <c r="AH228" s="137">
        <f t="shared" si="297"/>
        <v>0</v>
      </c>
      <c r="AI228" s="160">
        <f t="shared" si="298"/>
        <v>0</v>
      </c>
      <c r="AJ228" s="169">
        <f t="shared" si="299"/>
        <v>0</v>
      </c>
      <c r="AK228" s="6"/>
      <c r="AL228" s="6"/>
      <c r="AM228" s="137">
        <f t="shared" si="300"/>
        <v>0</v>
      </c>
      <c r="AN228" s="160">
        <f t="shared" si="301"/>
        <v>0</v>
      </c>
      <c r="AO228" s="169">
        <f t="shared" si="302"/>
        <v>0</v>
      </c>
      <c r="AP228" s="6"/>
      <c r="AQ228" s="6"/>
      <c r="AR228" s="137">
        <f t="shared" si="303"/>
        <v>0</v>
      </c>
      <c r="AS228" s="160">
        <f t="shared" si="304"/>
        <v>0</v>
      </c>
      <c r="AT228" s="164">
        <f t="shared" si="305"/>
        <v>0</v>
      </c>
      <c r="AU228" s="165">
        <f t="shared" si="306"/>
        <v>0</v>
      </c>
    </row>
    <row r="229" spans="2:47" outlineLevel="1" x14ac:dyDescent="0.35">
      <c r="B229" s="238" t="s">
        <v>97</v>
      </c>
      <c r="C229" s="62" t="s">
        <v>106</v>
      </c>
      <c r="D229" s="68"/>
      <c r="E229" s="69"/>
      <c r="F229" s="68"/>
      <c r="G229" s="137">
        <f t="shared" si="284"/>
        <v>0</v>
      </c>
      <c r="H229" s="167">
        <f t="shared" si="285"/>
        <v>0</v>
      </c>
      <c r="I229" s="68"/>
      <c r="J229" s="137">
        <f t="shared" si="286"/>
        <v>0</v>
      </c>
      <c r="K229" s="167">
        <f t="shared" si="287"/>
        <v>0</v>
      </c>
      <c r="L229" s="68"/>
      <c r="M229" s="137">
        <f t="shared" si="288"/>
        <v>0</v>
      </c>
      <c r="N229" s="167">
        <f t="shared" si="289"/>
        <v>0</v>
      </c>
      <c r="O229" s="68"/>
      <c r="P229" s="137">
        <f t="shared" si="268"/>
        <v>0</v>
      </c>
      <c r="Q229" s="167">
        <f t="shared" si="269"/>
        <v>0</v>
      </c>
      <c r="R229" s="164">
        <f t="shared" si="270"/>
        <v>0</v>
      </c>
      <c r="S229" s="165">
        <f t="shared" si="271"/>
        <v>0</v>
      </c>
      <c r="U229" s="169">
        <f t="shared" si="290"/>
        <v>0</v>
      </c>
      <c r="V229" s="6"/>
      <c r="W229" s="6"/>
      <c r="X229" s="137">
        <f t="shared" si="291"/>
        <v>0</v>
      </c>
      <c r="Y229" s="167">
        <f t="shared" si="292"/>
        <v>0</v>
      </c>
      <c r="Z229" s="169">
        <f t="shared" si="293"/>
        <v>0</v>
      </c>
      <c r="AA229" s="6"/>
      <c r="AB229" s="6"/>
      <c r="AC229" s="137">
        <f t="shared" si="294"/>
        <v>0</v>
      </c>
      <c r="AD229" s="160">
        <f t="shared" si="295"/>
        <v>0</v>
      </c>
      <c r="AE229" s="169">
        <f t="shared" si="296"/>
        <v>0</v>
      </c>
      <c r="AF229" s="6"/>
      <c r="AG229" s="6"/>
      <c r="AH229" s="137">
        <f t="shared" si="297"/>
        <v>0</v>
      </c>
      <c r="AI229" s="160">
        <f t="shared" si="298"/>
        <v>0</v>
      </c>
      <c r="AJ229" s="169">
        <f t="shared" si="299"/>
        <v>0</v>
      </c>
      <c r="AK229" s="6"/>
      <c r="AL229" s="6"/>
      <c r="AM229" s="137">
        <f t="shared" si="300"/>
        <v>0</v>
      </c>
      <c r="AN229" s="160">
        <f t="shared" si="301"/>
        <v>0</v>
      </c>
      <c r="AO229" s="169">
        <f t="shared" si="302"/>
        <v>0</v>
      </c>
      <c r="AP229" s="6"/>
      <c r="AQ229" s="6"/>
      <c r="AR229" s="137">
        <f t="shared" si="303"/>
        <v>0</v>
      </c>
      <c r="AS229" s="160">
        <f t="shared" si="304"/>
        <v>0</v>
      </c>
      <c r="AT229" s="164">
        <f t="shared" si="305"/>
        <v>0</v>
      </c>
      <c r="AU229" s="165">
        <f t="shared" si="306"/>
        <v>0</v>
      </c>
    </row>
    <row r="230" spans="2:47" outlineLevel="1" x14ac:dyDescent="0.35">
      <c r="B230" s="237" t="s">
        <v>98</v>
      </c>
      <c r="C230" s="62" t="s">
        <v>106</v>
      </c>
      <c r="D230" s="68"/>
      <c r="E230" s="69"/>
      <c r="F230" s="68"/>
      <c r="G230" s="137">
        <f t="shared" si="284"/>
        <v>0</v>
      </c>
      <c r="H230" s="167">
        <f t="shared" si="285"/>
        <v>0</v>
      </c>
      <c r="I230" s="68"/>
      <c r="J230" s="137">
        <f t="shared" si="286"/>
        <v>0</v>
      </c>
      <c r="K230" s="167">
        <f t="shared" si="287"/>
        <v>0</v>
      </c>
      <c r="L230" s="68"/>
      <c r="M230" s="137">
        <f t="shared" si="288"/>
        <v>0</v>
      </c>
      <c r="N230" s="167">
        <f t="shared" si="289"/>
        <v>0</v>
      </c>
      <c r="O230" s="68"/>
      <c r="P230" s="137">
        <f t="shared" si="268"/>
        <v>0</v>
      </c>
      <c r="Q230" s="167">
        <f t="shared" si="269"/>
        <v>0</v>
      </c>
      <c r="R230" s="164">
        <f t="shared" si="270"/>
        <v>0</v>
      </c>
      <c r="S230" s="165">
        <f t="shared" si="271"/>
        <v>0</v>
      </c>
      <c r="U230" s="169">
        <f t="shared" si="290"/>
        <v>0</v>
      </c>
      <c r="V230" s="6"/>
      <c r="W230" s="6"/>
      <c r="X230" s="137">
        <f t="shared" si="291"/>
        <v>0</v>
      </c>
      <c r="Y230" s="167">
        <f t="shared" si="292"/>
        <v>0</v>
      </c>
      <c r="Z230" s="169">
        <f t="shared" si="293"/>
        <v>0</v>
      </c>
      <c r="AA230" s="6"/>
      <c r="AB230" s="6"/>
      <c r="AC230" s="137">
        <f t="shared" si="294"/>
        <v>0</v>
      </c>
      <c r="AD230" s="160">
        <f t="shared" si="295"/>
        <v>0</v>
      </c>
      <c r="AE230" s="169">
        <f t="shared" si="296"/>
        <v>0</v>
      </c>
      <c r="AF230" s="6"/>
      <c r="AG230" s="6"/>
      <c r="AH230" s="137">
        <f t="shared" si="297"/>
        <v>0</v>
      </c>
      <c r="AI230" s="160">
        <f t="shared" si="298"/>
        <v>0</v>
      </c>
      <c r="AJ230" s="169">
        <f t="shared" si="299"/>
        <v>0</v>
      </c>
      <c r="AK230" s="6"/>
      <c r="AL230" s="6"/>
      <c r="AM230" s="137">
        <f t="shared" si="300"/>
        <v>0</v>
      </c>
      <c r="AN230" s="160">
        <f t="shared" si="301"/>
        <v>0</v>
      </c>
      <c r="AO230" s="169">
        <f t="shared" si="302"/>
        <v>0</v>
      </c>
      <c r="AP230" s="6"/>
      <c r="AQ230" s="6"/>
      <c r="AR230" s="137">
        <f t="shared" si="303"/>
        <v>0</v>
      </c>
      <c r="AS230" s="160">
        <f t="shared" si="304"/>
        <v>0</v>
      </c>
      <c r="AT230" s="164">
        <f t="shared" si="305"/>
        <v>0</v>
      </c>
      <c r="AU230" s="165">
        <f t="shared" si="306"/>
        <v>0</v>
      </c>
    </row>
    <row r="231" spans="2:47" outlineLevel="1" x14ac:dyDescent="0.35">
      <c r="B231" s="238" t="s">
        <v>99</v>
      </c>
      <c r="C231" s="62" t="s">
        <v>106</v>
      </c>
      <c r="D231" s="68"/>
      <c r="E231" s="69"/>
      <c r="F231" s="68"/>
      <c r="G231" s="137">
        <f t="shared" si="284"/>
        <v>0</v>
      </c>
      <c r="H231" s="167">
        <f t="shared" si="285"/>
        <v>0</v>
      </c>
      <c r="I231" s="68"/>
      <c r="J231" s="137">
        <f t="shared" si="286"/>
        <v>0</v>
      </c>
      <c r="K231" s="167">
        <f t="shared" si="287"/>
        <v>0</v>
      </c>
      <c r="L231" s="68"/>
      <c r="M231" s="137">
        <f t="shared" si="288"/>
        <v>0</v>
      </c>
      <c r="N231" s="167">
        <f t="shared" si="289"/>
        <v>0</v>
      </c>
      <c r="O231" s="68"/>
      <c r="P231" s="137">
        <f t="shared" si="268"/>
        <v>0</v>
      </c>
      <c r="Q231" s="167">
        <f t="shared" si="269"/>
        <v>0</v>
      </c>
      <c r="R231" s="164">
        <f t="shared" si="270"/>
        <v>0</v>
      </c>
      <c r="S231" s="165">
        <f t="shared" si="271"/>
        <v>0</v>
      </c>
      <c r="U231" s="169">
        <f t="shared" si="290"/>
        <v>0</v>
      </c>
      <c r="V231" s="6"/>
      <c r="W231" s="6"/>
      <c r="X231" s="137">
        <f t="shared" si="291"/>
        <v>0</v>
      </c>
      <c r="Y231" s="167">
        <f t="shared" si="292"/>
        <v>0</v>
      </c>
      <c r="Z231" s="169">
        <f t="shared" si="293"/>
        <v>0</v>
      </c>
      <c r="AA231" s="6"/>
      <c r="AB231" s="6"/>
      <c r="AC231" s="137">
        <f t="shared" si="294"/>
        <v>0</v>
      </c>
      <c r="AD231" s="160">
        <f t="shared" si="295"/>
        <v>0</v>
      </c>
      <c r="AE231" s="169">
        <f t="shared" si="296"/>
        <v>0</v>
      </c>
      <c r="AF231" s="6"/>
      <c r="AG231" s="6"/>
      <c r="AH231" s="137">
        <f t="shared" si="297"/>
        <v>0</v>
      </c>
      <c r="AI231" s="160">
        <f t="shared" si="298"/>
        <v>0</v>
      </c>
      <c r="AJ231" s="169">
        <f t="shared" si="299"/>
        <v>0</v>
      </c>
      <c r="AK231" s="6"/>
      <c r="AL231" s="6"/>
      <c r="AM231" s="137">
        <f t="shared" si="300"/>
        <v>0</v>
      </c>
      <c r="AN231" s="160">
        <f t="shared" si="301"/>
        <v>0</v>
      </c>
      <c r="AO231" s="169">
        <f t="shared" si="302"/>
        <v>0</v>
      </c>
      <c r="AP231" s="6"/>
      <c r="AQ231" s="6"/>
      <c r="AR231" s="137">
        <f t="shared" si="303"/>
        <v>0</v>
      </c>
      <c r="AS231" s="160">
        <f t="shared" si="304"/>
        <v>0</v>
      </c>
      <c r="AT231" s="164">
        <f t="shared" si="305"/>
        <v>0</v>
      </c>
      <c r="AU231" s="165">
        <f t="shared" si="306"/>
        <v>0</v>
      </c>
    </row>
    <row r="232" spans="2:47" ht="15" customHeight="1" outlineLevel="1" x14ac:dyDescent="0.35">
      <c r="B232" s="49" t="s">
        <v>139</v>
      </c>
      <c r="C232" s="46" t="s">
        <v>106</v>
      </c>
      <c r="D232" s="170">
        <f>SUM(D207:D231)</f>
        <v>0</v>
      </c>
      <c r="E232" s="170">
        <f>SUM(E207:E231)</f>
        <v>0</v>
      </c>
      <c r="F232" s="170">
        <f>SUM(F207:F231)</f>
        <v>0</v>
      </c>
      <c r="G232" s="170">
        <f>SUM(G207:G231)</f>
        <v>0</v>
      </c>
      <c r="H232" s="166">
        <f>IFERROR((G232-E232)/E232,0)</f>
        <v>0</v>
      </c>
      <c r="I232" s="170">
        <f>SUM(I207:I231)</f>
        <v>0</v>
      </c>
      <c r="J232" s="170">
        <f>SUM(J207:J231)</f>
        <v>0</v>
      </c>
      <c r="K232" s="166">
        <f t="shared" si="265"/>
        <v>0</v>
      </c>
      <c r="L232" s="170">
        <f>SUM(L207:L231)</f>
        <v>0</v>
      </c>
      <c r="M232" s="170">
        <f>SUM(M207:M231)</f>
        <v>0</v>
      </c>
      <c r="N232" s="166">
        <f t="shared" si="267"/>
        <v>0</v>
      </c>
      <c r="O232" s="170">
        <f>SUM(O207:O231)</f>
        <v>0</v>
      </c>
      <c r="P232" s="170">
        <f>SUM(P207:P231)</f>
        <v>0</v>
      </c>
      <c r="Q232" s="166">
        <f t="shared" si="269"/>
        <v>0</v>
      </c>
      <c r="R232" s="170">
        <f>SUM(R207:R231)</f>
        <v>0</v>
      </c>
      <c r="S232" s="165">
        <f t="shared" si="271"/>
        <v>0</v>
      </c>
      <c r="U232" s="170">
        <f>SUM(U207:U231)</f>
        <v>1</v>
      </c>
      <c r="V232" s="170">
        <f>SUM(V207:V231)</f>
        <v>1</v>
      </c>
      <c r="W232" s="170">
        <f>SUM(W207:W231)</f>
        <v>0</v>
      </c>
      <c r="X232" s="170">
        <f>SUM(X207:X231)</f>
        <v>1</v>
      </c>
      <c r="Y232" s="166">
        <f>IFERROR((X232-P232)/P232,0)</f>
        <v>0</v>
      </c>
      <c r="Z232" s="170">
        <f>SUM(Z207:Z231)</f>
        <v>0</v>
      </c>
      <c r="AA232" s="170">
        <f>SUM(AA207:AA231)</f>
        <v>0</v>
      </c>
      <c r="AB232" s="170">
        <f>SUM(AB207:AB231)</f>
        <v>0</v>
      </c>
      <c r="AC232" s="170">
        <f>SUM(AC207:AC231)</f>
        <v>1</v>
      </c>
      <c r="AD232" s="161">
        <f t="shared" si="275"/>
        <v>0</v>
      </c>
      <c r="AE232" s="170">
        <f>SUM(AE207:AE231)</f>
        <v>0</v>
      </c>
      <c r="AF232" s="170">
        <f>SUM(AF207:AF231)</f>
        <v>0</v>
      </c>
      <c r="AG232" s="170">
        <f>SUM(AG207:AG231)</f>
        <v>0</v>
      </c>
      <c r="AH232" s="170">
        <f>SUM(AH207:AH231)</f>
        <v>1</v>
      </c>
      <c r="AI232" s="161">
        <f t="shared" si="277"/>
        <v>0</v>
      </c>
      <c r="AJ232" s="170">
        <f>SUM(AJ207:AJ231)</f>
        <v>0</v>
      </c>
      <c r="AK232" s="170">
        <f>SUM(AK207:AK231)</f>
        <v>0</v>
      </c>
      <c r="AL232" s="170">
        <f>SUM(AL207:AL231)</f>
        <v>0</v>
      </c>
      <c r="AM232" s="170">
        <f>SUM(AM207:AM231)</f>
        <v>1</v>
      </c>
      <c r="AN232" s="161">
        <f t="shared" si="279"/>
        <v>0</v>
      </c>
      <c r="AO232" s="170">
        <f>SUM(AO207:AO231)</f>
        <v>0</v>
      </c>
      <c r="AP232" s="170">
        <f>SUM(AP207:AP231)</f>
        <v>0</v>
      </c>
      <c r="AQ232" s="170">
        <f>SUM(AQ207:AQ231)</f>
        <v>0</v>
      </c>
      <c r="AR232" s="170">
        <f>SUM(AR207:AR231)</f>
        <v>1</v>
      </c>
      <c r="AS232" s="161">
        <f t="shared" si="281"/>
        <v>0</v>
      </c>
      <c r="AT232" s="170">
        <f>SUM(AT207:AT231)</f>
        <v>1</v>
      </c>
      <c r="AU232" s="165">
        <f t="shared" si="283"/>
        <v>0</v>
      </c>
    </row>
    <row r="234" spans="2:47" x14ac:dyDescent="0.35">
      <c r="U234" s="17"/>
    </row>
    <row r="235" spans="2:47" ht="15.5" x14ac:dyDescent="0.35">
      <c r="T235" s="102"/>
    </row>
  </sheetData>
  <mergeCells count="122">
    <mergeCell ref="B172:B174"/>
    <mergeCell ref="C172:C174"/>
    <mergeCell ref="D141:E141"/>
    <mergeCell ref="F141:H141"/>
    <mergeCell ref="I141:K141"/>
    <mergeCell ref="L141:N141"/>
    <mergeCell ref="D11:Q11"/>
    <mergeCell ref="D44:Q44"/>
    <mergeCell ref="D76:Q76"/>
    <mergeCell ref="D108:Q108"/>
    <mergeCell ref="D140:Q140"/>
    <mergeCell ref="D172:Q172"/>
    <mergeCell ref="B108:B110"/>
    <mergeCell ref="C108:C110"/>
    <mergeCell ref="D45:E45"/>
    <mergeCell ref="B140:B142"/>
    <mergeCell ref="B170:AU170"/>
    <mergeCell ref="C140:C142"/>
    <mergeCell ref="AJ109:AN109"/>
    <mergeCell ref="AO109:AS109"/>
    <mergeCell ref="R76:S77"/>
    <mergeCell ref="R44:S45"/>
    <mergeCell ref="AJ77:AN77"/>
    <mergeCell ref="I77:K77"/>
    <mergeCell ref="D12:E12"/>
    <mergeCell ref="F12:H12"/>
    <mergeCell ref="C2:H2"/>
    <mergeCell ref="O109:Q109"/>
    <mergeCell ref="R108:S109"/>
    <mergeCell ref="B138:AU138"/>
    <mergeCell ref="B106:AU106"/>
    <mergeCell ref="I12:K12"/>
    <mergeCell ref="L12:N12"/>
    <mergeCell ref="O12:Q12"/>
    <mergeCell ref="U12:Y12"/>
    <mergeCell ref="Z12:AD12"/>
    <mergeCell ref="B44:B46"/>
    <mergeCell ref="AO77:AS77"/>
    <mergeCell ref="Z109:AD109"/>
    <mergeCell ref="AE109:AI109"/>
    <mergeCell ref="C44:C46"/>
    <mergeCell ref="F109:H109"/>
    <mergeCell ref="I109:K109"/>
    <mergeCell ref="L77:N77"/>
    <mergeCell ref="U77:Y77"/>
    <mergeCell ref="Z77:AD77"/>
    <mergeCell ref="AE77:AI77"/>
    <mergeCell ref="F77:H77"/>
    <mergeCell ref="U140:AU140"/>
    <mergeCell ref="J2:L2"/>
    <mergeCell ref="AT45:AU45"/>
    <mergeCell ref="AT77:AU77"/>
    <mergeCell ref="U45:Y45"/>
    <mergeCell ref="Z45:AD45"/>
    <mergeCell ref="AE45:AI45"/>
    <mergeCell ref="AJ45:AN45"/>
    <mergeCell ref="AO45:AS45"/>
    <mergeCell ref="U76:AU76"/>
    <mergeCell ref="U108:AU108"/>
    <mergeCell ref="L45:N45"/>
    <mergeCell ref="L205:N205"/>
    <mergeCell ref="AO205:AS205"/>
    <mergeCell ref="U172:AU172"/>
    <mergeCell ref="U205:Y205"/>
    <mergeCell ref="AE205:AI205"/>
    <mergeCell ref="AJ205:AN205"/>
    <mergeCell ref="O173:Q173"/>
    <mergeCell ref="Z205:AD205"/>
    <mergeCell ref="AO173:AS173"/>
    <mergeCell ref="AT173:AU173"/>
    <mergeCell ref="Z173:AD173"/>
    <mergeCell ref="AE173:AI173"/>
    <mergeCell ref="AJ173:AN173"/>
    <mergeCell ref="D204:Q204"/>
    <mergeCell ref="D109:E109"/>
    <mergeCell ref="R140:S141"/>
    <mergeCell ref="U141:Y141"/>
    <mergeCell ref="Z141:AD141"/>
    <mergeCell ref="AE141:AI141"/>
    <mergeCell ref="B5:I5"/>
    <mergeCell ref="B9:AU9"/>
    <mergeCell ref="AE12:AI12"/>
    <mergeCell ref="AJ12:AN12"/>
    <mergeCell ref="AO12:AS12"/>
    <mergeCell ref="B74:AU74"/>
    <mergeCell ref="B76:B78"/>
    <mergeCell ref="C76:C78"/>
    <mergeCell ref="AT12:AU12"/>
    <mergeCell ref="B42:AU42"/>
    <mergeCell ref="U11:AU11"/>
    <mergeCell ref="B11:B13"/>
    <mergeCell ref="C11:C13"/>
    <mergeCell ref="R11:S12"/>
    <mergeCell ref="U44:AU44"/>
    <mergeCell ref="O45:Q45"/>
    <mergeCell ref="O77:Q77"/>
    <mergeCell ref="F45:H45"/>
    <mergeCell ref="I45:K45"/>
    <mergeCell ref="AJ141:AN141"/>
    <mergeCell ref="AT205:AU205"/>
    <mergeCell ref="F205:H205"/>
    <mergeCell ref="I205:K205"/>
    <mergeCell ref="L109:N109"/>
    <mergeCell ref="D77:E77"/>
    <mergeCell ref="U109:Y109"/>
    <mergeCell ref="AT109:AU109"/>
    <mergeCell ref="AT141:AU141"/>
    <mergeCell ref="O205:Q205"/>
    <mergeCell ref="R204:S205"/>
    <mergeCell ref="R172:S173"/>
    <mergeCell ref="D173:E173"/>
    <mergeCell ref="F173:H173"/>
    <mergeCell ref="I173:K173"/>
    <mergeCell ref="L173:N173"/>
    <mergeCell ref="U173:Y173"/>
    <mergeCell ref="B202:AU202"/>
    <mergeCell ref="B204:B206"/>
    <mergeCell ref="U204:AU204"/>
    <mergeCell ref="D205:E205"/>
    <mergeCell ref="C204:C206"/>
    <mergeCell ref="O141:Q141"/>
    <mergeCell ref="AO141:AS141"/>
  </mergeCells>
  <hyperlinks>
    <hyperlink ref="J2" location="'Αρχική σελίδα'!A1" display="Πίσω στην αρχική σελίδα" xr:uid="{F2DB9110-2100-4169-85A2-BE114765BB53}"/>
  </hyperlinks>
  <pageMargins left="0.7" right="0.7" top="0.75" bottom="0.75" header="0.3" footer="0.3"/>
  <pageSetup paperSize="8" scale="28"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0A5F7-6147-4405-B522-3D70696A72D8}">
  <sheetPr>
    <tabColor theme="4" tint="0.79998168889431442"/>
    <pageSetUpPr fitToPage="1"/>
  </sheetPr>
  <dimension ref="B2:AU235"/>
  <sheetViews>
    <sheetView showGridLines="0" zoomScale="85" zoomScaleNormal="85" workbookViewId="0">
      <pane xSplit="3" topLeftCell="O1" activePane="topRight" state="frozen"/>
      <selection pane="topRight" activeCell="O14" sqref="O14"/>
    </sheetView>
  </sheetViews>
  <sheetFormatPr defaultColWidth="8.81640625" defaultRowHeight="14.5" outlineLevelRow="1" x14ac:dyDescent="0.35"/>
  <cols>
    <col min="1" max="1" width="2.81640625" customWidth="1"/>
    <col min="2" max="2" width="28.26953125" customWidth="1"/>
    <col min="3" max="18" width="13.7265625" customWidth="1"/>
    <col min="19" max="19" width="18.7265625" customWidth="1"/>
    <col min="20" max="20" width="2.1796875" customWidth="1"/>
    <col min="21" max="46" width="13.7265625" customWidth="1"/>
    <col min="47" max="47" width="18.7265625" customWidth="1"/>
  </cols>
  <sheetData>
    <row r="2" spans="2:47" ht="18.5" x14ac:dyDescent="0.45">
      <c r="B2" s="1" t="s">
        <v>0</v>
      </c>
      <c r="C2" s="307" t="str">
        <f>'Αρχική σελίδα'!C3</f>
        <v>Ανατολικής Μακεδονίας και Θράκης</v>
      </c>
      <c r="D2" s="307"/>
      <c r="E2" s="307"/>
      <c r="F2" s="307"/>
      <c r="G2" s="307"/>
      <c r="H2" s="307"/>
      <c r="J2" s="308" t="s">
        <v>59</v>
      </c>
      <c r="K2" s="308"/>
      <c r="L2" s="308"/>
    </row>
    <row r="3" spans="2:47" ht="18.5" x14ac:dyDescent="0.45">
      <c r="B3" s="2" t="s">
        <v>2</v>
      </c>
      <c r="C3" s="98">
        <f>'Αρχική σελίδα'!C4</f>
        <v>2024</v>
      </c>
      <c r="D3" s="45" t="s">
        <v>3</v>
      </c>
      <c r="E3" s="45">
        <f>C3+4</f>
        <v>2028</v>
      </c>
    </row>
    <row r="4" spans="2:47" ht="14.5" customHeight="1" x14ac:dyDescent="0.45">
      <c r="C4" s="2"/>
      <c r="D4" s="45"/>
      <c r="E4" s="45"/>
    </row>
    <row r="5" spans="2:47" ht="56.5" customHeight="1" x14ac:dyDescent="0.35">
      <c r="B5" s="309" t="s">
        <v>140</v>
      </c>
      <c r="C5" s="309"/>
      <c r="D5" s="309"/>
      <c r="E5" s="309"/>
      <c r="F5" s="309"/>
      <c r="G5" s="309"/>
      <c r="H5" s="309"/>
      <c r="I5" s="309"/>
    </row>
    <row r="6" spans="2:47" x14ac:dyDescent="0.35">
      <c r="B6" s="223"/>
      <c r="C6" s="223"/>
      <c r="D6" s="223"/>
      <c r="E6" s="223"/>
      <c r="F6" s="223"/>
      <c r="G6" s="223"/>
      <c r="H6" s="223"/>
    </row>
    <row r="7" spans="2:47" ht="18.5" x14ac:dyDescent="0.45">
      <c r="B7" s="99" t="str">
        <f>"Εξέλιξη ενεργών μετρητών στο υφιστάμενο δίκτυο διανομής ("&amp;(C3-5)&amp;" - "&amp;(C3-1)&amp;") και εξέλιξη σύμφωνα με το Πρόγραμμα Ανάπτυξης  "&amp;C3&amp;" - "&amp;E3</f>
        <v>Εξέλιξη ενεργών μετρητών στο υφιστάμενο δίκτυο διανομής (2019 - 2023) και εξέλιξη σύμφωνα με το Πρόγραμμα Ανάπτυξης  2024 - 2028</v>
      </c>
      <c r="C7" s="100"/>
      <c r="D7" s="100"/>
      <c r="E7" s="100"/>
      <c r="F7" s="100"/>
      <c r="G7" s="100"/>
      <c r="H7" s="100"/>
      <c r="I7" s="100"/>
      <c r="J7" s="101"/>
      <c r="K7" s="97"/>
    </row>
    <row r="8" spans="2:47" ht="18.5" x14ac:dyDescent="0.45">
      <c r="B8" s="226"/>
      <c r="C8" s="55"/>
      <c r="D8" s="55"/>
      <c r="E8" s="55"/>
      <c r="F8" s="55"/>
      <c r="G8" s="55"/>
      <c r="H8" s="55"/>
      <c r="I8" s="55"/>
      <c r="J8" s="23"/>
    </row>
    <row r="9" spans="2:47" ht="15.5" x14ac:dyDescent="0.35">
      <c r="B9" s="306" t="s">
        <v>141</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row>
    <row r="10" spans="2:47" ht="5.5" customHeight="1" outlineLevel="1" x14ac:dyDescent="0.3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47" outlineLevel="1" x14ac:dyDescent="0.35">
      <c r="B11" s="336"/>
      <c r="C11" s="335" t="s">
        <v>105</v>
      </c>
      <c r="D11" s="317" t="s">
        <v>131</v>
      </c>
      <c r="E11" s="318"/>
      <c r="F11" s="318"/>
      <c r="G11" s="318"/>
      <c r="H11" s="318"/>
      <c r="I11" s="318"/>
      <c r="J11" s="318"/>
      <c r="K11" s="318"/>
      <c r="L11" s="318"/>
      <c r="M11" s="318"/>
      <c r="N11" s="318"/>
      <c r="O11" s="318"/>
      <c r="P11" s="318"/>
      <c r="Q11" s="319"/>
      <c r="R11" s="322" t="str">
        <f xml:space="preserve"> D12&amp;" - "&amp;O12</f>
        <v>2019 - 2023</v>
      </c>
      <c r="S11" s="323"/>
      <c r="U11" s="317" t="s">
        <v>132</v>
      </c>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8"/>
      <c r="AT11" s="318"/>
      <c r="AU11" s="319"/>
    </row>
    <row r="12" spans="2:47" outlineLevel="1" x14ac:dyDescent="0.35">
      <c r="B12" s="337"/>
      <c r="C12" s="335"/>
      <c r="D12" s="317">
        <f>$C$3-5</f>
        <v>2019</v>
      </c>
      <c r="E12" s="319"/>
      <c r="F12" s="317">
        <f>$C$3-4</f>
        <v>2020</v>
      </c>
      <c r="G12" s="318"/>
      <c r="H12" s="319"/>
      <c r="I12" s="317">
        <f>$C$3-3</f>
        <v>2021</v>
      </c>
      <c r="J12" s="318"/>
      <c r="K12" s="319"/>
      <c r="L12" s="317">
        <f>$C$3-2</f>
        <v>2022</v>
      </c>
      <c r="M12" s="318"/>
      <c r="N12" s="319"/>
      <c r="O12" s="317">
        <f>$C$3-1</f>
        <v>2023</v>
      </c>
      <c r="P12" s="318"/>
      <c r="Q12" s="319"/>
      <c r="R12" s="324"/>
      <c r="S12" s="325"/>
      <c r="U12" s="317">
        <f>$C$3</f>
        <v>2024</v>
      </c>
      <c r="V12" s="318"/>
      <c r="W12" s="318"/>
      <c r="X12" s="318"/>
      <c r="Y12" s="319"/>
      <c r="Z12" s="317">
        <f>$C$3+1</f>
        <v>2025</v>
      </c>
      <c r="AA12" s="318"/>
      <c r="AB12" s="318"/>
      <c r="AC12" s="318"/>
      <c r="AD12" s="319"/>
      <c r="AE12" s="317">
        <f>$C$3+2</f>
        <v>2026</v>
      </c>
      <c r="AF12" s="318"/>
      <c r="AG12" s="318"/>
      <c r="AH12" s="318"/>
      <c r="AI12" s="319"/>
      <c r="AJ12" s="317">
        <f>$C$3+3</f>
        <v>2027</v>
      </c>
      <c r="AK12" s="318"/>
      <c r="AL12" s="318"/>
      <c r="AM12" s="318"/>
      <c r="AN12" s="319"/>
      <c r="AO12" s="317">
        <f>$C$3+4</f>
        <v>2028</v>
      </c>
      <c r="AP12" s="318"/>
      <c r="AQ12" s="318"/>
      <c r="AR12" s="318"/>
      <c r="AS12" s="319"/>
      <c r="AT12" s="320" t="str">
        <f>U12&amp;" - "&amp;AO12</f>
        <v>2024 - 2028</v>
      </c>
      <c r="AU12" s="321"/>
    </row>
    <row r="13" spans="2:47" ht="43.5" outlineLevel="1" x14ac:dyDescent="0.35">
      <c r="B13" s="338"/>
      <c r="C13" s="335"/>
      <c r="D13" s="64" t="s">
        <v>133</v>
      </c>
      <c r="E13" s="65" t="s">
        <v>134</v>
      </c>
      <c r="F13" s="64" t="s">
        <v>133</v>
      </c>
      <c r="G13" s="9" t="s">
        <v>134</v>
      </c>
      <c r="H13" s="65" t="s">
        <v>135</v>
      </c>
      <c r="I13" s="64" t="s">
        <v>133</v>
      </c>
      <c r="J13" s="9" t="s">
        <v>134</v>
      </c>
      <c r="K13" s="65" t="s">
        <v>135</v>
      </c>
      <c r="L13" s="64" t="s">
        <v>133</v>
      </c>
      <c r="M13" s="9" t="s">
        <v>134</v>
      </c>
      <c r="N13" s="65" t="s">
        <v>135</v>
      </c>
      <c r="O13" s="64" t="s">
        <v>133</v>
      </c>
      <c r="P13" s="9" t="s">
        <v>134</v>
      </c>
      <c r="Q13" s="65" t="s">
        <v>135</v>
      </c>
      <c r="R13" s="64" t="s">
        <v>127</v>
      </c>
      <c r="S13" s="119" t="s">
        <v>136</v>
      </c>
      <c r="U13" s="64" t="s">
        <v>133</v>
      </c>
      <c r="V13" s="104" t="s">
        <v>137</v>
      </c>
      <c r="W13" s="104" t="s">
        <v>138</v>
      </c>
      <c r="X13" s="9" t="s">
        <v>134</v>
      </c>
      <c r="Y13" s="65" t="s">
        <v>135</v>
      </c>
      <c r="Z13" s="64" t="s">
        <v>133</v>
      </c>
      <c r="AA13" s="104" t="s">
        <v>137</v>
      </c>
      <c r="AB13" s="104" t="s">
        <v>138</v>
      </c>
      <c r="AC13" s="9" t="s">
        <v>134</v>
      </c>
      <c r="AD13" s="65" t="s">
        <v>135</v>
      </c>
      <c r="AE13" s="64" t="s">
        <v>133</v>
      </c>
      <c r="AF13" s="104" t="s">
        <v>137</v>
      </c>
      <c r="AG13" s="104" t="s">
        <v>138</v>
      </c>
      <c r="AH13" s="9" t="s">
        <v>134</v>
      </c>
      <c r="AI13" s="65" t="s">
        <v>135</v>
      </c>
      <c r="AJ13" s="64" t="s">
        <v>133</v>
      </c>
      <c r="AK13" s="104" t="s">
        <v>137</v>
      </c>
      <c r="AL13" s="104" t="s">
        <v>138</v>
      </c>
      <c r="AM13" s="9" t="s">
        <v>134</v>
      </c>
      <c r="AN13" s="65" t="s">
        <v>135</v>
      </c>
      <c r="AO13" s="64" t="s">
        <v>133</v>
      </c>
      <c r="AP13" s="104" t="s">
        <v>137</v>
      </c>
      <c r="AQ13" s="104" t="s">
        <v>138</v>
      </c>
      <c r="AR13" s="9" t="s">
        <v>134</v>
      </c>
      <c r="AS13" s="65" t="s">
        <v>135</v>
      </c>
      <c r="AT13" s="64" t="s">
        <v>127</v>
      </c>
      <c r="AU13" s="119" t="s">
        <v>136</v>
      </c>
    </row>
    <row r="14" spans="2:47" outlineLevel="1" x14ac:dyDescent="0.35">
      <c r="B14" s="237" t="s">
        <v>75</v>
      </c>
      <c r="C14" s="62" t="s">
        <v>106</v>
      </c>
      <c r="D14" s="158">
        <f t="shared" ref="D14:F38" si="0">D47+D79+D111+D143+D175+D207</f>
        <v>0</v>
      </c>
      <c r="E14" s="159">
        <f t="shared" si="0"/>
        <v>0</v>
      </c>
      <c r="F14" s="158">
        <f t="shared" si="0"/>
        <v>0</v>
      </c>
      <c r="G14" s="156">
        <f t="shared" ref="G14" si="1">E14+F14</f>
        <v>0</v>
      </c>
      <c r="H14" s="160">
        <f t="shared" ref="H14" si="2">IFERROR((G14-E14)/E14,0)</f>
        <v>0</v>
      </c>
      <c r="I14" s="158">
        <f t="shared" ref="I14:I38" si="3">I47+I79+I111+I143+I175+I207</f>
        <v>0</v>
      </c>
      <c r="J14" s="156">
        <f t="shared" ref="J14" si="4">G14+I14</f>
        <v>0</v>
      </c>
      <c r="K14" s="160">
        <f t="shared" ref="K14:K39" si="5">IFERROR((J14-G14)/G14,0)</f>
        <v>0</v>
      </c>
      <c r="L14" s="158">
        <f t="shared" ref="L14:L38" si="6">L47+L79+L111+L143+L175+L207</f>
        <v>0</v>
      </c>
      <c r="M14" s="156">
        <f t="shared" ref="M14" si="7">J14+L14</f>
        <v>0</v>
      </c>
      <c r="N14" s="160">
        <f t="shared" ref="N14:N39" si="8">IFERROR((M14-J14)/J14,0)</f>
        <v>0</v>
      </c>
      <c r="O14" s="158">
        <f t="shared" ref="O14:O38" si="9">O47+O79+O111+O143+O175+O207</f>
        <v>0</v>
      </c>
      <c r="P14" s="156">
        <f t="shared" ref="P14:P38" si="10">M14+O14</f>
        <v>0</v>
      </c>
      <c r="Q14" s="160">
        <f t="shared" ref="Q14:Q39" si="11">IFERROR((P14-M14)/M14,0)</f>
        <v>0</v>
      </c>
      <c r="R14" s="164">
        <f t="shared" ref="R14:R38" si="12">D14+F14+I14+L14+O14</f>
        <v>0</v>
      </c>
      <c r="S14" s="165">
        <f t="shared" ref="S14:S39" si="13">IFERROR((P14/E14)^(1/4)-1,0)</f>
        <v>0</v>
      </c>
      <c r="U14" s="158">
        <f t="shared" ref="U14:X38" si="14">U47+U79+U111+U143+U175+U207</f>
        <v>0</v>
      </c>
      <c r="V14" s="157">
        <f t="shared" si="14"/>
        <v>0</v>
      </c>
      <c r="W14" s="157">
        <f t="shared" si="14"/>
        <v>0</v>
      </c>
      <c r="X14" s="157">
        <f t="shared" si="14"/>
        <v>0</v>
      </c>
      <c r="Y14" s="167">
        <f t="shared" ref="Y14" si="15">IFERROR((X14-P14)/P14,0)</f>
        <v>0</v>
      </c>
      <c r="Z14" s="158">
        <f t="shared" ref="Z14:AC38" si="16">Z47+Z79+Z111+Z143+Z175+Z207</f>
        <v>0</v>
      </c>
      <c r="AA14" s="157">
        <f t="shared" si="16"/>
        <v>0</v>
      </c>
      <c r="AB14" s="157">
        <f t="shared" si="16"/>
        <v>0</v>
      </c>
      <c r="AC14" s="157">
        <f t="shared" si="16"/>
        <v>0</v>
      </c>
      <c r="AD14" s="167">
        <f t="shared" ref="AD14:AD39" si="17">IFERROR((AC14-X14)/X14,0)</f>
        <v>0</v>
      </c>
      <c r="AE14" s="158">
        <f t="shared" ref="AE14:AH38" si="18">AE47+AE79+AE111+AE143+AE175+AE207</f>
        <v>0</v>
      </c>
      <c r="AF14" s="157">
        <f t="shared" si="18"/>
        <v>0</v>
      </c>
      <c r="AG14" s="157">
        <f t="shared" si="18"/>
        <v>0</v>
      </c>
      <c r="AH14" s="157">
        <f t="shared" si="18"/>
        <v>0</v>
      </c>
      <c r="AI14" s="167">
        <f t="shared" ref="AI14:AI39" si="19">IFERROR((AH14-AC14)/AC14,0)</f>
        <v>0</v>
      </c>
      <c r="AJ14" s="158">
        <f t="shared" ref="AJ14:AM38" si="20">AJ47+AJ79+AJ111+AJ143+AJ175+AJ207</f>
        <v>0</v>
      </c>
      <c r="AK14" s="157">
        <f t="shared" si="20"/>
        <v>0</v>
      </c>
      <c r="AL14" s="157">
        <f t="shared" si="20"/>
        <v>0</v>
      </c>
      <c r="AM14" s="157">
        <f t="shared" si="20"/>
        <v>0</v>
      </c>
      <c r="AN14" s="167">
        <f t="shared" ref="AN14:AN39" si="21">IFERROR((AM14-AH14)/AH14,0)</f>
        <v>0</v>
      </c>
      <c r="AO14" s="158">
        <f t="shared" ref="AO14:AR38" si="22">AO47+AO79+AO111+AO143+AO175+AO207</f>
        <v>0</v>
      </c>
      <c r="AP14" s="157">
        <f t="shared" si="22"/>
        <v>0</v>
      </c>
      <c r="AQ14" s="157">
        <f t="shared" si="22"/>
        <v>0</v>
      </c>
      <c r="AR14" s="157">
        <f t="shared" si="22"/>
        <v>0</v>
      </c>
      <c r="AS14" s="167">
        <f t="shared" ref="AS14:AS39" si="23">IFERROR((AR14-AM14)/AM14,0)</f>
        <v>0</v>
      </c>
      <c r="AT14" s="164">
        <f t="shared" ref="AT14" si="24">U14+Z14+AE14+AJ14+AO14</f>
        <v>0</v>
      </c>
      <c r="AU14" s="165">
        <f t="shared" ref="AU14:AU39" si="25">IFERROR((AR14/X14)^(1/4)-1,0)</f>
        <v>0</v>
      </c>
    </row>
    <row r="15" spans="2:47" outlineLevel="1" x14ac:dyDescent="0.35">
      <c r="B15" s="238" t="s">
        <v>76</v>
      </c>
      <c r="C15" s="62" t="s">
        <v>106</v>
      </c>
      <c r="D15" s="158">
        <f t="shared" si="0"/>
        <v>0</v>
      </c>
      <c r="E15" s="159">
        <f t="shared" si="0"/>
        <v>6</v>
      </c>
      <c r="F15" s="158">
        <f t="shared" si="0"/>
        <v>-2</v>
      </c>
      <c r="G15" s="156">
        <f t="shared" ref="G15:G38" si="26">E15+F15</f>
        <v>4</v>
      </c>
      <c r="H15" s="160">
        <f t="shared" ref="H15:H38" si="27">IFERROR((G15-E15)/E15,0)</f>
        <v>-0.33333333333333331</v>
      </c>
      <c r="I15" s="158">
        <f t="shared" si="3"/>
        <v>0</v>
      </c>
      <c r="J15" s="156">
        <f t="shared" ref="J15:J38" si="28">G15+I15</f>
        <v>4</v>
      </c>
      <c r="K15" s="160">
        <f t="shared" ref="K15:K38" si="29">IFERROR((J15-G15)/G15,0)</f>
        <v>0</v>
      </c>
      <c r="L15" s="158">
        <f t="shared" si="6"/>
        <v>0</v>
      </c>
      <c r="M15" s="156">
        <f t="shared" ref="M15:M38" si="30">J15+L15</f>
        <v>4</v>
      </c>
      <c r="N15" s="160">
        <f t="shared" ref="N15:N38" si="31">IFERROR((M15-J15)/J15,0)</f>
        <v>0</v>
      </c>
      <c r="O15" s="158">
        <f t="shared" si="9"/>
        <v>0</v>
      </c>
      <c r="P15" s="156">
        <f t="shared" si="10"/>
        <v>4</v>
      </c>
      <c r="Q15" s="160">
        <f t="shared" si="11"/>
        <v>0</v>
      </c>
      <c r="R15" s="164">
        <f t="shared" si="12"/>
        <v>-2</v>
      </c>
      <c r="S15" s="165">
        <f t="shared" si="13"/>
        <v>-9.6397996390155227E-2</v>
      </c>
      <c r="U15" s="158">
        <f t="shared" si="14"/>
        <v>0</v>
      </c>
      <c r="V15" s="157">
        <f t="shared" si="14"/>
        <v>0</v>
      </c>
      <c r="W15" s="157">
        <f t="shared" si="14"/>
        <v>0</v>
      </c>
      <c r="X15" s="157">
        <f t="shared" si="14"/>
        <v>4</v>
      </c>
      <c r="Y15" s="167">
        <f t="shared" ref="Y15:Y38" si="32">IFERROR((X15-P15)/P15,0)</f>
        <v>0</v>
      </c>
      <c r="Z15" s="158">
        <f t="shared" si="16"/>
        <v>0</v>
      </c>
      <c r="AA15" s="157">
        <f t="shared" si="16"/>
        <v>0</v>
      </c>
      <c r="AB15" s="157">
        <f t="shared" si="16"/>
        <v>0</v>
      </c>
      <c r="AC15" s="157">
        <f t="shared" si="16"/>
        <v>4</v>
      </c>
      <c r="AD15" s="167">
        <f t="shared" ref="AD15:AD38" si="33">IFERROR((AC15-X15)/X15,0)</f>
        <v>0</v>
      </c>
      <c r="AE15" s="158">
        <f t="shared" si="18"/>
        <v>0</v>
      </c>
      <c r="AF15" s="157">
        <f t="shared" si="18"/>
        <v>0</v>
      </c>
      <c r="AG15" s="157">
        <f t="shared" si="18"/>
        <v>0</v>
      </c>
      <c r="AH15" s="157">
        <f t="shared" si="18"/>
        <v>4</v>
      </c>
      <c r="AI15" s="167">
        <f t="shared" ref="AI15:AI38" si="34">IFERROR((AH15-AC15)/AC15,0)</f>
        <v>0</v>
      </c>
      <c r="AJ15" s="158">
        <f t="shared" si="20"/>
        <v>0</v>
      </c>
      <c r="AK15" s="157">
        <f t="shared" si="20"/>
        <v>0</v>
      </c>
      <c r="AL15" s="157">
        <f t="shared" si="20"/>
        <v>0</v>
      </c>
      <c r="AM15" s="157">
        <f t="shared" si="20"/>
        <v>4</v>
      </c>
      <c r="AN15" s="167">
        <f t="shared" ref="AN15:AN38" si="35">IFERROR((AM15-AH15)/AH15,0)</f>
        <v>0</v>
      </c>
      <c r="AO15" s="158">
        <f t="shared" si="22"/>
        <v>0</v>
      </c>
      <c r="AP15" s="157">
        <f t="shared" si="22"/>
        <v>0</v>
      </c>
      <c r="AQ15" s="157">
        <f t="shared" si="22"/>
        <v>0</v>
      </c>
      <c r="AR15" s="157">
        <f t="shared" si="22"/>
        <v>4</v>
      </c>
      <c r="AS15" s="167">
        <f t="shared" ref="AS15:AS38" si="36">IFERROR((AR15-AM15)/AM15,0)</f>
        <v>0</v>
      </c>
      <c r="AT15" s="164">
        <f t="shared" ref="AT15:AT38" si="37">U15+Z15+AE15+AJ15+AO15</f>
        <v>0</v>
      </c>
      <c r="AU15" s="165">
        <f t="shared" ref="AU15:AU38" si="38">IFERROR((AR15/X15)^(1/4)-1,0)</f>
        <v>0</v>
      </c>
    </row>
    <row r="16" spans="2:47" outlineLevel="1" x14ac:dyDescent="0.35">
      <c r="B16" s="237" t="s">
        <v>77</v>
      </c>
      <c r="C16" s="62" t="s">
        <v>106</v>
      </c>
      <c r="D16" s="158">
        <f t="shared" si="0"/>
        <v>0</v>
      </c>
      <c r="E16" s="159">
        <f t="shared" si="0"/>
        <v>0</v>
      </c>
      <c r="F16" s="158">
        <f t="shared" si="0"/>
        <v>0</v>
      </c>
      <c r="G16" s="156">
        <f t="shared" si="26"/>
        <v>0</v>
      </c>
      <c r="H16" s="160">
        <f t="shared" si="27"/>
        <v>0</v>
      </c>
      <c r="I16" s="158">
        <f t="shared" si="3"/>
        <v>0</v>
      </c>
      <c r="J16" s="156">
        <f t="shared" si="28"/>
        <v>0</v>
      </c>
      <c r="K16" s="160">
        <f t="shared" si="29"/>
        <v>0</v>
      </c>
      <c r="L16" s="158">
        <f t="shared" si="6"/>
        <v>0</v>
      </c>
      <c r="M16" s="156">
        <f t="shared" si="30"/>
        <v>0</v>
      </c>
      <c r="N16" s="160">
        <f t="shared" si="31"/>
        <v>0</v>
      </c>
      <c r="O16" s="158">
        <f t="shared" si="9"/>
        <v>0</v>
      </c>
      <c r="P16" s="156">
        <f t="shared" si="10"/>
        <v>0</v>
      </c>
      <c r="Q16" s="160">
        <f t="shared" si="11"/>
        <v>0</v>
      </c>
      <c r="R16" s="164">
        <f t="shared" si="12"/>
        <v>0</v>
      </c>
      <c r="S16" s="165">
        <f t="shared" si="13"/>
        <v>0</v>
      </c>
      <c r="U16" s="158">
        <f t="shared" si="14"/>
        <v>0</v>
      </c>
      <c r="V16" s="157">
        <f t="shared" si="14"/>
        <v>0</v>
      </c>
      <c r="W16" s="157">
        <f t="shared" si="14"/>
        <v>0</v>
      </c>
      <c r="X16" s="157">
        <f t="shared" si="14"/>
        <v>0</v>
      </c>
      <c r="Y16" s="167">
        <f t="shared" si="32"/>
        <v>0</v>
      </c>
      <c r="Z16" s="158">
        <f t="shared" si="16"/>
        <v>0</v>
      </c>
      <c r="AA16" s="157">
        <f t="shared" si="16"/>
        <v>0</v>
      </c>
      <c r="AB16" s="157">
        <f t="shared" si="16"/>
        <v>0</v>
      </c>
      <c r="AC16" s="157">
        <f t="shared" si="16"/>
        <v>0</v>
      </c>
      <c r="AD16" s="167">
        <f t="shared" si="33"/>
        <v>0</v>
      </c>
      <c r="AE16" s="158">
        <f t="shared" si="18"/>
        <v>0</v>
      </c>
      <c r="AF16" s="157">
        <f t="shared" si="18"/>
        <v>0</v>
      </c>
      <c r="AG16" s="157">
        <f t="shared" si="18"/>
        <v>0</v>
      </c>
      <c r="AH16" s="157">
        <f t="shared" si="18"/>
        <v>0</v>
      </c>
      <c r="AI16" s="167">
        <f t="shared" si="34"/>
        <v>0</v>
      </c>
      <c r="AJ16" s="158">
        <f t="shared" si="20"/>
        <v>0</v>
      </c>
      <c r="AK16" s="157">
        <f t="shared" si="20"/>
        <v>0</v>
      </c>
      <c r="AL16" s="157">
        <f t="shared" si="20"/>
        <v>0</v>
      </c>
      <c r="AM16" s="157">
        <f t="shared" si="20"/>
        <v>0</v>
      </c>
      <c r="AN16" s="167">
        <f t="shared" si="35"/>
        <v>0</v>
      </c>
      <c r="AO16" s="158">
        <f t="shared" si="22"/>
        <v>0</v>
      </c>
      <c r="AP16" s="157">
        <f t="shared" si="22"/>
        <v>0</v>
      </c>
      <c r="AQ16" s="157">
        <f t="shared" si="22"/>
        <v>0</v>
      </c>
      <c r="AR16" s="157">
        <f t="shared" si="22"/>
        <v>0</v>
      </c>
      <c r="AS16" s="167">
        <f t="shared" si="36"/>
        <v>0</v>
      </c>
      <c r="AT16" s="164">
        <f t="shared" si="37"/>
        <v>0</v>
      </c>
      <c r="AU16" s="165">
        <f t="shared" si="38"/>
        <v>0</v>
      </c>
    </row>
    <row r="17" spans="2:47" outlineLevel="1" x14ac:dyDescent="0.35">
      <c r="B17" s="238" t="s">
        <v>78</v>
      </c>
      <c r="C17" s="62" t="s">
        <v>106</v>
      </c>
      <c r="D17" s="158">
        <f t="shared" si="0"/>
        <v>0</v>
      </c>
      <c r="E17" s="159">
        <f t="shared" si="0"/>
        <v>6</v>
      </c>
      <c r="F17" s="158">
        <f t="shared" si="0"/>
        <v>1</v>
      </c>
      <c r="G17" s="156">
        <f t="shared" si="26"/>
        <v>7</v>
      </c>
      <c r="H17" s="160">
        <f t="shared" si="27"/>
        <v>0.16666666666666666</v>
      </c>
      <c r="I17" s="158">
        <f t="shared" si="3"/>
        <v>0</v>
      </c>
      <c r="J17" s="156">
        <f t="shared" si="28"/>
        <v>7</v>
      </c>
      <c r="K17" s="160">
        <f t="shared" si="29"/>
        <v>0</v>
      </c>
      <c r="L17" s="158">
        <f t="shared" si="6"/>
        <v>101</v>
      </c>
      <c r="M17" s="156">
        <f t="shared" si="30"/>
        <v>108</v>
      </c>
      <c r="N17" s="160">
        <f t="shared" si="31"/>
        <v>14.428571428571429</v>
      </c>
      <c r="O17" s="158">
        <f t="shared" si="9"/>
        <v>158</v>
      </c>
      <c r="P17" s="156">
        <f t="shared" si="10"/>
        <v>266</v>
      </c>
      <c r="Q17" s="160">
        <f t="shared" si="11"/>
        <v>1.462962962962963</v>
      </c>
      <c r="R17" s="164">
        <f t="shared" si="12"/>
        <v>260</v>
      </c>
      <c r="S17" s="165">
        <f t="shared" si="13"/>
        <v>1.5803736393164836</v>
      </c>
      <c r="U17" s="158">
        <f t="shared" si="14"/>
        <v>1185</v>
      </c>
      <c r="V17" s="157">
        <f t="shared" si="14"/>
        <v>1185</v>
      </c>
      <c r="W17" s="157">
        <f t="shared" si="14"/>
        <v>0</v>
      </c>
      <c r="X17" s="157">
        <f t="shared" si="14"/>
        <v>1451</v>
      </c>
      <c r="Y17" s="167">
        <f t="shared" si="32"/>
        <v>4.4548872180451129</v>
      </c>
      <c r="Z17" s="158">
        <f t="shared" si="16"/>
        <v>1099</v>
      </c>
      <c r="AA17" s="157">
        <f t="shared" si="16"/>
        <v>1099</v>
      </c>
      <c r="AB17" s="157">
        <f t="shared" si="16"/>
        <v>0</v>
      </c>
      <c r="AC17" s="157">
        <f t="shared" si="16"/>
        <v>2550</v>
      </c>
      <c r="AD17" s="167">
        <f t="shared" si="33"/>
        <v>0.75740868366643699</v>
      </c>
      <c r="AE17" s="158">
        <f t="shared" si="18"/>
        <v>998</v>
      </c>
      <c r="AF17" s="157">
        <f t="shared" si="18"/>
        <v>998</v>
      </c>
      <c r="AG17" s="157">
        <f t="shared" si="18"/>
        <v>0</v>
      </c>
      <c r="AH17" s="157">
        <f t="shared" si="18"/>
        <v>3548</v>
      </c>
      <c r="AI17" s="167">
        <f t="shared" si="34"/>
        <v>0.39137254901960783</v>
      </c>
      <c r="AJ17" s="158">
        <f t="shared" si="20"/>
        <v>949</v>
      </c>
      <c r="AK17" s="157">
        <f t="shared" si="20"/>
        <v>949</v>
      </c>
      <c r="AL17" s="157">
        <f t="shared" si="20"/>
        <v>0</v>
      </c>
      <c r="AM17" s="157">
        <f t="shared" si="20"/>
        <v>4497</v>
      </c>
      <c r="AN17" s="167">
        <f t="shared" si="35"/>
        <v>0.26747463359639234</v>
      </c>
      <c r="AO17" s="158">
        <f t="shared" si="22"/>
        <v>899</v>
      </c>
      <c r="AP17" s="157">
        <f t="shared" si="22"/>
        <v>899</v>
      </c>
      <c r="AQ17" s="157">
        <f t="shared" si="22"/>
        <v>0</v>
      </c>
      <c r="AR17" s="157">
        <f t="shared" si="22"/>
        <v>5396</v>
      </c>
      <c r="AS17" s="167">
        <f t="shared" si="36"/>
        <v>0.19991105181231933</v>
      </c>
      <c r="AT17" s="164">
        <f t="shared" si="37"/>
        <v>5130</v>
      </c>
      <c r="AU17" s="165">
        <f t="shared" si="38"/>
        <v>0.38867664696681348</v>
      </c>
    </row>
    <row r="18" spans="2:47" outlineLevel="1" x14ac:dyDescent="0.35">
      <c r="B18" s="237" t="s">
        <v>79</v>
      </c>
      <c r="C18" s="62" t="s">
        <v>106</v>
      </c>
      <c r="D18" s="158">
        <f t="shared" si="0"/>
        <v>0</v>
      </c>
      <c r="E18" s="159">
        <f t="shared" si="0"/>
        <v>0</v>
      </c>
      <c r="F18" s="158">
        <f t="shared" si="0"/>
        <v>0</v>
      </c>
      <c r="G18" s="156">
        <f t="shared" si="26"/>
        <v>0</v>
      </c>
      <c r="H18" s="160">
        <f t="shared" si="27"/>
        <v>0</v>
      </c>
      <c r="I18" s="158">
        <f t="shared" si="3"/>
        <v>0</v>
      </c>
      <c r="J18" s="156">
        <f t="shared" si="28"/>
        <v>0</v>
      </c>
      <c r="K18" s="160">
        <f t="shared" si="29"/>
        <v>0</v>
      </c>
      <c r="L18" s="158">
        <f t="shared" si="6"/>
        <v>0</v>
      </c>
      <c r="M18" s="156">
        <f t="shared" si="30"/>
        <v>0</v>
      </c>
      <c r="N18" s="160">
        <f t="shared" si="31"/>
        <v>0</v>
      </c>
      <c r="O18" s="158">
        <f t="shared" si="9"/>
        <v>0</v>
      </c>
      <c r="P18" s="156">
        <f t="shared" si="10"/>
        <v>0</v>
      </c>
      <c r="Q18" s="160">
        <f t="shared" si="11"/>
        <v>0</v>
      </c>
      <c r="R18" s="164">
        <f t="shared" si="12"/>
        <v>0</v>
      </c>
      <c r="S18" s="165">
        <f t="shared" si="13"/>
        <v>0</v>
      </c>
      <c r="U18" s="158">
        <f t="shared" si="14"/>
        <v>0</v>
      </c>
      <c r="V18" s="157">
        <f t="shared" si="14"/>
        <v>0</v>
      </c>
      <c r="W18" s="157">
        <f t="shared" si="14"/>
        <v>0</v>
      </c>
      <c r="X18" s="157">
        <f t="shared" si="14"/>
        <v>0</v>
      </c>
      <c r="Y18" s="167">
        <f t="shared" si="32"/>
        <v>0</v>
      </c>
      <c r="Z18" s="158">
        <f t="shared" si="16"/>
        <v>0</v>
      </c>
      <c r="AA18" s="157">
        <f t="shared" si="16"/>
        <v>0</v>
      </c>
      <c r="AB18" s="157">
        <f t="shared" si="16"/>
        <v>0</v>
      </c>
      <c r="AC18" s="157">
        <f t="shared" si="16"/>
        <v>0</v>
      </c>
      <c r="AD18" s="167">
        <f t="shared" si="33"/>
        <v>0</v>
      </c>
      <c r="AE18" s="158">
        <f t="shared" si="18"/>
        <v>0</v>
      </c>
      <c r="AF18" s="157">
        <f t="shared" si="18"/>
        <v>0</v>
      </c>
      <c r="AG18" s="157">
        <f t="shared" si="18"/>
        <v>0</v>
      </c>
      <c r="AH18" s="157">
        <f t="shared" si="18"/>
        <v>0</v>
      </c>
      <c r="AI18" s="167">
        <f t="shared" si="34"/>
        <v>0</v>
      </c>
      <c r="AJ18" s="158">
        <f t="shared" si="20"/>
        <v>0</v>
      </c>
      <c r="AK18" s="157">
        <f t="shared" si="20"/>
        <v>0</v>
      </c>
      <c r="AL18" s="157">
        <f t="shared" si="20"/>
        <v>0</v>
      </c>
      <c r="AM18" s="157">
        <f t="shared" si="20"/>
        <v>0</v>
      </c>
      <c r="AN18" s="167">
        <f t="shared" si="35"/>
        <v>0</v>
      </c>
      <c r="AO18" s="158">
        <f t="shared" si="22"/>
        <v>0</v>
      </c>
      <c r="AP18" s="157">
        <f t="shared" si="22"/>
        <v>0</v>
      </c>
      <c r="AQ18" s="157">
        <f t="shared" si="22"/>
        <v>0</v>
      </c>
      <c r="AR18" s="157">
        <f t="shared" si="22"/>
        <v>0</v>
      </c>
      <c r="AS18" s="167">
        <f t="shared" si="36"/>
        <v>0</v>
      </c>
      <c r="AT18" s="164">
        <f t="shared" si="37"/>
        <v>0</v>
      </c>
      <c r="AU18" s="165">
        <f t="shared" si="38"/>
        <v>0</v>
      </c>
    </row>
    <row r="19" spans="2:47" outlineLevel="1" x14ac:dyDescent="0.35">
      <c r="B19" s="238" t="s">
        <v>80</v>
      </c>
      <c r="C19" s="62" t="s">
        <v>106</v>
      </c>
      <c r="D19" s="158">
        <f t="shared" si="0"/>
        <v>0</v>
      </c>
      <c r="E19" s="159">
        <f t="shared" si="0"/>
        <v>5</v>
      </c>
      <c r="F19" s="158">
        <f t="shared" si="0"/>
        <v>1</v>
      </c>
      <c r="G19" s="156">
        <f t="shared" si="26"/>
        <v>6</v>
      </c>
      <c r="H19" s="160">
        <f t="shared" si="27"/>
        <v>0.2</v>
      </c>
      <c r="I19" s="158">
        <f t="shared" si="3"/>
        <v>1</v>
      </c>
      <c r="J19" s="156">
        <f t="shared" si="28"/>
        <v>7</v>
      </c>
      <c r="K19" s="160">
        <f t="shared" si="29"/>
        <v>0.16666666666666666</v>
      </c>
      <c r="L19" s="158">
        <f t="shared" si="6"/>
        <v>421</v>
      </c>
      <c r="M19" s="156">
        <f t="shared" si="30"/>
        <v>428</v>
      </c>
      <c r="N19" s="160">
        <f t="shared" si="31"/>
        <v>60.142857142857146</v>
      </c>
      <c r="O19" s="158">
        <f t="shared" si="9"/>
        <v>178</v>
      </c>
      <c r="P19" s="156">
        <f t="shared" si="10"/>
        <v>606</v>
      </c>
      <c r="Q19" s="160">
        <f t="shared" si="11"/>
        <v>0.41588785046728971</v>
      </c>
      <c r="R19" s="164">
        <f t="shared" si="12"/>
        <v>601</v>
      </c>
      <c r="S19" s="165">
        <f t="shared" si="13"/>
        <v>2.3179944477979926</v>
      </c>
      <c r="U19" s="158">
        <f t="shared" si="14"/>
        <v>1145</v>
      </c>
      <c r="V19" s="157">
        <f t="shared" si="14"/>
        <v>1145</v>
      </c>
      <c r="W19" s="157">
        <f t="shared" si="14"/>
        <v>0</v>
      </c>
      <c r="X19" s="157">
        <f t="shared" si="14"/>
        <v>1751</v>
      </c>
      <c r="Y19" s="167">
        <f t="shared" si="32"/>
        <v>1.8894389438943895</v>
      </c>
      <c r="Z19" s="158">
        <f t="shared" si="16"/>
        <v>959</v>
      </c>
      <c r="AA19" s="157">
        <f t="shared" si="16"/>
        <v>959</v>
      </c>
      <c r="AB19" s="157">
        <f t="shared" si="16"/>
        <v>0</v>
      </c>
      <c r="AC19" s="157">
        <f t="shared" si="16"/>
        <v>2710</v>
      </c>
      <c r="AD19" s="167">
        <f t="shared" si="33"/>
        <v>0.54768703597944035</v>
      </c>
      <c r="AE19" s="158">
        <f t="shared" si="18"/>
        <v>865</v>
      </c>
      <c r="AF19" s="157">
        <f t="shared" si="18"/>
        <v>865</v>
      </c>
      <c r="AG19" s="157">
        <f t="shared" si="18"/>
        <v>0</v>
      </c>
      <c r="AH19" s="157">
        <f t="shared" si="18"/>
        <v>3575</v>
      </c>
      <c r="AI19" s="167">
        <f t="shared" si="34"/>
        <v>0.31918819188191883</v>
      </c>
      <c r="AJ19" s="158">
        <f t="shared" si="20"/>
        <v>767</v>
      </c>
      <c r="AK19" s="157">
        <f t="shared" si="20"/>
        <v>767</v>
      </c>
      <c r="AL19" s="157">
        <f t="shared" si="20"/>
        <v>0</v>
      </c>
      <c r="AM19" s="157">
        <f t="shared" si="20"/>
        <v>4342</v>
      </c>
      <c r="AN19" s="167">
        <f t="shared" si="35"/>
        <v>0.21454545454545454</v>
      </c>
      <c r="AO19" s="158">
        <f t="shared" si="22"/>
        <v>760</v>
      </c>
      <c r="AP19" s="157">
        <f t="shared" si="22"/>
        <v>760</v>
      </c>
      <c r="AQ19" s="157">
        <f t="shared" si="22"/>
        <v>0</v>
      </c>
      <c r="AR19" s="157">
        <f t="shared" si="22"/>
        <v>5102</v>
      </c>
      <c r="AS19" s="167">
        <f t="shared" si="36"/>
        <v>0.17503454629203133</v>
      </c>
      <c r="AT19" s="164">
        <f t="shared" si="37"/>
        <v>4496</v>
      </c>
      <c r="AU19" s="165">
        <f t="shared" si="38"/>
        <v>0.30651252367966886</v>
      </c>
    </row>
    <row r="20" spans="2:47" outlineLevel="1" x14ac:dyDescent="0.35">
      <c r="B20" s="237" t="s">
        <v>81</v>
      </c>
      <c r="C20" s="62" t="s">
        <v>106</v>
      </c>
      <c r="D20" s="158">
        <f t="shared" si="0"/>
        <v>0</v>
      </c>
      <c r="E20" s="159">
        <f t="shared" si="0"/>
        <v>0</v>
      </c>
      <c r="F20" s="158">
        <f t="shared" si="0"/>
        <v>0</v>
      </c>
      <c r="G20" s="156">
        <f t="shared" si="26"/>
        <v>0</v>
      </c>
      <c r="H20" s="160">
        <f t="shared" si="27"/>
        <v>0</v>
      </c>
      <c r="I20" s="158">
        <f t="shared" si="3"/>
        <v>0</v>
      </c>
      <c r="J20" s="156">
        <f t="shared" si="28"/>
        <v>0</v>
      </c>
      <c r="K20" s="160">
        <f t="shared" si="29"/>
        <v>0</v>
      </c>
      <c r="L20" s="158">
        <f t="shared" si="6"/>
        <v>0</v>
      </c>
      <c r="M20" s="156">
        <f t="shared" si="30"/>
        <v>0</v>
      </c>
      <c r="N20" s="160">
        <f t="shared" si="31"/>
        <v>0</v>
      </c>
      <c r="O20" s="158">
        <f t="shared" si="9"/>
        <v>0</v>
      </c>
      <c r="P20" s="156">
        <f t="shared" si="10"/>
        <v>0</v>
      </c>
      <c r="Q20" s="160">
        <f t="shared" si="11"/>
        <v>0</v>
      </c>
      <c r="R20" s="164">
        <f t="shared" si="12"/>
        <v>0</v>
      </c>
      <c r="S20" s="165">
        <f t="shared" si="13"/>
        <v>0</v>
      </c>
      <c r="U20" s="158">
        <f t="shared" si="14"/>
        <v>0</v>
      </c>
      <c r="V20" s="157">
        <f t="shared" si="14"/>
        <v>0</v>
      </c>
      <c r="W20" s="157">
        <f t="shared" si="14"/>
        <v>0</v>
      </c>
      <c r="X20" s="157">
        <f t="shared" si="14"/>
        <v>0</v>
      </c>
      <c r="Y20" s="167">
        <f t="shared" si="32"/>
        <v>0</v>
      </c>
      <c r="Z20" s="158">
        <f t="shared" si="16"/>
        <v>0</v>
      </c>
      <c r="AA20" s="157">
        <f t="shared" si="16"/>
        <v>0</v>
      </c>
      <c r="AB20" s="157">
        <f t="shared" si="16"/>
        <v>0</v>
      </c>
      <c r="AC20" s="157">
        <f t="shared" si="16"/>
        <v>0</v>
      </c>
      <c r="AD20" s="167">
        <f t="shared" si="33"/>
        <v>0</v>
      </c>
      <c r="AE20" s="158">
        <f t="shared" si="18"/>
        <v>0</v>
      </c>
      <c r="AF20" s="157">
        <f t="shared" si="18"/>
        <v>0</v>
      </c>
      <c r="AG20" s="157">
        <f t="shared" si="18"/>
        <v>0</v>
      </c>
      <c r="AH20" s="157">
        <f t="shared" si="18"/>
        <v>0</v>
      </c>
      <c r="AI20" s="167">
        <f t="shared" si="34"/>
        <v>0</v>
      </c>
      <c r="AJ20" s="158">
        <f t="shared" si="20"/>
        <v>0</v>
      </c>
      <c r="AK20" s="157">
        <f t="shared" si="20"/>
        <v>0</v>
      </c>
      <c r="AL20" s="157">
        <f t="shared" si="20"/>
        <v>0</v>
      </c>
      <c r="AM20" s="157">
        <f t="shared" si="20"/>
        <v>0</v>
      </c>
      <c r="AN20" s="167">
        <f t="shared" si="35"/>
        <v>0</v>
      </c>
      <c r="AO20" s="158">
        <f t="shared" si="22"/>
        <v>0</v>
      </c>
      <c r="AP20" s="157">
        <f t="shared" si="22"/>
        <v>0</v>
      </c>
      <c r="AQ20" s="157">
        <f t="shared" si="22"/>
        <v>0</v>
      </c>
      <c r="AR20" s="157">
        <f t="shared" si="22"/>
        <v>0</v>
      </c>
      <c r="AS20" s="167">
        <f t="shared" si="36"/>
        <v>0</v>
      </c>
      <c r="AT20" s="164">
        <f t="shared" si="37"/>
        <v>0</v>
      </c>
      <c r="AU20" s="165">
        <f t="shared" si="38"/>
        <v>0</v>
      </c>
    </row>
    <row r="21" spans="2:47" outlineLevel="1" x14ac:dyDescent="0.35">
      <c r="B21" s="238" t="s">
        <v>82</v>
      </c>
      <c r="C21" s="62" t="s">
        <v>106</v>
      </c>
      <c r="D21" s="158">
        <f t="shared" si="0"/>
        <v>0</v>
      </c>
      <c r="E21" s="159">
        <f t="shared" si="0"/>
        <v>8</v>
      </c>
      <c r="F21" s="158">
        <f t="shared" si="0"/>
        <v>-3</v>
      </c>
      <c r="G21" s="156">
        <f t="shared" si="26"/>
        <v>5</v>
      </c>
      <c r="H21" s="160">
        <f t="shared" si="27"/>
        <v>-0.375</v>
      </c>
      <c r="I21" s="158">
        <f t="shared" si="3"/>
        <v>0</v>
      </c>
      <c r="J21" s="156">
        <f t="shared" si="28"/>
        <v>5</v>
      </c>
      <c r="K21" s="160">
        <f t="shared" si="29"/>
        <v>0</v>
      </c>
      <c r="L21" s="158">
        <f t="shared" si="6"/>
        <v>119</v>
      </c>
      <c r="M21" s="156">
        <f t="shared" si="30"/>
        <v>124</v>
      </c>
      <c r="N21" s="160">
        <f t="shared" si="31"/>
        <v>23.8</v>
      </c>
      <c r="O21" s="158">
        <f t="shared" si="9"/>
        <v>231</v>
      </c>
      <c r="P21" s="156">
        <f t="shared" si="10"/>
        <v>355</v>
      </c>
      <c r="Q21" s="160">
        <f t="shared" si="11"/>
        <v>1.8629032258064515</v>
      </c>
      <c r="R21" s="164">
        <f t="shared" si="12"/>
        <v>347</v>
      </c>
      <c r="S21" s="165">
        <f t="shared" si="13"/>
        <v>1.5809797165489528</v>
      </c>
      <c r="U21" s="158">
        <f t="shared" si="14"/>
        <v>1202</v>
      </c>
      <c r="V21" s="157">
        <f t="shared" si="14"/>
        <v>1202</v>
      </c>
      <c r="W21" s="157">
        <f t="shared" si="14"/>
        <v>0</v>
      </c>
      <c r="X21" s="157">
        <f t="shared" si="14"/>
        <v>1557</v>
      </c>
      <c r="Y21" s="167">
        <f t="shared" si="32"/>
        <v>3.3859154929577464</v>
      </c>
      <c r="Z21" s="158">
        <f t="shared" si="16"/>
        <v>1185</v>
      </c>
      <c r="AA21" s="157">
        <f t="shared" si="16"/>
        <v>1185</v>
      </c>
      <c r="AB21" s="157">
        <f t="shared" si="16"/>
        <v>0</v>
      </c>
      <c r="AC21" s="157">
        <f t="shared" si="16"/>
        <v>2742</v>
      </c>
      <c r="AD21" s="167">
        <f t="shared" si="33"/>
        <v>0.76107899807321777</v>
      </c>
      <c r="AE21" s="158">
        <f t="shared" si="18"/>
        <v>979</v>
      </c>
      <c r="AF21" s="157">
        <f t="shared" si="18"/>
        <v>979</v>
      </c>
      <c r="AG21" s="157">
        <f t="shared" si="18"/>
        <v>0</v>
      </c>
      <c r="AH21" s="157">
        <f t="shared" si="18"/>
        <v>3721</v>
      </c>
      <c r="AI21" s="167">
        <f t="shared" si="34"/>
        <v>0.35703865791393141</v>
      </c>
      <c r="AJ21" s="158">
        <f t="shared" si="20"/>
        <v>863</v>
      </c>
      <c r="AK21" s="157">
        <f t="shared" si="20"/>
        <v>863</v>
      </c>
      <c r="AL21" s="157">
        <f t="shared" si="20"/>
        <v>0</v>
      </c>
      <c r="AM21" s="157">
        <f t="shared" si="20"/>
        <v>4584</v>
      </c>
      <c r="AN21" s="167">
        <f t="shared" si="35"/>
        <v>0.23192690137059929</v>
      </c>
      <c r="AO21" s="158">
        <f t="shared" si="22"/>
        <v>773</v>
      </c>
      <c r="AP21" s="157">
        <f t="shared" si="22"/>
        <v>773</v>
      </c>
      <c r="AQ21" s="157">
        <f t="shared" si="22"/>
        <v>0</v>
      </c>
      <c r="AR21" s="157">
        <f t="shared" si="22"/>
        <v>5357</v>
      </c>
      <c r="AS21" s="167">
        <f t="shared" si="36"/>
        <v>0.16863001745200698</v>
      </c>
      <c r="AT21" s="164">
        <f t="shared" si="37"/>
        <v>5002</v>
      </c>
      <c r="AU21" s="165">
        <f t="shared" si="38"/>
        <v>0.36194088814616721</v>
      </c>
    </row>
    <row r="22" spans="2:47" outlineLevel="1" x14ac:dyDescent="0.35">
      <c r="B22" s="237" t="s">
        <v>83</v>
      </c>
      <c r="C22" s="62" t="s">
        <v>106</v>
      </c>
      <c r="D22" s="158">
        <f t="shared" si="0"/>
        <v>0</v>
      </c>
      <c r="E22" s="159">
        <f t="shared" si="0"/>
        <v>0</v>
      </c>
      <c r="F22" s="158">
        <f t="shared" si="0"/>
        <v>0</v>
      </c>
      <c r="G22" s="156">
        <f t="shared" si="26"/>
        <v>0</v>
      </c>
      <c r="H22" s="160">
        <f t="shared" si="27"/>
        <v>0</v>
      </c>
      <c r="I22" s="158">
        <f t="shared" si="3"/>
        <v>0</v>
      </c>
      <c r="J22" s="156">
        <f t="shared" si="28"/>
        <v>0</v>
      </c>
      <c r="K22" s="160">
        <f t="shared" si="29"/>
        <v>0</v>
      </c>
      <c r="L22" s="158">
        <f t="shared" si="6"/>
        <v>0</v>
      </c>
      <c r="M22" s="156">
        <f t="shared" si="30"/>
        <v>0</v>
      </c>
      <c r="N22" s="160">
        <f t="shared" si="31"/>
        <v>0</v>
      </c>
      <c r="O22" s="158">
        <f t="shared" si="9"/>
        <v>0</v>
      </c>
      <c r="P22" s="156">
        <f t="shared" si="10"/>
        <v>0</v>
      </c>
      <c r="Q22" s="160">
        <f t="shared" si="11"/>
        <v>0</v>
      </c>
      <c r="R22" s="164">
        <f t="shared" si="12"/>
        <v>0</v>
      </c>
      <c r="S22" s="165">
        <f t="shared" si="13"/>
        <v>0</v>
      </c>
      <c r="U22" s="158">
        <f t="shared" si="14"/>
        <v>0</v>
      </c>
      <c r="V22" s="157">
        <f t="shared" si="14"/>
        <v>0</v>
      </c>
      <c r="W22" s="157">
        <f t="shared" si="14"/>
        <v>0</v>
      </c>
      <c r="X22" s="157">
        <f t="shared" si="14"/>
        <v>0</v>
      </c>
      <c r="Y22" s="167">
        <f t="shared" si="32"/>
        <v>0</v>
      </c>
      <c r="Z22" s="158">
        <f t="shared" si="16"/>
        <v>0</v>
      </c>
      <c r="AA22" s="157">
        <f t="shared" si="16"/>
        <v>0</v>
      </c>
      <c r="AB22" s="157">
        <f t="shared" si="16"/>
        <v>0</v>
      </c>
      <c r="AC22" s="157">
        <f t="shared" si="16"/>
        <v>0</v>
      </c>
      <c r="AD22" s="167">
        <f t="shared" si="33"/>
        <v>0</v>
      </c>
      <c r="AE22" s="158">
        <f t="shared" si="18"/>
        <v>0</v>
      </c>
      <c r="AF22" s="157">
        <f t="shared" si="18"/>
        <v>0</v>
      </c>
      <c r="AG22" s="157">
        <f t="shared" si="18"/>
        <v>0</v>
      </c>
      <c r="AH22" s="157">
        <f t="shared" si="18"/>
        <v>0</v>
      </c>
      <c r="AI22" s="167">
        <f t="shared" si="34"/>
        <v>0</v>
      </c>
      <c r="AJ22" s="158">
        <f t="shared" si="20"/>
        <v>0</v>
      </c>
      <c r="AK22" s="157">
        <f t="shared" si="20"/>
        <v>0</v>
      </c>
      <c r="AL22" s="157">
        <f t="shared" si="20"/>
        <v>0</v>
      </c>
      <c r="AM22" s="157">
        <f t="shared" si="20"/>
        <v>0</v>
      </c>
      <c r="AN22" s="167">
        <f t="shared" si="35"/>
        <v>0</v>
      </c>
      <c r="AO22" s="158">
        <f t="shared" si="22"/>
        <v>0</v>
      </c>
      <c r="AP22" s="157">
        <f t="shared" si="22"/>
        <v>0</v>
      </c>
      <c r="AQ22" s="157">
        <f t="shared" si="22"/>
        <v>0</v>
      </c>
      <c r="AR22" s="157">
        <f t="shared" si="22"/>
        <v>0</v>
      </c>
      <c r="AS22" s="167">
        <f t="shared" si="36"/>
        <v>0</v>
      </c>
      <c r="AT22" s="164">
        <f t="shared" si="37"/>
        <v>0</v>
      </c>
      <c r="AU22" s="165">
        <f t="shared" si="38"/>
        <v>0</v>
      </c>
    </row>
    <row r="23" spans="2:47" outlineLevel="1" x14ac:dyDescent="0.35">
      <c r="B23" s="238" t="s">
        <v>84</v>
      </c>
      <c r="C23" s="62" t="s">
        <v>106</v>
      </c>
      <c r="D23" s="158">
        <f t="shared" si="0"/>
        <v>0</v>
      </c>
      <c r="E23" s="159">
        <f t="shared" si="0"/>
        <v>8</v>
      </c>
      <c r="F23" s="158">
        <f t="shared" si="0"/>
        <v>-4</v>
      </c>
      <c r="G23" s="156">
        <f t="shared" si="26"/>
        <v>4</v>
      </c>
      <c r="H23" s="160">
        <f t="shared" si="27"/>
        <v>-0.5</v>
      </c>
      <c r="I23" s="158">
        <f t="shared" si="3"/>
        <v>0</v>
      </c>
      <c r="J23" s="156">
        <f t="shared" si="28"/>
        <v>4</v>
      </c>
      <c r="K23" s="160">
        <f t="shared" si="29"/>
        <v>0</v>
      </c>
      <c r="L23" s="158">
        <f t="shared" si="6"/>
        <v>0</v>
      </c>
      <c r="M23" s="156">
        <f t="shared" si="30"/>
        <v>4</v>
      </c>
      <c r="N23" s="160">
        <f t="shared" si="31"/>
        <v>0</v>
      </c>
      <c r="O23" s="158">
        <f t="shared" si="9"/>
        <v>0</v>
      </c>
      <c r="P23" s="156">
        <f t="shared" si="10"/>
        <v>4</v>
      </c>
      <c r="Q23" s="160">
        <f t="shared" si="11"/>
        <v>0</v>
      </c>
      <c r="R23" s="164">
        <f t="shared" si="12"/>
        <v>-4</v>
      </c>
      <c r="S23" s="165">
        <f t="shared" si="13"/>
        <v>-0.1591035847462855</v>
      </c>
      <c r="U23" s="158">
        <f t="shared" si="14"/>
        <v>1</v>
      </c>
      <c r="V23" s="157">
        <f t="shared" si="14"/>
        <v>1</v>
      </c>
      <c r="W23" s="157">
        <f t="shared" si="14"/>
        <v>0</v>
      </c>
      <c r="X23" s="157">
        <f t="shared" si="14"/>
        <v>5</v>
      </c>
      <c r="Y23" s="167">
        <f t="shared" si="32"/>
        <v>0.25</v>
      </c>
      <c r="Z23" s="158">
        <f t="shared" si="16"/>
        <v>0</v>
      </c>
      <c r="AA23" s="157">
        <f t="shared" si="16"/>
        <v>0</v>
      </c>
      <c r="AB23" s="157">
        <f t="shared" si="16"/>
        <v>0</v>
      </c>
      <c r="AC23" s="157">
        <f t="shared" si="16"/>
        <v>5</v>
      </c>
      <c r="AD23" s="167">
        <f t="shared" si="33"/>
        <v>0</v>
      </c>
      <c r="AE23" s="158">
        <f t="shared" si="18"/>
        <v>0</v>
      </c>
      <c r="AF23" s="157">
        <f t="shared" si="18"/>
        <v>0</v>
      </c>
      <c r="AG23" s="157">
        <f t="shared" si="18"/>
        <v>0</v>
      </c>
      <c r="AH23" s="157">
        <f t="shared" si="18"/>
        <v>5</v>
      </c>
      <c r="AI23" s="167">
        <f t="shared" si="34"/>
        <v>0</v>
      </c>
      <c r="AJ23" s="158">
        <f t="shared" si="20"/>
        <v>0</v>
      </c>
      <c r="AK23" s="157">
        <f t="shared" si="20"/>
        <v>0</v>
      </c>
      <c r="AL23" s="157">
        <f t="shared" si="20"/>
        <v>0</v>
      </c>
      <c r="AM23" s="157">
        <f t="shared" si="20"/>
        <v>5</v>
      </c>
      <c r="AN23" s="167">
        <f t="shared" si="35"/>
        <v>0</v>
      </c>
      <c r="AO23" s="158">
        <f t="shared" si="22"/>
        <v>0</v>
      </c>
      <c r="AP23" s="157">
        <f t="shared" si="22"/>
        <v>0</v>
      </c>
      <c r="AQ23" s="157">
        <f t="shared" si="22"/>
        <v>0</v>
      </c>
      <c r="AR23" s="157">
        <f t="shared" si="22"/>
        <v>5</v>
      </c>
      <c r="AS23" s="167">
        <f t="shared" si="36"/>
        <v>0</v>
      </c>
      <c r="AT23" s="164">
        <f t="shared" si="37"/>
        <v>1</v>
      </c>
      <c r="AU23" s="165">
        <f t="shared" si="38"/>
        <v>0</v>
      </c>
    </row>
    <row r="24" spans="2:47" outlineLevel="1" x14ac:dyDescent="0.35">
      <c r="B24" s="237" t="s">
        <v>85</v>
      </c>
      <c r="C24" s="62" t="s">
        <v>106</v>
      </c>
      <c r="D24" s="158">
        <f t="shared" si="0"/>
        <v>0</v>
      </c>
      <c r="E24" s="159">
        <f t="shared" si="0"/>
        <v>0</v>
      </c>
      <c r="F24" s="158">
        <f t="shared" si="0"/>
        <v>0</v>
      </c>
      <c r="G24" s="156">
        <f t="shared" si="26"/>
        <v>0</v>
      </c>
      <c r="H24" s="160">
        <f t="shared" si="27"/>
        <v>0</v>
      </c>
      <c r="I24" s="158">
        <f t="shared" si="3"/>
        <v>0</v>
      </c>
      <c r="J24" s="156">
        <f t="shared" si="28"/>
        <v>0</v>
      </c>
      <c r="K24" s="160">
        <f t="shared" si="29"/>
        <v>0</v>
      </c>
      <c r="L24" s="158">
        <f t="shared" si="6"/>
        <v>0</v>
      </c>
      <c r="M24" s="156">
        <f t="shared" si="30"/>
        <v>0</v>
      </c>
      <c r="N24" s="160">
        <f t="shared" si="31"/>
        <v>0</v>
      </c>
      <c r="O24" s="158">
        <f t="shared" si="9"/>
        <v>0</v>
      </c>
      <c r="P24" s="156">
        <f t="shared" si="10"/>
        <v>0</v>
      </c>
      <c r="Q24" s="160">
        <f t="shared" si="11"/>
        <v>0</v>
      </c>
      <c r="R24" s="164">
        <f t="shared" si="12"/>
        <v>0</v>
      </c>
      <c r="S24" s="165">
        <f t="shared" si="13"/>
        <v>0</v>
      </c>
      <c r="U24" s="158">
        <f t="shared" si="14"/>
        <v>0</v>
      </c>
      <c r="V24" s="157">
        <f t="shared" si="14"/>
        <v>0</v>
      </c>
      <c r="W24" s="157">
        <f t="shared" si="14"/>
        <v>0</v>
      </c>
      <c r="X24" s="157">
        <f t="shared" si="14"/>
        <v>0</v>
      </c>
      <c r="Y24" s="167">
        <f t="shared" si="32"/>
        <v>0</v>
      </c>
      <c r="Z24" s="158">
        <f t="shared" si="16"/>
        <v>0</v>
      </c>
      <c r="AA24" s="157">
        <f t="shared" si="16"/>
        <v>0</v>
      </c>
      <c r="AB24" s="157">
        <f t="shared" si="16"/>
        <v>0</v>
      </c>
      <c r="AC24" s="157">
        <f t="shared" si="16"/>
        <v>0</v>
      </c>
      <c r="AD24" s="167">
        <f t="shared" si="33"/>
        <v>0</v>
      </c>
      <c r="AE24" s="158">
        <f t="shared" si="18"/>
        <v>0</v>
      </c>
      <c r="AF24" s="157">
        <f t="shared" si="18"/>
        <v>0</v>
      </c>
      <c r="AG24" s="157">
        <f t="shared" si="18"/>
        <v>0</v>
      </c>
      <c r="AH24" s="157">
        <f t="shared" si="18"/>
        <v>0</v>
      </c>
      <c r="AI24" s="167">
        <f t="shared" si="34"/>
        <v>0</v>
      </c>
      <c r="AJ24" s="158">
        <f t="shared" si="20"/>
        <v>0</v>
      </c>
      <c r="AK24" s="157">
        <f t="shared" si="20"/>
        <v>0</v>
      </c>
      <c r="AL24" s="157">
        <f t="shared" si="20"/>
        <v>0</v>
      </c>
      <c r="AM24" s="157">
        <f t="shared" si="20"/>
        <v>0</v>
      </c>
      <c r="AN24" s="167">
        <f t="shared" si="35"/>
        <v>0</v>
      </c>
      <c r="AO24" s="158">
        <f t="shared" si="22"/>
        <v>0</v>
      </c>
      <c r="AP24" s="157">
        <f t="shared" si="22"/>
        <v>0</v>
      </c>
      <c r="AQ24" s="157">
        <f t="shared" si="22"/>
        <v>0</v>
      </c>
      <c r="AR24" s="157">
        <f t="shared" si="22"/>
        <v>0</v>
      </c>
      <c r="AS24" s="167">
        <f t="shared" si="36"/>
        <v>0</v>
      </c>
      <c r="AT24" s="164">
        <f t="shared" si="37"/>
        <v>0</v>
      </c>
      <c r="AU24" s="165">
        <f t="shared" si="38"/>
        <v>0</v>
      </c>
    </row>
    <row r="25" spans="2:47" outlineLevel="1" x14ac:dyDescent="0.35">
      <c r="B25" s="238" t="s">
        <v>86</v>
      </c>
      <c r="C25" s="62" t="s">
        <v>106</v>
      </c>
      <c r="D25" s="158">
        <f t="shared" si="0"/>
        <v>0</v>
      </c>
      <c r="E25" s="159">
        <f t="shared" si="0"/>
        <v>4</v>
      </c>
      <c r="F25" s="158">
        <f t="shared" si="0"/>
        <v>-3</v>
      </c>
      <c r="G25" s="156">
        <f t="shared" si="26"/>
        <v>1</v>
      </c>
      <c r="H25" s="160">
        <f t="shared" si="27"/>
        <v>-0.75</v>
      </c>
      <c r="I25" s="158">
        <f t="shared" si="3"/>
        <v>0</v>
      </c>
      <c r="J25" s="156">
        <f t="shared" si="28"/>
        <v>1</v>
      </c>
      <c r="K25" s="160">
        <f t="shared" si="29"/>
        <v>0</v>
      </c>
      <c r="L25" s="158">
        <f t="shared" si="6"/>
        <v>0</v>
      </c>
      <c r="M25" s="156">
        <f t="shared" si="30"/>
        <v>1</v>
      </c>
      <c r="N25" s="160">
        <f t="shared" si="31"/>
        <v>0</v>
      </c>
      <c r="O25" s="158">
        <f t="shared" si="9"/>
        <v>0</v>
      </c>
      <c r="P25" s="156">
        <f t="shared" si="10"/>
        <v>1</v>
      </c>
      <c r="Q25" s="160">
        <f t="shared" si="11"/>
        <v>0</v>
      </c>
      <c r="R25" s="164">
        <f t="shared" si="12"/>
        <v>-3</v>
      </c>
      <c r="S25" s="165">
        <f t="shared" si="13"/>
        <v>-0.29289321881345243</v>
      </c>
      <c r="U25" s="158">
        <f t="shared" si="14"/>
        <v>0</v>
      </c>
      <c r="V25" s="157">
        <f t="shared" si="14"/>
        <v>0</v>
      </c>
      <c r="W25" s="157">
        <f t="shared" si="14"/>
        <v>0</v>
      </c>
      <c r="X25" s="157">
        <f t="shared" si="14"/>
        <v>1</v>
      </c>
      <c r="Y25" s="167">
        <f t="shared" si="32"/>
        <v>0</v>
      </c>
      <c r="Z25" s="158">
        <f t="shared" si="16"/>
        <v>0</v>
      </c>
      <c r="AA25" s="157">
        <f t="shared" si="16"/>
        <v>0</v>
      </c>
      <c r="AB25" s="157">
        <f t="shared" si="16"/>
        <v>0</v>
      </c>
      <c r="AC25" s="157">
        <f t="shared" si="16"/>
        <v>1</v>
      </c>
      <c r="AD25" s="167">
        <f t="shared" si="33"/>
        <v>0</v>
      </c>
      <c r="AE25" s="158">
        <f t="shared" si="18"/>
        <v>0</v>
      </c>
      <c r="AF25" s="157">
        <f t="shared" si="18"/>
        <v>0</v>
      </c>
      <c r="AG25" s="157">
        <f t="shared" si="18"/>
        <v>0</v>
      </c>
      <c r="AH25" s="157">
        <f t="shared" si="18"/>
        <v>1</v>
      </c>
      <c r="AI25" s="167">
        <f t="shared" si="34"/>
        <v>0</v>
      </c>
      <c r="AJ25" s="158">
        <f t="shared" si="20"/>
        <v>0</v>
      </c>
      <c r="AK25" s="157">
        <f t="shared" si="20"/>
        <v>0</v>
      </c>
      <c r="AL25" s="157">
        <f t="shared" si="20"/>
        <v>0</v>
      </c>
      <c r="AM25" s="157">
        <f t="shared" si="20"/>
        <v>1</v>
      </c>
      <c r="AN25" s="167">
        <f t="shared" si="35"/>
        <v>0</v>
      </c>
      <c r="AO25" s="158">
        <f t="shared" si="22"/>
        <v>0</v>
      </c>
      <c r="AP25" s="157">
        <f t="shared" si="22"/>
        <v>0</v>
      </c>
      <c r="AQ25" s="157">
        <f t="shared" si="22"/>
        <v>0</v>
      </c>
      <c r="AR25" s="157">
        <f t="shared" si="22"/>
        <v>1</v>
      </c>
      <c r="AS25" s="167">
        <f t="shared" si="36"/>
        <v>0</v>
      </c>
      <c r="AT25" s="164">
        <f t="shared" si="37"/>
        <v>0</v>
      </c>
      <c r="AU25" s="165">
        <f t="shared" si="38"/>
        <v>0</v>
      </c>
    </row>
    <row r="26" spans="2:47" outlineLevel="1" x14ac:dyDescent="0.35">
      <c r="B26" s="237" t="s">
        <v>87</v>
      </c>
      <c r="C26" s="62" t="s">
        <v>106</v>
      </c>
      <c r="D26" s="158">
        <f t="shared" si="0"/>
        <v>0</v>
      </c>
      <c r="E26" s="159">
        <f t="shared" si="0"/>
        <v>0</v>
      </c>
      <c r="F26" s="158">
        <f t="shared" si="0"/>
        <v>0</v>
      </c>
      <c r="G26" s="156">
        <f t="shared" si="26"/>
        <v>0</v>
      </c>
      <c r="H26" s="160">
        <f t="shared" si="27"/>
        <v>0</v>
      </c>
      <c r="I26" s="158">
        <f t="shared" si="3"/>
        <v>0</v>
      </c>
      <c r="J26" s="156">
        <f t="shared" si="28"/>
        <v>0</v>
      </c>
      <c r="K26" s="160">
        <f t="shared" si="29"/>
        <v>0</v>
      </c>
      <c r="L26" s="158">
        <f t="shared" si="6"/>
        <v>0</v>
      </c>
      <c r="M26" s="156">
        <f t="shared" si="30"/>
        <v>0</v>
      </c>
      <c r="N26" s="160">
        <f t="shared" si="31"/>
        <v>0</v>
      </c>
      <c r="O26" s="158">
        <f t="shared" si="9"/>
        <v>0</v>
      </c>
      <c r="P26" s="156">
        <f t="shared" si="10"/>
        <v>0</v>
      </c>
      <c r="Q26" s="160">
        <f t="shared" si="11"/>
        <v>0</v>
      </c>
      <c r="R26" s="164">
        <f t="shared" si="12"/>
        <v>0</v>
      </c>
      <c r="S26" s="165">
        <f t="shared" si="13"/>
        <v>0</v>
      </c>
      <c r="U26" s="158">
        <f t="shared" si="14"/>
        <v>0</v>
      </c>
      <c r="V26" s="157">
        <f t="shared" si="14"/>
        <v>0</v>
      </c>
      <c r="W26" s="157">
        <f t="shared" si="14"/>
        <v>0</v>
      </c>
      <c r="X26" s="157">
        <f t="shared" si="14"/>
        <v>0</v>
      </c>
      <c r="Y26" s="167">
        <f t="shared" si="32"/>
        <v>0</v>
      </c>
      <c r="Z26" s="158">
        <f t="shared" si="16"/>
        <v>0</v>
      </c>
      <c r="AA26" s="157">
        <f t="shared" si="16"/>
        <v>0</v>
      </c>
      <c r="AB26" s="157">
        <f t="shared" si="16"/>
        <v>0</v>
      </c>
      <c r="AC26" s="157">
        <f t="shared" si="16"/>
        <v>0</v>
      </c>
      <c r="AD26" s="167">
        <f t="shared" si="33"/>
        <v>0</v>
      </c>
      <c r="AE26" s="158">
        <f t="shared" si="18"/>
        <v>0</v>
      </c>
      <c r="AF26" s="157">
        <f t="shared" si="18"/>
        <v>0</v>
      </c>
      <c r="AG26" s="157">
        <f t="shared" si="18"/>
        <v>0</v>
      </c>
      <c r="AH26" s="157">
        <f t="shared" si="18"/>
        <v>0</v>
      </c>
      <c r="AI26" s="167">
        <f t="shared" si="34"/>
        <v>0</v>
      </c>
      <c r="AJ26" s="158">
        <f t="shared" si="20"/>
        <v>0</v>
      </c>
      <c r="AK26" s="157">
        <f t="shared" si="20"/>
        <v>0</v>
      </c>
      <c r="AL26" s="157">
        <f t="shared" si="20"/>
        <v>0</v>
      </c>
      <c r="AM26" s="157">
        <f t="shared" si="20"/>
        <v>0</v>
      </c>
      <c r="AN26" s="167">
        <f t="shared" si="35"/>
        <v>0</v>
      </c>
      <c r="AO26" s="158">
        <f t="shared" si="22"/>
        <v>0</v>
      </c>
      <c r="AP26" s="157">
        <f t="shared" si="22"/>
        <v>0</v>
      </c>
      <c r="AQ26" s="157">
        <f t="shared" si="22"/>
        <v>0</v>
      </c>
      <c r="AR26" s="157">
        <f t="shared" si="22"/>
        <v>0</v>
      </c>
      <c r="AS26" s="167">
        <f t="shared" si="36"/>
        <v>0</v>
      </c>
      <c r="AT26" s="164">
        <f t="shared" si="37"/>
        <v>0</v>
      </c>
      <c r="AU26" s="165">
        <f t="shared" si="38"/>
        <v>0</v>
      </c>
    </row>
    <row r="27" spans="2:47" outlineLevel="1" x14ac:dyDescent="0.35">
      <c r="B27" s="238" t="s">
        <v>88</v>
      </c>
      <c r="C27" s="62" t="s">
        <v>106</v>
      </c>
      <c r="D27" s="158">
        <f t="shared" si="0"/>
        <v>0</v>
      </c>
      <c r="E27" s="159">
        <f t="shared" si="0"/>
        <v>6</v>
      </c>
      <c r="F27" s="158">
        <f t="shared" si="0"/>
        <v>0</v>
      </c>
      <c r="G27" s="156">
        <f t="shared" si="26"/>
        <v>6</v>
      </c>
      <c r="H27" s="160">
        <f t="shared" si="27"/>
        <v>0</v>
      </c>
      <c r="I27" s="158">
        <f t="shared" si="3"/>
        <v>0</v>
      </c>
      <c r="J27" s="156">
        <f t="shared" si="28"/>
        <v>6</v>
      </c>
      <c r="K27" s="160">
        <f t="shared" si="29"/>
        <v>0</v>
      </c>
      <c r="L27" s="158">
        <f t="shared" si="6"/>
        <v>177</v>
      </c>
      <c r="M27" s="156">
        <f t="shared" si="30"/>
        <v>183</v>
      </c>
      <c r="N27" s="160">
        <f t="shared" si="31"/>
        <v>29.5</v>
      </c>
      <c r="O27" s="158">
        <f t="shared" si="9"/>
        <v>223</v>
      </c>
      <c r="P27" s="156">
        <f t="shared" si="10"/>
        <v>406</v>
      </c>
      <c r="Q27" s="160">
        <f t="shared" si="11"/>
        <v>1.2185792349726776</v>
      </c>
      <c r="R27" s="164">
        <f t="shared" si="12"/>
        <v>400</v>
      </c>
      <c r="S27" s="165">
        <f t="shared" si="13"/>
        <v>1.8680960791964494</v>
      </c>
      <c r="U27" s="158">
        <f t="shared" si="14"/>
        <v>834</v>
      </c>
      <c r="V27" s="157">
        <f t="shared" si="14"/>
        <v>834</v>
      </c>
      <c r="W27" s="157">
        <f t="shared" si="14"/>
        <v>0</v>
      </c>
      <c r="X27" s="157">
        <f t="shared" si="14"/>
        <v>1240</v>
      </c>
      <c r="Y27" s="167">
        <f t="shared" si="32"/>
        <v>2.0541871921182264</v>
      </c>
      <c r="Z27" s="158">
        <f t="shared" si="16"/>
        <v>881</v>
      </c>
      <c r="AA27" s="157">
        <f t="shared" si="16"/>
        <v>881</v>
      </c>
      <c r="AB27" s="157">
        <f t="shared" si="16"/>
        <v>0</v>
      </c>
      <c r="AC27" s="157">
        <f t="shared" si="16"/>
        <v>2121</v>
      </c>
      <c r="AD27" s="167">
        <f t="shared" si="33"/>
        <v>0.7104838709677419</v>
      </c>
      <c r="AE27" s="158">
        <f t="shared" si="18"/>
        <v>938</v>
      </c>
      <c r="AF27" s="157">
        <f t="shared" si="18"/>
        <v>938</v>
      </c>
      <c r="AG27" s="157">
        <f t="shared" si="18"/>
        <v>0</v>
      </c>
      <c r="AH27" s="157">
        <f t="shared" si="18"/>
        <v>3059</v>
      </c>
      <c r="AI27" s="167">
        <f t="shared" si="34"/>
        <v>0.44224422442244227</v>
      </c>
      <c r="AJ27" s="158">
        <f t="shared" si="20"/>
        <v>825</v>
      </c>
      <c r="AK27" s="157">
        <f t="shared" si="20"/>
        <v>825</v>
      </c>
      <c r="AL27" s="157">
        <f t="shared" si="20"/>
        <v>0</v>
      </c>
      <c r="AM27" s="157">
        <f t="shared" si="20"/>
        <v>3884</v>
      </c>
      <c r="AN27" s="167">
        <f t="shared" si="35"/>
        <v>0.26969597907813009</v>
      </c>
      <c r="AO27" s="158">
        <f t="shared" si="22"/>
        <v>969</v>
      </c>
      <c r="AP27" s="157">
        <f t="shared" si="22"/>
        <v>969</v>
      </c>
      <c r="AQ27" s="157">
        <f t="shared" si="22"/>
        <v>0</v>
      </c>
      <c r="AR27" s="157">
        <f t="shared" si="22"/>
        <v>4853</v>
      </c>
      <c r="AS27" s="167">
        <f t="shared" si="36"/>
        <v>0.24948506694129763</v>
      </c>
      <c r="AT27" s="164">
        <f t="shared" si="37"/>
        <v>4447</v>
      </c>
      <c r="AU27" s="165">
        <f t="shared" si="38"/>
        <v>0.40652401443966957</v>
      </c>
    </row>
    <row r="28" spans="2:47" outlineLevel="1" x14ac:dyDescent="0.35">
      <c r="B28" s="237" t="s">
        <v>89</v>
      </c>
      <c r="C28" s="62" t="s">
        <v>106</v>
      </c>
      <c r="D28" s="158">
        <f t="shared" si="0"/>
        <v>0</v>
      </c>
      <c r="E28" s="159">
        <f t="shared" si="0"/>
        <v>0</v>
      </c>
      <c r="F28" s="158">
        <f t="shared" si="0"/>
        <v>0</v>
      </c>
      <c r="G28" s="156">
        <f t="shared" si="26"/>
        <v>0</v>
      </c>
      <c r="H28" s="160">
        <f t="shared" si="27"/>
        <v>0</v>
      </c>
      <c r="I28" s="158">
        <f t="shared" si="3"/>
        <v>0</v>
      </c>
      <c r="J28" s="156">
        <f t="shared" si="28"/>
        <v>0</v>
      </c>
      <c r="K28" s="160">
        <f t="shared" si="29"/>
        <v>0</v>
      </c>
      <c r="L28" s="158">
        <f t="shared" si="6"/>
        <v>0</v>
      </c>
      <c r="M28" s="156">
        <f t="shared" si="30"/>
        <v>0</v>
      </c>
      <c r="N28" s="160">
        <f t="shared" si="31"/>
        <v>0</v>
      </c>
      <c r="O28" s="158">
        <f t="shared" si="9"/>
        <v>0</v>
      </c>
      <c r="P28" s="156">
        <f t="shared" si="10"/>
        <v>0</v>
      </c>
      <c r="Q28" s="160">
        <f t="shared" si="11"/>
        <v>0</v>
      </c>
      <c r="R28" s="164">
        <f t="shared" si="12"/>
        <v>0</v>
      </c>
      <c r="S28" s="165">
        <f t="shared" si="13"/>
        <v>0</v>
      </c>
      <c r="U28" s="158">
        <f t="shared" si="14"/>
        <v>0</v>
      </c>
      <c r="V28" s="157">
        <f t="shared" si="14"/>
        <v>0</v>
      </c>
      <c r="W28" s="157">
        <f t="shared" si="14"/>
        <v>0</v>
      </c>
      <c r="X28" s="157">
        <f t="shared" si="14"/>
        <v>0</v>
      </c>
      <c r="Y28" s="167">
        <f t="shared" si="32"/>
        <v>0</v>
      </c>
      <c r="Z28" s="158">
        <f t="shared" si="16"/>
        <v>0</v>
      </c>
      <c r="AA28" s="157">
        <f t="shared" si="16"/>
        <v>0</v>
      </c>
      <c r="AB28" s="157">
        <f t="shared" si="16"/>
        <v>0</v>
      </c>
      <c r="AC28" s="157">
        <f t="shared" si="16"/>
        <v>0</v>
      </c>
      <c r="AD28" s="167">
        <f t="shared" si="33"/>
        <v>0</v>
      </c>
      <c r="AE28" s="158">
        <f t="shared" si="18"/>
        <v>0</v>
      </c>
      <c r="AF28" s="157">
        <f t="shared" si="18"/>
        <v>0</v>
      </c>
      <c r="AG28" s="157">
        <f t="shared" si="18"/>
        <v>0</v>
      </c>
      <c r="AH28" s="157">
        <f t="shared" si="18"/>
        <v>0</v>
      </c>
      <c r="AI28" s="167">
        <f t="shared" si="34"/>
        <v>0</v>
      </c>
      <c r="AJ28" s="158">
        <f t="shared" si="20"/>
        <v>0</v>
      </c>
      <c r="AK28" s="157">
        <f t="shared" si="20"/>
        <v>0</v>
      </c>
      <c r="AL28" s="157">
        <f t="shared" si="20"/>
        <v>0</v>
      </c>
      <c r="AM28" s="157">
        <f t="shared" si="20"/>
        <v>0</v>
      </c>
      <c r="AN28" s="167">
        <f t="shared" si="35"/>
        <v>0</v>
      </c>
      <c r="AO28" s="158">
        <f t="shared" si="22"/>
        <v>0</v>
      </c>
      <c r="AP28" s="157">
        <f t="shared" si="22"/>
        <v>0</v>
      </c>
      <c r="AQ28" s="157">
        <f t="shared" si="22"/>
        <v>0</v>
      </c>
      <c r="AR28" s="157">
        <f t="shared" si="22"/>
        <v>0</v>
      </c>
      <c r="AS28" s="167">
        <f t="shared" si="36"/>
        <v>0</v>
      </c>
      <c r="AT28" s="164">
        <f t="shared" si="37"/>
        <v>0</v>
      </c>
      <c r="AU28" s="165">
        <f t="shared" si="38"/>
        <v>0</v>
      </c>
    </row>
    <row r="29" spans="2:47" outlineLevel="1" x14ac:dyDescent="0.35">
      <c r="B29" s="238" t="s">
        <v>90</v>
      </c>
      <c r="C29" s="62" t="s">
        <v>106</v>
      </c>
      <c r="D29" s="158">
        <f t="shared" si="0"/>
        <v>0</v>
      </c>
      <c r="E29" s="159">
        <f t="shared" si="0"/>
        <v>7</v>
      </c>
      <c r="F29" s="158">
        <f t="shared" si="0"/>
        <v>1</v>
      </c>
      <c r="G29" s="156">
        <f t="shared" si="26"/>
        <v>8</v>
      </c>
      <c r="H29" s="160">
        <f t="shared" si="27"/>
        <v>0.14285714285714285</v>
      </c>
      <c r="I29" s="158">
        <f t="shared" si="3"/>
        <v>0</v>
      </c>
      <c r="J29" s="156">
        <f t="shared" si="28"/>
        <v>8</v>
      </c>
      <c r="K29" s="160">
        <f t="shared" si="29"/>
        <v>0</v>
      </c>
      <c r="L29" s="158">
        <f t="shared" si="6"/>
        <v>0</v>
      </c>
      <c r="M29" s="156">
        <f t="shared" si="30"/>
        <v>8</v>
      </c>
      <c r="N29" s="160">
        <f t="shared" si="31"/>
        <v>0</v>
      </c>
      <c r="O29" s="158">
        <f t="shared" si="9"/>
        <v>0</v>
      </c>
      <c r="P29" s="156">
        <f t="shared" si="10"/>
        <v>8</v>
      </c>
      <c r="Q29" s="160">
        <f t="shared" si="11"/>
        <v>0</v>
      </c>
      <c r="R29" s="164">
        <f t="shared" si="12"/>
        <v>1</v>
      </c>
      <c r="S29" s="165">
        <f t="shared" si="13"/>
        <v>3.3946307914341167E-2</v>
      </c>
      <c r="U29" s="158">
        <f t="shared" si="14"/>
        <v>0</v>
      </c>
      <c r="V29" s="157">
        <f t="shared" si="14"/>
        <v>0</v>
      </c>
      <c r="W29" s="157">
        <f t="shared" si="14"/>
        <v>0</v>
      </c>
      <c r="X29" s="157">
        <f t="shared" si="14"/>
        <v>8</v>
      </c>
      <c r="Y29" s="167">
        <f t="shared" si="32"/>
        <v>0</v>
      </c>
      <c r="Z29" s="158">
        <f t="shared" si="16"/>
        <v>2</v>
      </c>
      <c r="AA29" s="157">
        <f t="shared" si="16"/>
        <v>2</v>
      </c>
      <c r="AB29" s="157">
        <f t="shared" si="16"/>
        <v>0</v>
      </c>
      <c r="AC29" s="157">
        <f t="shared" si="16"/>
        <v>10</v>
      </c>
      <c r="AD29" s="167">
        <f t="shared" si="33"/>
        <v>0.25</v>
      </c>
      <c r="AE29" s="158">
        <f t="shared" si="18"/>
        <v>130</v>
      </c>
      <c r="AF29" s="157">
        <f t="shared" si="18"/>
        <v>130</v>
      </c>
      <c r="AG29" s="157">
        <f t="shared" si="18"/>
        <v>0</v>
      </c>
      <c r="AH29" s="157">
        <f t="shared" si="18"/>
        <v>140</v>
      </c>
      <c r="AI29" s="167">
        <f t="shared" si="34"/>
        <v>13</v>
      </c>
      <c r="AJ29" s="158">
        <f t="shared" si="20"/>
        <v>171</v>
      </c>
      <c r="AK29" s="157">
        <f t="shared" si="20"/>
        <v>171</v>
      </c>
      <c r="AL29" s="157">
        <f t="shared" si="20"/>
        <v>0</v>
      </c>
      <c r="AM29" s="157">
        <f t="shared" si="20"/>
        <v>311</v>
      </c>
      <c r="AN29" s="167">
        <f t="shared" si="35"/>
        <v>1.2214285714285715</v>
      </c>
      <c r="AO29" s="158">
        <f t="shared" si="22"/>
        <v>1</v>
      </c>
      <c r="AP29" s="157">
        <f t="shared" si="22"/>
        <v>1</v>
      </c>
      <c r="AQ29" s="157">
        <f t="shared" si="22"/>
        <v>0</v>
      </c>
      <c r="AR29" s="157">
        <f t="shared" si="22"/>
        <v>312</v>
      </c>
      <c r="AS29" s="167">
        <f t="shared" si="36"/>
        <v>3.2154340836012861E-3</v>
      </c>
      <c r="AT29" s="164">
        <f t="shared" si="37"/>
        <v>304</v>
      </c>
      <c r="AU29" s="165">
        <f t="shared" si="38"/>
        <v>1.4989993994393833</v>
      </c>
    </row>
    <row r="30" spans="2:47" outlineLevel="1" x14ac:dyDescent="0.35">
      <c r="B30" s="238" t="s">
        <v>91</v>
      </c>
      <c r="C30" s="62" t="s">
        <v>106</v>
      </c>
      <c r="D30" s="158">
        <f t="shared" si="0"/>
        <v>0</v>
      </c>
      <c r="E30" s="159">
        <f t="shared" si="0"/>
        <v>0</v>
      </c>
      <c r="F30" s="158">
        <f t="shared" si="0"/>
        <v>0</v>
      </c>
      <c r="G30" s="156">
        <f t="shared" si="26"/>
        <v>0</v>
      </c>
      <c r="H30" s="160">
        <f t="shared" si="27"/>
        <v>0</v>
      </c>
      <c r="I30" s="158">
        <f t="shared" si="3"/>
        <v>0</v>
      </c>
      <c r="J30" s="156">
        <f t="shared" si="28"/>
        <v>0</v>
      </c>
      <c r="K30" s="160">
        <f t="shared" si="29"/>
        <v>0</v>
      </c>
      <c r="L30" s="158">
        <f t="shared" si="6"/>
        <v>0</v>
      </c>
      <c r="M30" s="156">
        <f t="shared" si="30"/>
        <v>0</v>
      </c>
      <c r="N30" s="160">
        <f t="shared" si="31"/>
        <v>0</v>
      </c>
      <c r="O30" s="158">
        <f t="shared" si="9"/>
        <v>0</v>
      </c>
      <c r="P30" s="156">
        <f t="shared" si="10"/>
        <v>0</v>
      </c>
      <c r="Q30" s="160">
        <f t="shared" si="11"/>
        <v>0</v>
      </c>
      <c r="R30" s="164">
        <f t="shared" si="12"/>
        <v>0</v>
      </c>
      <c r="S30" s="165">
        <f t="shared" si="13"/>
        <v>0</v>
      </c>
      <c r="U30" s="158">
        <f t="shared" si="14"/>
        <v>0</v>
      </c>
      <c r="V30" s="157">
        <f t="shared" si="14"/>
        <v>0</v>
      </c>
      <c r="W30" s="157">
        <f t="shared" si="14"/>
        <v>0</v>
      </c>
      <c r="X30" s="157">
        <f t="shared" si="14"/>
        <v>0</v>
      </c>
      <c r="Y30" s="167">
        <f t="shared" si="32"/>
        <v>0</v>
      </c>
      <c r="Z30" s="158">
        <f t="shared" si="16"/>
        <v>0</v>
      </c>
      <c r="AA30" s="157">
        <f t="shared" si="16"/>
        <v>0</v>
      </c>
      <c r="AB30" s="157">
        <f t="shared" si="16"/>
        <v>0</v>
      </c>
      <c r="AC30" s="157">
        <f t="shared" si="16"/>
        <v>0</v>
      </c>
      <c r="AD30" s="167">
        <f t="shared" si="33"/>
        <v>0</v>
      </c>
      <c r="AE30" s="158">
        <f t="shared" si="18"/>
        <v>0</v>
      </c>
      <c r="AF30" s="157">
        <f t="shared" si="18"/>
        <v>0</v>
      </c>
      <c r="AG30" s="157">
        <f t="shared" si="18"/>
        <v>0</v>
      </c>
      <c r="AH30" s="157">
        <f t="shared" si="18"/>
        <v>0</v>
      </c>
      <c r="AI30" s="167">
        <f t="shared" si="34"/>
        <v>0</v>
      </c>
      <c r="AJ30" s="158">
        <f t="shared" si="20"/>
        <v>0</v>
      </c>
      <c r="AK30" s="157">
        <f t="shared" si="20"/>
        <v>0</v>
      </c>
      <c r="AL30" s="157">
        <f t="shared" si="20"/>
        <v>0</v>
      </c>
      <c r="AM30" s="157">
        <f t="shared" si="20"/>
        <v>0</v>
      </c>
      <c r="AN30" s="167">
        <f t="shared" si="35"/>
        <v>0</v>
      </c>
      <c r="AO30" s="158">
        <f t="shared" si="22"/>
        <v>0</v>
      </c>
      <c r="AP30" s="157">
        <f t="shared" si="22"/>
        <v>0</v>
      </c>
      <c r="AQ30" s="157">
        <f t="shared" si="22"/>
        <v>0</v>
      </c>
      <c r="AR30" s="157">
        <f t="shared" si="22"/>
        <v>0</v>
      </c>
      <c r="AS30" s="167">
        <f t="shared" si="36"/>
        <v>0</v>
      </c>
      <c r="AT30" s="164">
        <f t="shared" si="37"/>
        <v>0</v>
      </c>
      <c r="AU30" s="165">
        <f t="shared" si="38"/>
        <v>0</v>
      </c>
    </row>
    <row r="31" spans="2:47" outlineLevel="1" x14ac:dyDescent="0.35">
      <c r="B31" s="237" t="s">
        <v>92</v>
      </c>
      <c r="C31" s="62" t="s">
        <v>106</v>
      </c>
      <c r="D31" s="158">
        <f t="shared" si="0"/>
        <v>0</v>
      </c>
      <c r="E31" s="159">
        <f t="shared" si="0"/>
        <v>0</v>
      </c>
      <c r="F31" s="158">
        <f t="shared" si="0"/>
        <v>0</v>
      </c>
      <c r="G31" s="156">
        <f t="shared" si="26"/>
        <v>0</v>
      </c>
      <c r="H31" s="160">
        <f t="shared" si="27"/>
        <v>0</v>
      </c>
      <c r="I31" s="158">
        <f t="shared" si="3"/>
        <v>0</v>
      </c>
      <c r="J31" s="156">
        <f t="shared" si="28"/>
        <v>0</v>
      </c>
      <c r="K31" s="160">
        <f t="shared" si="29"/>
        <v>0</v>
      </c>
      <c r="L31" s="158">
        <f t="shared" si="6"/>
        <v>0</v>
      </c>
      <c r="M31" s="156">
        <f t="shared" si="30"/>
        <v>0</v>
      </c>
      <c r="N31" s="160">
        <f t="shared" si="31"/>
        <v>0</v>
      </c>
      <c r="O31" s="158">
        <f t="shared" si="9"/>
        <v>0</v>
      </c>
      <c r="P31" s="156">
        <f t="shared" si="10"/>
        <v>0</v>
      </c>
      <c r="Q31" s="160">
        <f t="shared" si="11"/>
        <v>0</v>
      </c>
      <c r="R31" s="164">
        <f t="shared" si="12"/>
        <v>0</v>
      </c>
      <c r="S31" s="165">
        <f t="shared" si="13"/>
        <v>0</v>
      </c>
      <c r="U31" s="158">
        <f t="shared" si="14"/>
        <v>0</v>
      </c>
      <c r="V31" s="157">
        <f t="shared" si="14"/>
        <v>0</v>
      </c>
      <c r="W31" s="157">
        <f t="shared" si="14"/>
        <v>0</v>
      </c>
      <c r="X31" s="157">
        <f t="shared" si="14"/>
        <v>0</v>
      </c>
      <c r="Y31" s="167">
        <f t="shared" si="32"/>
        <v>0</v>
      </c>
      <c r="Z31" s="158">
        <f t="shared" si="16"/>
        <v>0</v>
      </c>
      <c r="AA31" s="157">
        <f t="shared" si="16"/>
        <v>0</v>
      </c>
      <c r="AB31" s="157">
        <f t="shared" si="16"/>
        <v>0</v>
      </c>
      <c r="AC31" s="157">
        <f t="shared" si="16"/>
        <v>0</v>
      </c>
      <c r="AD31" s="167">
        <f t="shared" si="33"/>
        <v>0</v>
      </c>
      <c r="AE31" s="158">
        <f t="shared" si="18"/>
        <v>0</v>
      </c>
      <c r="AF31" s="157">
        <f t="shared" si="18"/>
        <v>0</v>
      </c>
      <c r="AG31" s="157">
        <f t="shared" si="18"/>
        <v>0</v>
      </c>
      <c r="AH31" s="157">
        <f t="shared" si="18"/>
        <v>0</v>
      </c>
      <c r="AI31" s="167">
        <f t="shared" si="34"/>
        <v>0</v>
      </c>
      <c r="AJ31" s="158">
        <f t="shared" si="20"/>
        <v>0</v>
      </c>
      <c r="AK31" s="157">
        <f t="shared" si="20"/>
        <v>0</v>
      </c>
      <c r="AL31" s="157">
        <f t="shared" si="20"/>
        <v>0</v>
      </c>
      <c r="AM31" s="157">
        <f t="shared" si="20"/>
        <v>0</v>
      </c>
      <c r="AN31" s="167">
        <f t="shared" si="35"/>
        <v>0</v>
      </c>
      <c r="AO31" s="158">
        <f t="shared" si="22"/>
        <v>0</v>
      </c>
      <c r="AP31" s="157">
        <f t="shared" si="22"/>
        <v>0</v>
      </c>
      <c r="AQ31" s="157">
        <f t="shared" si="22"/>
        <v>0</v>
      </c>
      <c r="AR31" s="157">
        <f t="shared" si="22"/>
        <v>0</v>
      </c>
      <c r="AS31" s="167">
        <f t="shared" si="36"/>
        <v>0</v>
      </c>
      <c r="AT31" s="164">
        <f t="shared" si="37"/>
        <v>0</v>
      </c>
      <c r="AU31" s="165">
        <f t="shared" si="38"/>
        <v>0</v>
      </c>
    </row>
    <row r="32" spans="2:47" outlineLevel="1" x14ac:dyDescent="0.35">
      <c r="B32" s="238" t="s">
        <v>93</v>
      </c>
      <c r="C32" s="62" t="s">
        <v>106</v>
      </c>
      <c r="D32" s="158">
        <f t="shared" si="0"/>
        <v>0</v>
      </c>
      <c r="E32" s="159">
        <f t="shared" si="0"/>
        <v>0</v>
      </c>
      <c r="F32" s="158">
        <f t="shared" si="0"/>
        <v>0</v>
      </c>
      <c r="G32" s="156">
        <f t="shared" si="26"/>
        <v>0</v>
      </c>
      <c r="H32" s="160">
        <f t="shared" si="27"/>
        <v>0</v>
      </c>
      <c r="I32" s="158">
        <f t="shared" si="3"/>
        <v>0</v>
      </c>
      <c r="J32" s="156">
        <f t="shared" si="28"/>
        <v>0</v>
      </c>
      <c r="K32" s="160">
        <f t="shared" si="29"/>
        <v>0</v>
      </c>
      <c r="L32" s="158">
        <f t="shared" si="6"/>
        <v>0</v>
      </c>
      <c r="M32" s="156">
        <f t="shared" si="30"/>
        <v>0</v>
      </c>
      <c r="N32" s="160">
        <f t="shared" si="31"/>
        <v>0</v>
      </c>
      <c r="O32" s="158">
        <f t="shared" si="9"/>
        <v>0</v>
      </c>
      <c r="P32" s="156">
        <f t="shared" si="10"/>
        <v>0</v>
      </c>
      <c r="Q32" s="160">
        <f t="shared" si="11"/>
        <v>0</v>
      </c>
      <c r="R32" s="164">
        <f t="shared" si="12"/>
        <v>0</v>
      </c>
      <c r="S32" s="165">
        <f t="shared" si="13"/>
        <v>0</v>
      </c>
      <c r="U32" s="158">
        <f t="shared" si="14"/>
        <v>0</v>
      </c>
      <c r="V32" s="157">
        <f t="shared" si="14"/>
        <v>0</v>
      </c>
      <c r="W32" s="157">
        <f t="shared" si="14"/>
        <v>0</v>
      </c>
      <c r="X32" s="157">
        <f t="shared" si="14"/>
        <v>0</v>
      </c>
      <c r="Y32" s="167">
        <f t="shared" si="32"/>
        <v>0</v>
      </c>
      <c r="Z32" s="158">
        <f t="shared" si="16"/>
        <v>0</v>
      </c>
      <c r="AA32" s="157">
        <f t="shared" si="16"/>
        <v>0</v>
      </c>
      <c r="AB32" s="157">
        <f t="shared" si="16"/>
        <v>0</v>
      </c>
      <c r="AC32" s="157">
        <f t="shared" si="16"/>
        <v>0</v>
      </c>
      <c r="AD32" s="167">
        <f t="shared" si="33"/>
        <v>0</v>
      </c>
      <c r="AE32" s="158">
        <f t="shared" si="18"/>
        <v>0</v>
      </c>
      <c r="AF32" s="157">
        <f t="shared" si="18"/>
        <v>0</v>
      </c>
      <c r="AG32" s="157">
        <f t="shared" si="18"/>
        <v>0</v>
      </c>
      <c r="AH32" s="157">
        <f t="shared" si="18"/>
        <v>0</v>
      </c>
      <c r="AI32" s="167">
        <f t="shared" si="34"/>
        <v>0</v>
      </c>
      <c r="AJ32" s="158">
        <f t="shared" si="20"/>
        <v>0</v>
      </c>
      <c r="AK32" s="157">
        <f t="shared" si="20"/>
        <v>0</v>
      </c>
      <c r="AL32" s="157">
        <f t="shared" si="20"/>
        <v>0</v>
      </c>
      <c r="AM32" s="157">
        <f t="shared" si="20"/>
        <v>0</v>
      </c>
      <c r="AN32" s="167">
        <f t="shared" si="35"/>
        <v>0</v>
      </c>
      <c r="AO32" s="158">
        <f t="shared" si="22"/>
        <v>0</v>
      </c>
      <c r="AP32" s="157">
        <f t="shared" si="22"/>
        <v>0</v>
      </c>
      <c r="AQ32" s="157">
        <f t="shared" si="22"/>
        <v>0</v>
      </c>
      <c r="AR32" s="157">
        <f t="shared" si="22"/>
        <v>0</v>
      </c>
      <c r="AS32" s="167">
        <f t="shared" si="36"/>
        <v>0</v>
      </c>
      <c r="AT32" s="164">
        <f t="shared" si="37"/>
        <v>0</v>
      </c>
      <c r="AU32" s="165">
        <f t="shared" si="38"/>
        <v>0</v>
      </c>
    </row>
    <row r="33" spans="2:47" outlineLevel="1" x14ac:dyDescent="0.35">
      <c r="B33" s="237" t="s">
        <v>94</v>
      </c>
      <c r="C33" s="62" t="s">
        <v>106</v>
      </c>
      <c r="D33" s="158">
        <f t="shared" si="0"/>
        <v>0</v>
      </c>
      <c r="E33" s="159">
        <f t="shared" si="0"/>
        <v>0</v>
      </c>
      <c r="F33" s="158">
        <f t="shared" si="0"/>
        <v>0</v>
      </c>
      <c r="G33" s="156">
        <f t="shared" si="26"/>
        <v>0</v>
      </c>
      <c r="H33" s="160">
        <f t="shared" si="27"/>
        <v>0</v>
      </c>
      <c r="I33" s="158">
        <f t="shared" si="3"/>
        <v>0</v>
      </c>
      <c r="J33" s="156">
        <f t="shared" si="28"/>
        <v>0</v>
      </c>
      <c r="K33" s="160">
        <f t="shared" si="29"/>
        <v>0</v>
      </c>
      <c r="L33" s="158">
        <f t="shared" si="6"/>
        <v>0</v>
      </c>
      <c r="M33" s="156">
        <f t="shared" si="30"/>
        <v>0</v>
      </c>
      <c r="N33" s="160">
        <f t="shared" si="31"/>
        <v>0</v>
      </c>
      <c r="O33" s="158">
        <f t="shared" si="9"/>
        <v>0</v>
      </c>
      <c r="P33" s="156">
        <f t="shared" si="10"/>
        <v>0</v>
      </c>
      <c r="Q33" s="160">
        <f t="shared" si="11"/>
        <v>0</v>
      </c>
      <c r="R33" s="164">
        <f t="shared" si="12"/>
        <v>0</v>
      </c>
      <c r="S33" s="165">
        <f t="shared" si="13"/>
        <v>0</v>
      </c>
      <c r="U33" s="158">
        <f t="shared" si="14"/>
        <v>0</v>
      </c>
      <c r="V33" s="157">
        <f t="shared" si="14"/>
        <v>0</v>
      </c>
      <c r="W33" s="157">
        <f t="shared" si="14"/>
        <v>0</v>
      </c>
      <c r="X33" s="157">
        <f t="shared" si="14"/>
        <v>0</v>
      </c>
      <c r="Y33" s="167">
        <f t="shared" si="32"/>
        <v>0</v>
      </c>
      <c r="Z33" s="158">
        <f t="shared" si="16"/>
        <v>0</v>
      </c>
      <c r="AA33" s="157">
        <f t="shared" si="16"/>
        <v>0</v>
      </c>
      <c r="AB33" s="157">
        <f t="shared" si="16"/>
        <v>0</v>
      </c>
      <c r="AC33" s="157">
        <f t="shared" si="16"/>
        <v>0</v>
      </c>
      <c r="AD33" s="167">
        <f t="shared" si="33"/>
        <v>0</v>
      </c>
      <c r="AE33" s="158">
        <f t="shared" si="18"/>
        <v>0</v>
      </c>
      <c r="AF33" s="157">
        <f t="shared" si="18"/>
        <v>0</v>
      </c>
      <c r="AG33" s="157">
        <f t="shared" si="18"/>
        <v>0</v>
      </c>
      <c r="AH33" s="157">
        <f t="shared" si="18"/>
        <v>0</v>
      </c>
      <c r="AI33" s="167">
        <f t="shared" si="34"/>
        <v>0</v>
      </c>
      <c r="AJ33" s="158">
        <f t="shared" si="20"/>
        <v>0</v>
      </c>
      <c r="AK33" s="157">
        <f t="shared" si="20"/>
        <v>0</v>
      </c>
      <c r="AL33" s="157">
        <f t="shared" si="20"/>
        <v>0</v>
      </c>
      <c r="AM33" s="157">
        <f t="shared" si="20"/>
        <v>0</v>
      </c>
      <c r="AN33" s="167">
        <f t="shared" si="35"/>
        <v>0</v>
      </c>
      <c r="AO33" s="158">
        <f t="shared" si="22"/>
        <v>0</v>
      </c>
      <c r="AP33" s="157">
        <f t="shared" si="22"/>
        <v>0</v>
      </c>
      <c r="AQ33" s="157">
        <f t="shared" si="22"/>
        <v>0</v>
      </c>
      <c r="AR33" s="157">
        <f t="shared" si="22"/>
        <v>0</v>
      </c>
      <c r="AS33" s="167">
        <f t="shared" si="36"/>
        <v>0</v>
      </c>
      <c r="AT33" s="164">
        <f t="shared" si="37"/>
        <v>0</v>
      </c>
      <c r="AU33" s="165">
        <f t="shared" si="38"/>
        <v>0</v>
      </c>
    </row>
    <row r="34" spans="2:47" outlineLevel="1" x14ac:dyDescent="0.35">
      <c r="B34" s="238" t="s">
        <v>95</v>
      </c>
      <c r="C34" s="62" t="s">
        <v>106</v>
      </c>
      <c r="D34" s="158">
        <f t="shared" si="0"/>
        <v>0</v>
      </c>
      <c r="E34" s="159">
        <f t="shared" si="0"/>
        <v>0</v>
      </c>
      <c r="F34" s="158">
        <f t="shared" si="0"/>
        <v>0</v>
      </c>
      <c r="G34" s="156">
        <f t="shared" si="26"/>
        <v>0</v>
      </c>
      <c r="H34" s="160">
        <f t="shared" si="27"/>
        <v>0</v>
      </c>
      <c r="I34" s="158">
        <f t="shared" si="3"/>
        <v>0</v>
      </c>
      <c r="J34" s="156">
        <f t="shared" si="28"/>
        <v>0</v>
      </c>
      <c r="K34" s="160">
        <f t="shared" si="29"/>
        <v>0</v>
      </c>
      <c r="L34" s="158">
        <f t="shared" si="6"/>
        <v>0</v>
      </c>
      <c r="M34" s="156">
        <f t="shared" si="30"/>
        <v>0</v>
      </c>
      <c r="N34" s="160">
        <f t="shared" si="31"/>
        <v>0</v>
      </c>
      <c r="O34" s="158">
        <f t="shared" si="9"/>
        <v>0</v>
      </c>
      <c r="P34" s="156">
        <f t="shared" si="10"/>
        <v>0</v>
      </c>
      <c r="Q34" s="160">
        <f t="shared" si="11"/>
        <v>0</v>
      </c>
      <c r="R34" s="164">
        <f t="shared" si="12"/>
        <v>0</v>
      </c>
      <c r="S34" s="165">
        <f t="shared" si="13"/>
        <v>0</v>
      </c>
      <c r="U34" s="158">
        <f t="shared" si="14"/>
        <v>0</v>
      </c>
      <c r="V34" s="157">
        <f t="shared" si="14"/>
        <v>0</v>
      </c>
      <c r="W34" s="157">
        <f t="shared" si="14"/>
        <v>0</v>
      </c>
      <c r="X34" s="157">
        <f t="shared" si="14"/>
        <v>0</v>
      </c>
      <c r="Y34" s="167">
        <f t="shared" si="32"/>
        <v>0</v>
      </c>
      <c r="Z34" s="158">
        <f t="shared" si="16"/>
        <v>1</v>
      </c>
      <c r="AA34" s="157">
        <f t="shared" si="16"/>
        <v>1</v>
      </c>
      <c r="AB34" s="157">
        <f t="shared" si="16"/>
        <v>0</v>
      </c>
      <c r="AC34" s="157">
        <f t="shared" si="16"/>
        <v>1</v>
      </c>
      <c r="AD34" s="167">
        <f t="shared" si="33"/>
        <v>0</v>
      </c>
      <c r="AE34" s="158">
        <f t="shared" si="18"/>
        <v>0</v>
      </c>
      <c r="AF34" s="157">
        <f t="shared" si="18"/>
        <v>0</v>
      </c>
      <c r="AG34" s="157">
        <f t="shared" si="18"/>
        <v>0</v>
      </c>
      <c r="AH34" s="157">
        <f t="shared" si="18"/>
        <v>1</v>
      </c>
      <c r="AI34" s="167">
        <f t="shared" si="34"/>
        <v>0</v>
      </c>
      <c r="AJ34" s="158">
        <f t="shared" si="20"/>
        <v>0</v>
      </c>
      <c r="AK34" s="157">
        <f t="shared" si="20"/>
        <v>0</v>
      </c>
      <c r="AL34" s="157">
        <f t="shared" si="20"/>
        <v>0</v>
      </c>
      <c r="AM34" s="157">
        <f t="shared" si="20"/>
        <v>1</v>
      </c>
      <c r="AN34" s="167">
        <f t="shared" si="35"/>
        <v>0</v>
      </c>
      <c r="AO34" s="158">
        <f t="shared" si="22"/>
        <v>0</v>
      </c>
      <c r="AP34" s="157">
        <f t="shared" si="22"/>
        <v>0</v>
      </c>
      <c r="AQ34" s="157">
        <f t="shared" si="22"/>
        <v>0</v>
      </c>
      <c r="AR34" s="157">
        <f t="shared" si="22"/>
        <v>1</v>
      </c>
      <c r="AS34" s="167">
        <f t="shared" si="36"/>
        <v>0</v>
      </c>
      <c r="AT34" s="164">
        <f t="shared" si="37"/>
        <v>1</v>
      </c>
      <c r="AU34" s="165">
        <f t="shared" si="38"/>
        <v>0</v>
      </c>
    </row>
    <row r="35" spans="2:47" outlineLevel="1" x14ac:dyDescent="0.35">
      <c r="B35" s="237" t="s">
        <v>96</v>
      </c>
      <c r="C35" s="62" t="s">
        <v>106</v>
      </c>
      <c r="D35" s="158">
        <f t="shared" si="0"/>
        <v>0</v>
      </c>
      <c r="E35" s="159">
        <f t="shared" si="0"/>
        <v>0</v>
      </c>
      <c r="F35" s="158">
        <f t="shared" si="0"/>
        <v>0</v>
      </c>
      <c r="G35" s="156">
        <f t="shared" si="26"/>
        <v>0</v>
      </c>
      <c r="H35" s="160">
        <f t="shared" si="27"/>
        <v>0</v>
      </c>
      <c r="I35" s="158">
        <f t="shared" si="3"/>
        <v>0</v>
      </c>
      <c r="J35" s="156">
        <f t="shared" si="28"/>
        <v>0</v>
      </c>
      <c r="K35" s="160">
        <f t="shared" si="29"/>
        <v>0</v>
      </c>
      <c r="L35" s="158">
        <f t="shared" si="6"/>
        <v>0</v>
      </c>
      <c r="M35" s="156">
        <f t="shared" si="30"/>
        <v>0</v>
      </c>
      <c r="N35" s="160">
        <f t="shared" si="31"/>
        <v>0</v>
      </c>
      <c r="O35" s="158">
        <f t="shared" si="9"/>
        <v>0</v>
      </c>
      <c r="P35" s="156">
        <f t="shared" si="10"/>
        <v>0</v>
      </c>
      <c r="Q35" s="160">
        <f t="shared" si="11"/>
        <v>0</v>
      </c>
      <c r="R35" s="164">
        <f t="shared" si="12"/>
        <v>0</v>
      </c>
      <c r="S35" s="165">
        <f t="shared" si="13"/>
        <v>0</v>
      </c>
      <c r="U35" s="158">
        <f t="shared" si="14"/>
        <v>0</v>
      </c>
      <c r="V35" s="157">
        <f t="shared" si="14"/>
        <v>0</v>
      </c>
      <c r="W35" s="157">
        <f t="shared" si="14"/>
        <v>0</v>
      </c>
      <c r="X35" s="157">
        <f t="shared" si="14"/>
        <v>0</v>
      </c>
      <c r="Y35" s="167">
        <f t="shared" si="32"/>
        <v>0</v>
      </c>
      <c r="Z35" s="158">
        <f t="shared" si="16"/>
        <v>0</v>
      </c>
      <c r="AA35" s="157">
        <f t="shared" si="16"/>
        <v>0</v>
      </c>
      <c r="AB35" s="157">
        <f t="shared" si="16"/>
        <v>0</v>
      </c>
      <c r="AC35" s="157">
        <f t="shared" si="16"/>
        <v>0</v>
      </c>
      <c r="AD35" s="167">
        <f t="shared" si="33"/>
        <v>0</v>
      </c>
      <c r="AE35" s="158">
        <f t="shared" si="18"/>
        <v>0</v>
      </c>
      <c r="AF35" s="157">
        <f t="shared" si="18"/>
        <v>0</v>
      </c>
      <c r="AG35" s="157">
        <f t="shared" si="18"/>
        <v>0</v>
      </c>
      <c r="AH35" s="157">
        <f t="shared" si="18"/>
        <v>0</v>
      </c>
      <c r="AI35" s="167">
        <f t="shared" si="34"/>
        <v>0</v>
      </c>
      <c r="AJ35" s="158">
        <f t="shared" si="20"/>
        <v>0</v>
      </c>
      <c r="AK35" s="157">
        <f t="shared" si="20"/>
        <v>0</v>
      </c>
      <c r="AL35" s="157">
        <f t="shared" si="20"/>
        <v>0</v>
      </c>
      <c r="AM35" s="157">
        <f t="shared" si="20"/>
        <v>0</v>
      </c>
      <c r="AN35" s="167">
        <f t="shared" si="35"/>
        <v>0</v>
      </c>
      <c r="AO35" s="158">
        <f t="shared" si="22"/>
        <v>0</v>
      </c>
      <c r="AP35" s="157">
        <f t="shared" si="22"/>
        <v>0</v>
      </c>
      <c r="AQ35" s="157">
        <f t="shared" si="22"/>
        <v>0</v>
      </c>
      <c r="AR35" s="157">
        <f t="shared" si="22"/>
        <v>0</v>
      </c>
      <c r="AS35" s="167">
        <f t="shared" si="36"/>
        <v>0</v>
      </c>
      <c r="AT35" s="164">
        <f t="shared" si="37"/>
        <v>0</v>
      </c>
      <c r="AU35" s="165">
        <f t="shared" si="38"/>
        <v>0</v>
      </c>
    </row>
    <row r="36" spans="2:47" outlineLevel="1" x14ac:dyDescent="0.35">
      <c r="B36" s="238" t="s">
        <v>97</v>
      </c>
      <c r="C36" s="62" t="s">
        <v>106</v>
      </c>
      <c r="D36" s="158">
        <f t="shared" si="0"/>
        <v>0</v>
      </c>
      <c r="E36" s="159">
        <f t="shared" si="0"/>
        <v>0</v>
      </c>
      <c r="F36" s="158">
        <f t="shared" si="0"/>
        <v>0</v>
      </c>
      <c r="G36" s="156">
        <f t="shared" si="26"/>
        <v>0</v>
      </c>
      <c r="H36" s="160">
        <f t="shared" si="27"/>
        <v>0</v>
      </c>
      <c r="I36" s="158">
        <f t="shared" si="3"/>
        <v>0</v>
      </c>
      <c r="J36" s="156">
        <f t="shared" si="28"/>
        <v>0</v>
      </c>
      <c r="K36" s="160">
        <f t="shared" si="29"/>
        <v>0</v>
      </c>
      <c r="L36" s="158">
        <f t="shared" si="6"/>
        <v>70</v>
      </c>
      <c r="M36" s="156">
        <f t="shared" si="30"/>
        <v>70</v>
      </c>
      <c r="N36" s="160">
        <f t="shared" si="31"/>
        <v>0</v>
      </c>
      <c r="O36" s="158">
        <f t="shared" si="9"/>
        <v>0</v>
      </c>
      <c r="P36" s="156">
        <f t="shared" si="10"/>
        <v>70</v>
      </c>
      <c r="Q36" s="160">
        <f t="shared" si="11"/>
        <v>0</v>
      </c>
      <c r="R36" s="164">
        <f t="shared" si="12"/>
        <v>70</v>
      </c>
      <c r="S36" s="165">
        <f t="shared" si="13"/>
        <v>0</v>
      </c>
      <c r="U36" s="158">
        <f t="shared" si="14"/>
        <v>698</v>
      </c>
      <c r="V36" s="157">
        <f t="shared" si="14"/>
        <v>698</v>
      </c>
      <c r="W36" s="157">
        <f t="shared" si="14"/>
        <v>0</v>
      </c>
      <c r="X36" s="157">
        <f t="shared" si="14"/>
        <v>768</v>
      </c>
      <c r="Y36" s="167">
        <f t="shared" si="32"/>
        <v>9.9714285714285715</v>
      </c>
      <c r="Z36" s="158">
        <f t="shared" si="16"/>
        <v>636</v>
      </c>
      <c r="AA36" s="157">
        <f t="shared" si="16"/>
        <v>636</v>
      </c>
      <c r="AB36" s="157">
        <f t="shared" si="16"/>
        <v>0</v>
      </c>
      <c r="AC36" s="157">
        <f t="shared" si="16"/>
        <v>1404</v>
      </c>
      <c r="AD36" s="167">
        <f t="shared" si="33"/>
        <v>0.828125</v>
      </c>
      <c r="AE36" s="158">
        <f t="shared" si="18"/>
        <v>439</v>
      </c>
      <c r="AF36" s="157">
        <f t="shared" si="18"/>
        <v>439</v>
      </c>
      <c r="AG36" s="157">
        <f t="shared" si="18"/>
        <v>0</v>
      </c>
      <c r="AH36" s="157">
        <f t="shared" si="18"/>
        <v>1843</v>
      </c>
      <c r="AI36" s="167">
        <f t="shared" si="34"/>
        <v>0.3126780626780627</v>
      </c>
      <c r="AJ36" s="158">
        <f t="shared" si="20"/>
        <v>342</v>
      </c>
      <c r="AK36" s="157">
        <f t="shared" si="20"/>
        <v>342</v>
      </c>
      <c r="AL36" s="157">
        <f t="shared" si="20"/>
        <v>0</v>
      </c>
      <c r="AM36" s="157">
        <f t="shared" si="20"/>
        <v>2185</v>
      </c>
      <c r="AN36" s="167">
        <f t="shared" si="35"/>
        <v>0.18556701030927836</v>
      </c>
      <c r="AO36" s="158">
        <f t="shared" si="22"/>
        <v>412</v>
      </c>
      <c r="AP36" s="157">
        <f t="shared" si="22"/>
        <v>412</v>
      </c>
      <c r="AQ36" s="157">
        <f t="shared" si="22"/>
        <v>0</v>
      </c>
      <c r="AR36" s="157">
        <f t="shared" si="22"/>
        <v>2597</v>
      </c>
      <c r="AS36" s="167">
        <f t="shared" si="36"/>
        <v>0.18855835240274599</v>
      </c>
      <c r="AT36" s="164">
        <f t="shared" si="37"/>
        <v>2527</v>
      </c>
      <c r="AU36" s="165">
        <f t="shared" si="38"/>
        <v>0.35605618039369835</v>
      </c>
    </row>
    <row r="37" spans="2:47" outlineLevel="1" x14ac:dyDescent="0.35">
      <c r="B37" s="237" t="s">
        <v>98</v>
      </c>
      <c r="C37" s="62" t="s">
        <v>106</v>
      </c>
      <c r="D37" s="158">
        <f t="shared" si="0"/>
        <v>0</v>
      </c>
      <c r="E37" s="159">
        <f t="shared" si="0"/>
        <v>0</v>
      </c>
      <c r="F37" s="158">
        <f t="shared" si="0"/>
        <v>0</v>
      </c>
      <c r="G37" s="156">
        <f t="shared" si="26"/>
        <v>0</v>
      </c>
      <c r="H37" s="160">
        <f t="shared" si="27"/>
        <v>0</v>
      </c>
      <c r="I37" s="158">
        <f t="shared" si="3"/>
        <v>0</v>
      </c>
      <c r="J37" s="156">
        <f t="shared" si="28"/>
        <v>0</v>
      </c>
      <c r="K37" s="160">
        <f t="shared" si="29"/>
        <v>0</v>
      </c>
      <c r="L37" s="158">
        <f t="shared" si="6"/>
        <v>0</v>
      </c>
      <c r="M37" s="156">
        <f t="shared" si="30"/>
        <v>0</v>
      </c>
      <c r="N37" s="160">
        <f t="shared" si="31"/>
        <v>0</v>
      </c>
      <c r="O37" s="158">
        <f t="shared" si="9"/>
        <v>0</v>
      </c>
      <c r="P37" s="156">
        <f t="shared" si="10"/>
        <v>0</v>
      </c>
      <c r="Q37" s="160">
        <f t="shared" si="11"/>
        <v>0</v>
      </c>
      <c r="R37" s="164">
        <f t="shared" si="12"/>
        <v>0</v>
      </c>
      <c r="S37" s="165">
        <f t="shared" si="13"/>
        <v>0</v>
      </c>
      <c r="U37" s="158">
        <f t="shared" si="14"/>
        <v>0</v>
      </c>
      <c r="V37" s="157">
        <f t="shared" si="14"/>
        <v>0</v>
      </c>
      <c r="W37" s="157">
        <f t="shared" si="14"/>
        <v>0</v>
      </c>
      <c r="X37" s="157">
        <f t="shared" si="14"/>
        <v>0</v>
      </c>
      <c r="Y37" s="167">
        <f t="shared" si="32"/>
        <v>0</v>
      </c>
      <c r="Z37" s="158">
        <f t="shared" si="16"/>
        <v>0</v>
      </c>
      <c r="AA37" s="157">
        <f t="shared" si="16"/>
        <v>0</v>
      </c>
      <c r="AB37" s="157">
        <f t="shared" si="16"/>
        <v>0</v>
      </c>
      <c r="AC37" s="157">
        <f t="shared" si="16"/>
        <v>0</v>
      </c>
      <c r="AD37" s="167">
        <f t="shared" si="33"/>
        <v>0</v>
      </c>
      <c r="AE37" s="158">
        <f t="shared" si="18"/>
        <v>0</v>
      </c>
      <c r="AF37" s="157">
        <f t="shared" si="18"/>
        <v>0</v>
      </c>
      <c r="AG37" s="157">
        <f t="shared" si="18"/>
        <v>0</v>
      </c>
      <c r="AH37" s="157">
        <f t="shared" si="18"/>
        <v>0</v>
      </c>
      <c r="AI37" s="167">
        <f t="shared" si="34"/>
        <v>0</v>
      </c>
      <c r="AJ37" s="158">
        <f t="shared" si="20"/>
        <v>0</v>
      </c>
      <c r="AK37" s="157">
        <f t="shared" si="20"/>
        <v>0</v>
      </c>
      <c r="AL37" s="157">
        <f t="shared" si="20"/>
        <v>0</v>
      </c>
      <c r="AM37" s="157">
        <f t="shared" si="20"/>
        <v>0</v>
      </c>
      <c r="AN37" s="167">
        <f t="shared" si="35"/>
        <v>0</v>
      </c>
      <c r="AO37" s="158">
        <f t="shared" si="22"/>
        <v>0</v>
      </c>
      <c r="AP37" s="157">
        <f t="shared" si="22"/>
        <v>0</v>
      </c>
      <c r="AQ37" s="157">
        <f t="shared" si="22"/>
        <v>0</v>
      </c>
      <c r="AR37" s="157">
        <f t="shared" si="22"/>
        <v>0</v>
      </c>
      <c r="AS37" s="167">
        <f t="shared" si="36"/>
        <v>0</v>
      </c>
      <c r="AT37" s="164">
        <f t="shared" si="37"/>
        <v>0</v>
      </c>
      <c r="AU37" s="165">
        <f t="shared" si="38"/>
        <v>0</v>
      </c>
    </row>
    <row r="38" spans="2:47" outlineLevel="1" x14ac:dyDescent="0.35">
      <c r="B38" s="238" t="s">
        <v>99</v>
      </c>
      <c r="C38" s="62" t="s">
        <v>106</v>
      </c>
      <c r="D38" s="158">
        <f t="shared" si="0"/>
        <v>0</v>
      </c>
      <c r="E38" s="159">
        <f t="shared" si="0"/>
        <v>0</v>
      </c>
      <c r="F38" s="158">
        <f t="shared" si="0"/>
        <v>0</v>
      </c>
      <c r="G38" s="156">
        <f t="shared" si="26"/>
        <v>0</v>
      </c>
      <c r="H38" s="160">
        <f t="shared" si="27"/>
        <v>0</v>
      </c>
      <c r="I38" s="158">
        <f t="shared" si="3"/>
        <v>0</v>
      </c>
      <c r="J38" s="156">
        <f t="shared" si="28"/>
        <v>0</v>
      </c>
      <c r="K38" s="160">
        <f t="shared" si="29"/>
        <v>0</v>
      </c>
      <c r="L38" s="158">
        <f t="shared" si="6"/>
        <v>1</v>
      </c>
      <c r="M38" s="156">
        <f t="shared" si="30"/>
        <v>1</v>
      </c>
      <c r="N38" s="160">
        <f t="shared" si="31"/>
        <v>0</v>
      </c>
      <c r="O38" s="158">
        <f t="shared" si="9"/>
        <v>1</v>
      </c>
      <c r="P38" s="156">
        <f t="shared" si="10"/>
        <v>2</v>
      </c>
      <c r="Q38" s="160">
        <f t="shared" si="11"/>
        <v>1</v>
      </c>
      <c r="R38" s="164">
        <f t="shared" si="12"/>
        <v>2</v>
      </c>
      <c r="S38" s="165">
        <f t="shared" si="13"/>
        <v>0</v>
      </c>
      <c r="U38" s="158">
        <f t="shared" si="14"/>
        <v>237</v>
      </c>
      <c r="V38" s="157">
        <f t="shared" si="14"/>
        <v>237</v>
      </c>
      <c r="W38" s="157">
        <f t="shared" si="14"/>
        <v>0</v>
      </c>
      <c r="X38" s="157">
        <f t="shared" si="14"/>
        <v>239</v>
      </c>
      <c r="Y38" s="167">
        <f t="shared" si="32"/>
        <v>118.5</v>
      </c>
      <c r="Z38" s="158">
        <f t="shared" si="16"/>
        <v>302</v>
      </c>
      <c r="AA38" s="157">
        <f t="shared" si="16"/>
        <v>302</v>
      </c>
      <c r="AB38" s="157">
        <f t="shared" si="16"/>
        <v>0</v>
      </c>
      <c r="AC38" s="157">
        <f t="shared" si="16"/>
        <v>541</v>
      </c>
      <c r="AD38" s="167">
        <f t="shared" si="33"/>
        <v>1.2635983263598327</v>
      </c>
      <c r="AE38" s="158">
        <f t="shared" si="18"/>
        <v>391</v>
      </c>
      <c r="AF38" s="157">
        <f t="shared" si="18"/>
        <v>391</v>
      </c>
      <c r="AG38" s="157">
        <f t="shared" si="18"/>
        <v>0</v>
      </c>
      <c r="AH38" s="157">
        <f t="shared" si="18"/>
        <v>932</v>
      </c>
      <c r="AI38" s="167">
        <f t="shared" si="34"/>
        <v>0.722735674676525</v>
      </c>
      <c r="AJ38" s="158">
        <f t="shared" si="20"/>
        <v>240</v>
      </c>
      <c r="AK38" s="157">
        <f t="shared" si="20"/>
        <v>240</v>
      </c>
      <c r="AL38" s="157">
        <f t="shared" si="20"/>
        <v>0</v>
      </c>
      <c r="AM38" s="157">
        <f t="shared" si="20"/>
        <v>1172</v>
      </c>
      <c r="AN38" s="167">
        <f t="shared" si="35"/>
        <v>0.25751072961373389</v>
      </c>
      <c r="AO38" s="158">
        <f t="shared" si="22"/>
        <v>239</v>
      </c>
      <c r="AP38" s="157">
        <f t="shared" si="22"/>
        <v>239</v>
      </c>
      <c r="AQ38" s="157">
        <f t="shared" si="22"/>
        <v>0</v>
      </c>
      <c r="AR38" s="157">
        <f t="shared" si="22"/>
        <v>1411</v>
      </c>
      <c r="AS38" s="167">
        <f t="shared" si="36"/>
        <v>0.20392491467576793</v>
      </c>
      <c r="AT38" s="164">
        <f t="shared" si="37"/>
        <v>1409</v>
      </c>
      <c r="AU38" s="165">
        <f t="shared" si="38"/>
        <v>0.55877085928252668</v>
      </c>
    </row>
    <row r="39" spans="2:47" ht="15" customHeight="1" outlineLevel="1" x14ac:dyDescent="0.35">
      <c r="B39" s="49" t="s">
        <v>139</v>
      </c>
      <c r="C39" s="46" t="s">
        <v>106</v>
      </c>
      <c r="D39" s="158">
        <f>SUM(D14:D38)</f>
        <v>0</v>
      </c>
      <c r="E39" s="158">
        <f>SUM(E14:E38)</f>
        <v>50</v>
      </c>
      <c r="F39" s="158">
        <f>SUM(F14:F38)</f>
        <v>-9</v>
      </c>
      <c r="G39" s="158">
        <f>SUM(G14:G38)</f>
        <v>41</v>
      </c>
      <c r="H39" s="161">
        <f>IFERROR((G39-E39)/E39,0)</f>
        <v>-0.18</v>
      </c>
      <c r="I39" s="158">
        <f>SUM(I14:I38)</f>
        <v>1</v>
      </c>
      <c r="J39" s="158">
        <f>SUM(J14:J38)</f>
        <v>42</v>
      </c>
      <c r="K39" s="161">
        <f t="shared" si="5"/>
        <v>2.4390243902439025E-2</v>
      </c>
      <c r="L39" s="158">
        <f>SUM(L14:L38)</f>
        <v>889</v>
      </c>
      <c r="M39" s="158">
        <f>SUM(M14:M38)</f>
        <v>931</v>
      </c>
      <c r="N39" s="161">
        <f t="shared" si="8"/>
        <v>21.166666666666668</v>
      </c>
      <c r="O39" s="158">
        <f>SUM(O14:O38)</f>
        <v>791</v>
      </c>
      <c r="P39" s="158">
        <f>SUM(P14:P38)</f>
        <v>1722</v>
      </c>
      <c r="Q39" s="161">
        <f t="shared" si="11"/>
        <v>0.84962406015037595</v>
      </c>
      <c r="R39" s="158">
        <f>SUM(R14:R38)</f>
        <v>1672</v>
      </c>
      <c r="S39" s="165">
        <f t="shared" si="13"/>
        <v>1.4225111558976327</v>
      </c>
      <c r="U39" s="158">
        <f>SUM(U14:U38)</f>
        <v>5302</v>
      </c>
      <c r="V39" s="158">
        <f>SUM(V14:V38)</f>
        <v>5302</v>
      </c>
      <c r="W39" s="158">
        <f>SUM(W14:W38)</f>
        <v>0</v>
      </c>
      <c r="X39" s="158">
        <f>SUM(X14:X38)</f>
        <v>7024</v>
      </c>
      <c r="Y39" s="166">
        <f>IFERROR((X39-P39)/P39,0)</f>
        <v>3.078977932636469</v>
      </c>
      <c r="Z39" s="158">
        <f>SUM(Z14:Z38)</f>
        <v>5065</v>
      </c>
      <c r="AA39" s="158">
        <f>SUM(AA14:AA38)</f>
        <v>5065</v>
      </c>
      <c r="AB39" s="158">
        <f>SUM(AB14:AB38)</f>
        <v>0</v>
      </c>
      <c r="AC39" s="158">
        <f>SUM(AC14:AC38)</f>
        <v>12089</v>
      </c>
      <c r="AD39" s="166">
        <f t="shared" si="17"/>
        <v>0.72109908883826879</v>
      </c>
      <c r="AE39" s="158">
        <f>SUM(AE14:AE38)</f>
        <v>4740</v>
      </c>
      <c r="AF39" s="158">
        <f>SUM(AF14:AF38)</f>
        <v>4740</v>
      </c>
      <c r="AG39" s="158">
        <f>SUM(AG14:AG38)</f>
        <v>0</v>
      </c>
      <c r="AH39" s="158">
        <f>SUM(AH14:AH38)</f>
        <v>16829</v>
      </c>
      <c r="AI39" s="166">
        <f t="shared" si="19"/>
        <v>0.39209198444867233</v>
      </c>
      <c r="AJ39" s="158">
        <f>SUM(AJ14:AJ38)</f>
        <v>4157</v>
      </c>
      <c r="AK39" s="158">
        <f>SUM(AK14:AK38)</f>
        <v>4157</v>
      </c>
      <c r="AL39" s="158">
        <f>SUM(AL14:AL38)</f>
        <v>0</v>
      </c>
      <c r="AM39" s="158">
        <f>SUM(AM14:AM38)</f>
        <v>20986</v>
      </c>
      <c r="AN39" s="166">
        <f t="shared" si="21"/>
        <v>0.24701408283320458</v>
      </c>
      <c r="AO39" s="158">
        <f>SUM(AO14:AO38)</f>
        <v>4053</v>
      </c>
      <c r="AP39" s="158">
        <f>SUM(AP14:AP38)</f>
        <v>4053</v>
      </c>
      <c r="AQ39" s="158">
        <f>SUM(AQ14:AQ38)</f>
        <v>0</v>
      </c>
      <c r="AR39" s="158">
        <f>SUM(AR14:AR38)</f>
        <v>25039</v>
      </c>
      <c r="AS39" s="166">
        <f t="shared" si="23"/>
        <v>0.19312875250166778</v>
      </c>
      <c r="AT39" s="158">
        <f>SUM(AT14:AT38)</f>
        <v>23317</v>
      </c>
      <c r="AU39" s="165">
        <f t="shared" si="25"/>
        <v>0.37406766353988319</v>
      </c>
    </row>
    <row r="40" spans="2:47" ht="15" customHeight="1" x14ac:dyDescent="0.35">
      <c r="O40" s="53"/>
    </row>
    <row r="41" spans="2:47" ht="15" customHeight="1" x14ac:dyDescent="0.35">
      <c r="O41" s="53"/>
    </row>
    <row r="42" spans="2:47" ht="15.5" x14ac:dyDescent="0.35">
      <c r="B42" s="306" t="s">
        <v>104</v>
      </c>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row>
    <row r="43" spans="2:47" ht="5.5" customHeight="1" outlineLevel="1" x14ac:dyDescent="0.35">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row>
    <row r="44" spans="2:47" outlineLevel="1" x14ac:dyDescent="0.35">
      <c r="B44" s="326"/>
      <c r="C44" s="335" t="s">
        <v>105</v>
      </c>
      <c r="D44" s="317" t="s">
        <v>131</v>
      </c>
      <c r="E44" s="318"/>
      <c r="F44" s="318"/>
      <c r="G44" s="318"/>
      <c r="H44" s="318"/>
      <c r="I44" s="318"/>
      <c r="J44" s="318"/>
      <c r="K44" s="318"/>
      <c r="L44" s="318"/>
      <c r="M44" s="318"/>
      <c r="N44" s="318"/>
      <c r="O44" s="318"/>
      <c r="P44" s="318"/>
      <c r="Q44" s="319"/>
      <c r="R44" s="322" t="str">
        <f xml:space="preserve"> D45&amp;" - "&amp;O45</f>
        <v>2019 - 2023</v>
      </c>
      <c r="S44" s="323"/>
      <c r="U44" s="317" t="s">
        <v>132</v>
      </c>
      <c r="V44" s="318"/>
      <c r="W44" s="318"/>
      <c r="X44" s="318"/>
      <c r="Y44" s="318"/>
      <c r="Z44" s="318"/>
      <c r="AA44" s="318"/>
      <c r="AB44" s="318"/>
      <c r="AC44" s="318"/>
      <c r="AD44" s="318"/>
      <c r="AE44" s="318"/>
      <c r="AF44" s="318"/>
      <c r="AG44" s="318"/>
      <c r="AH44" s="318"/>
      <c r="AI44" s="318"/>
      <c r="AJ44" s="318"/>
      <c r="AK44" s="318"/>
      <c r="AL44" s="318"/>
      <c r="AM44" s="318"/>
      <c r="AN44" s="318"/>
      <c r="AO44" s="318"/>
      <c r="AP44" s="318"/>
      <c r="AQ44" s="318"/>
      <c r="AR44" s="318"/>
      <c r="AS44" s="318"/>
      <c r="AT44" s="318"/>
      <c r="AU44" s="319"/>
    </row>
    <row r="45" spans="2:47" outlineLevel="1" x14ac:dyDescent="0.35">
      <c r="B45" s="327"/>
      <c r="C45" s="335"/>
      <c r="D45" s="317">
        <f>$C$3-5</f>
        <v>2019</v>
      </c>
      <c r="E45" s="319"/>
      <c r="F45" s="317">
        <f>$C$3-4</f>
        <v>2020</v>
      </c>
      <c r="G45" s="318"/>
      <c r="H45" s="319"/>
      <c r="I45" s="317">
        <f>$C$3-3</f>
        <v>2021</v>
      </c>
      <c r="J45" s="318"/>
      <c r="K45" s="319"/>
      <c r="L45" s="317">
        <f>$C$3-2</f>
        <v>2022</v>
      </c>
      <c r="M45" s="318"/>
      <c r="N45" s="319"/>
      <c r="O45" s="317">
        <f>$C$3-1</f>
        <v>2023</v>
      </c>
      <c r="P45" s="318"/>
      <c r="Q45" s="319"/>
      <c r="R45" s="324"/>
      <c r="S45" s="325"/>
      <c r="U45" s="317">
        <f>$C$3</f>
        <v>2024</v>
      </c>
      <c r="V45" s="318"/>
      <c r="W45" s="318"/>
      <c r="X45" s="318"/>
      <c r="Y45" s="319"/>
      <c r="Z45" s="317">
        <f>$C$3+1</f>
        <v>2025</v>
      </c>
      <c r="AA45" s="318"/>
      <c r="AB45" s="318"/>
      <c r="AC45" s="318"/>
      <c r="AD45" s="319"/>
      <c r="AE45" s="317">
        <f>$C$3+2</f>
        <v>2026</v>
      </c>
      <c r="AF45" s="318"/>
      <c r="AG45" s="318"/>
      <c r="AH45" s="318"/>
      <c r="AI45" s="319"/>
      <c r="AJ45" s="317">
        <f>$C$3+3</f>
        <v>2027</v>
      </c>
      <c r="AK45" s="318"/>
      <c r="AL45" s="318"/>
      <c r="AM45" s="318"/>
      <c r="AN45" s="319"/>
      <c r="AO45" s="317">
        <f>$C$3+4</f>
        <v>2028</v>
      </c>
      <c r="AP45" s="318"/>
      <c r="AQ45" s="318"/>
      <c r="AR45" s="318"/>
      <c r="AS45" s="319"/>
      <c r="AT45" s="320" t="str">
        <f>U45&amp;" - "&amp;AO45</f>
        <v>2024 - 2028</v>
      </c>
      <c r="AU45" s="321"/>
    </row>
    <row r="46" spans="2:47" ht="43.5" outlineLevel="1" x14ac:dyDescent="0.35">
      <c r="B46" s="328"/>
      <c r="C46" s="335"/>
      <c r="D46" s="64" t="s">
        <v>133</v>
      </c>
      <c r="E46" s="65" t="s">
        <v>134</v>
      </c>
      <c r="F46" s="64" t="s">
        <v>133</v>
      </c>
      <c r="G46" s="9" t="s">
        <v>134</v>
      </c>
      <c r="H46" s="65" t="s">
        <v>135</v>
      </c>
      <c r="I46" s="64" t="s">
        <v>133</v>
      </c>
      <c r="J46" s="9" t="s">
        <v>134</v>
      </c>
      <c r="K46" s="65" t="s">
        <v>135</v>
      </c>
      <c r="L46" s="64" t="s">
        <v>133</v>
      </c>
      <c r="M46" s="9" t="s">
        <v>134</v>
      </c>
      <c r="N46" s="65" t="s">
        <v>135</v>
      </c>
      <c r="O46" s="64" t="s">
        <v>133</v>
      </c>
      <c r="P46" s="9" t="s">
        <v>134</v>
      </c>
      <c r="Q46" s="65" t="s">
        <v>135</v>
      </c>
      <c r="R46" s="64" t="s">
        <v>127</v>
      </c>
      <c r="S46" s="119" t="s">
        <v>136</v>
      </c>
      <c r="U46" s="64" t="s">
        <v>133</v>
      </c>
      <c r="V46" s="104" t="s">
        <v>137</v>
      </c>
      <c r="W46" s="104" t="s">
        <v>138</v>
      </c>
      <c r="X46" s="9" t="s">
        <v>134</v>
      </c>
      <c r="Y46" s="65" t="s">
        <v>135</v>
      </c>
      <c r="Z46" s="64" t="s">
        <v>133</v>
      </c>
      <c r="AA46" s="104" t="s">
        <v>137</v>
      </c>
      <c r="AB46" s="104" t="s">
        <v>138</v>
      </c>
      <c r="AC46" s="9" t="s">
        <v>134</v>
      </c>
      <c r="AD46" s="65" t="s">
        <v>135</v>
      </c>
      <c r="AE46" s="64" t="s">
        <v>133</v>
      </c>
      <c r="AF46" s="104" t="s">
        <v>137</v>
      </c>
      <c r="AG46" s="104" t="s">
        <v>138</v>
      </c>
      <c r="AH46" s="9" t="s">
        <v>134</v>
      </c>
      <c r="AI46" s="65" t="s">
        <v>135</v>
      </c>
      <c r="AJ46" s="64" t="s">
        <v>133</v>
      </c>
      <c r="AK46" s="104" t="s">
        <v>137</v>
      </c>
      <c r="AL46" s="104" t="s">
        <v>138</v>
      </c>
      <c r="AM46" s="9" t="s">
        <v>134</v>
      </c>
      <c r="AN46" s="65" t="s">
        <v>135</v>
      </c>
      <c r="AO46" s="64" t="s">
        <v>133</v>
      </c>
      <c r="AP46" s="104" t="s">
        <v>137</v>
      </c>
      <c r="AQ46" s="104" t="s">
        <v>138</v>
      </c>
      <c r="AR46" s="9" t="s">
        <v>134</v>
      </c>
      <c r="AS46" s="65" t="s">
        <v>135</v>
      </c>
      <c r="AT46" s="64" t="s">
        <v>127</v>
      </c>
      <c r="AU46" s="119" t="s">
        <v>136</v>
      </c>
    </row>
    <row r="47" spans="2:47" outlineLevel="1" x14ac:dyDescent="0.35">
      <c r="B47" s="237" t="s">
        <v>75</v>
      </c>
      <c r="C47" s="62" t="s">
        <v>106</v>
      </c>
      <c r="D47" s="68"/>
      <c r="E47" s="69"/>
      <c r="F47" s="68"/>
      <c r="G47" s="137">
        <f t="shared" ref="G47" si="39">E47+F47</f>
        <v>0</v>
      </c>
      <c r="H47" s="167">
        <f t="shared" ref="H47" si="40">IFERROR((G47-E47)/E47,0)</f>
        <v>0</v>
      </c>
      <c r="I47" s="68"/>
      <c r="J47" s="137">
        <f t="shared" ref="J47" si="41">G47+I47</f>
        <v>0</v>
      </c>
      <c r="K47" s="167">
        <f t="shared" ref="K47:K72" si="42">IFERROR((J47-G47)/G47,0)</f>
        <v>0</v>
      </c>
      <c r="L47" s="68"/>
      <c r="M47" s="137">
        <f t="shared" ref="M47" si="43">J47+L47</f>
        <v>0</v>
      </c>
      <c r="N47" s="167">
        <f t="shared" ref="N47:N72" si="44">IFERROR((M47-J47)/J47,0)</f>
        <v>0</v>
      </c>
      <c r="O47" s="6"/>
      <c r="P47" s="137">
        <f t="shared" ref="P47:P71" si="45">M47+O47</f>
        <v>0</v>
      </c>
      <c r="Q47" s="167">
        <f t="shared" ref="Q47:Q72" si="46">IFERROR((P47-M47)/M47,0)</f>
        <v>0</v>
      </c>
      <c r="R47" s="164">
        <f t="shared" ref="R47:R71" si="47">D47+F47+I47+L47+O47</f>
        <v>0</v>
      </c>
      <c r="S47" s="165">
        <f t="shared" ref="S47:S72" si="48">IFERROR((P47/E47)^(1/4)-1,0)</f>
        <v>0</v>
      </c>
      <c r="U47" s="169">
        <f>V47+W47</f>
        <v>0</v>
      </c>
      <c r="V47" s="6"/>
      <c r="W47" s="6"/>
      <c r="X47" s="137">
        <f t="shared" ref="X47" si="49">P47+U47</f>
        <v>0</v>
      </c>
      <c r="Y47" s="167">
        <f t="shared" ref="Y47" si="50">IFERROR((X47-P47)/P47,0)</f>
        <v>0</v>
      </c>
      <c r="Z47" s="169">
        <f>AA47+AB47</f>
        <v>0</v>
      </c>
      <c r="AA47" s="6"/>
      <c r="AB47" s="6"/>
      <c r="AC47" s="137">
        <f t="shared" ref="AC47" si="51">X47+Z47</f>
        <v>0</v>
      </c>
      <c r="AD47" s="160">
        <f t="shared" ref="AD47:AD72" si="52">IFERROR((AC47-X47)/X47,0)</f>
        <v>0</v>
      </c>
      <c r="AE47" s="169">
        <f>AF47+AG47</f>
        <v>0</v>
      </c>
      <c r="AF47" s="6"/>
      <c r="AG47" s="6"/>
      <c r="AH47" s="137">
        <f t="shared" ref="AH47" si="53">AC47+AE47</f>
        <v>0</v>
      </c>
      <c r="AI47" s="160">
        <f t="shared" ref="AI47:AI72" si="54">IFERROR((AH47-AC47)/AC47,0)</f>
        <v>0</v>
      </c>
      <c r="AJ47" s="169">
        <f>AK47+AL47</f>
        <v>0</v>
      </c>
      <c r="AK47" s="6"/>
      <c r="AL47" s="6"/>
      <c r="AM47" s="137">
        <f t="shared" ref="AM47" si="55">AH47+AJ47</f>
        <v>0</v>
      </c>
      <c r="AN47" s="160">
        <f t="shared" ref="AN47:AN72" si="56">IFERROR((AM47-AH47)/AH47,0)</f>
        <v>0</v>
      </c>
      <c r="AO47" s="169">
        <f>AP47+AQ47</f>
        <v>0</v>
      </c>
      <c r="AP47" s="6"/>
      <c r="AQ47" s="6"/>
      <c r="AR47" s="137">
        <f t="shared" ref="AR47" si="57">AM47+AO47</f>
        <v>0</v>
      </c>
      <c r="AS47" s="160">
        <f t="shared" ref="AS47:AS72" si="58">IFERROR((AR47-AM47)/AM47,0)</f>
        <v>0</v>
      </c>
      <c r="AT47" s="164">
        <f t="shared" ref="AT47" si="59">U47+Z47+AE47+AJ47+AO47</f>
        <v>0</v>
      </c>
      <c r="AU47" s="165">
        <f t="shared" ref="AU47:AU72" si="60">IFERROR((AR47/X47)^(1/4)-1,0)</f>
        <v>0</v>
      </c>
    </row>
    <row r="48" spans="2:47" outlineLevel="1" x14ac:dyDescent="0.35">
      <c r="B48" s="238" t="s">
        <v>76</v>
      </c>
      <c r="C48" s="62" t="s">
        <v>106</v>
      </c>
      <c r="D48" s="68"/>
      <c r="E48" s="69"/>
      <c r="F48" s="68"/>
      <c r="G48" s="137">
        <f t="shared" ref="G48:G71" si="61">E48+F48</f>
        <v>0</v>
      </c>
      <c r="H48" s="167">
        <f t="shared" ref="H48:H71" si="62">IFERROR((G48-E48)/E48,0)</f>
        <v>0</v>
      </c>
      <c r="I48" s="68"/>
      <c r="J48" s="137">
        <f t="shared" ref="J48:J71" si="63">G48+I48</f>
        <v>0</v>
      </c>
      <c r="K48" s="167">
        <f t="shared" ref="K48:K71" si="64">IFERROR((J48-G48)/G48,0)</f>
        <v>0</v>
      </c>
      <c r="L48" s="68">
        <v>0</v>
      </c>
      <c r="M48" s="137">
        <f t="shared" ref="M48:M71" si="65">J48+L48</f>
        <v>0</v>
      </c>
      <c r="N48" s="167">
        <f t="shared" ref="N48:N71" si="66">IFERROR((M48-J48)/J48,0)</f>
        <v>0</v>
      </c>
      <c r="O48" s="6"/>
      <c r="P48" s="137">
        <f t="shared" si="45"/>
        <v>0</v>
      </c>
      <c r="Q48" s="167">
        <f t="shared" si="46"/>
        <v>0</v>
      </c>
      <c r="R48" s="164">
        <f t="shared" si="47"/>
        <v>0</v>
      </c>
      <c r="S48" s="165">
        <f t="shared" si="48"/>
        <v>0</v>
      </c>
      <c r="U48" s="169">
        <f t="shared" ref="U48:U71" si="67">V48+W48</f>
        <v>0</v>
      </c>
      <c r="V48" s="6"/>
      <c r="W48" s="6"/>
      <c r="X48" s="137">
        <f t="shared" ref="X48:X71" si="68">P48+U48</f>
        <v>0</v>
      </c>
      <c r="Y48" s="167">
        <f t="shared" ref="Y48:Y71" si="69">IFERROR((X48-P48)/P48,0)</f>
        <v>0</v>
      </c>
      <c r="Z48" s="169">
        <f t="shared" ref="Z48:Z71" si="70">AA48+AB48</f>
        <v>0</v>
      </c>
      <c r="AA48" s="6"/>
      <c r="AB48" s="6"/>
      <c r="AC48" s="137">
        <f t="shared" ref="AC48:AC71" si="71">X48+Z48</f>
        <v>0</v>
      </c>
      <c r="AD48" s="160">
        <f t="shared" ref="AD48:AD71" si="72">IFERROR((AC48-X48)/X48,0)</f>
        <v>0</v>
      </c>
      <c r="AE48" s="169">
        <f t="shared" ref="AE48:AE71" si="73">AF48+AG48</f>
        <v>0</v>
      </c>
      <c r="AF48" s="6"/>
      <c r="AG48" s="6"/>
      <c r="AH48" s="137">
        <f t="shared" ref="AH48:AH71" si="74">AC48+AE48</f>
        <v>0</v>
      </c>
      <c r="AI48" s="160">
        <f t="shared" ref="AI48:AI71" si="75">IFERROR((AH48-AC48)/AC48,0)</f>
        <v>0</v>
      </c>
      <c r="AJ48" s="169">
        <f t="shared" ref="AJ48:AJ71" si="76">AK48+AL48</f>
        <v>0</v>
      </c>
      <c r="AK48" s="6"/>
      <c r="AL48" s="6"/>
      <c r="AM48" s="137">
        <f t="shared" ref="AM48:AM71" si="77">AH48+AJ48</f>
        <v>0</v>
      </c>
      <c r="AN48" s="160">
        <f t="shared" ref="AN48:AN71" si="78">IFERROR((AM48-AH48)/AH48,0)</f>
        <v>0</v>
      </c>
      <c r="AO48" s="169">
        <f t="shared" ref="AO48:AO71" si="79">AP48+AQ48</f>
        <v>0</v>
      </c>
      <c r="AP48" s="6"/>
      <c r="AQ48" s="6"/>
      <c r="AR48" s="137">
        <f t="shared" ref="AR48:AR71" si="80">AM48+AO48</f>
        <v>0</v>
      </c>
      <c r="AS48" s="160">
        <f t="shared" ref="AS48:AS71" si="81">IFERROR((AR48-AM48)/AM48,0)</f>
        <v>0</v>
      </c>
      <c r="AT48" s="164">
        <f t="shared" ref="AT48:AT71" si="82">U48+Z48+AE48+AJ48+AO48</f>
        <v>0</v>
      </c>
      <c r="AU48" s="165">
        <f t="shared" ref="AU48:AU71" si="83">IFERROR((AR48/X48)^(1/4)-1,0)</f>
        <v>0</v>
      </c>
    </row>
    <row r="49" spans="2:47" outlineLevel="1" x14ac:dyDescent="0.35">
      <c r="B49" s="237" t="s">
        <v>77</v>
      </c>
      <c r="C49" s="62" t="s">
        <v>106</v>
      </c>
      <c r="D49" s="68"/>
      <c r="E49" s="69"/>
      <c r="F49" s="68"/>
      <c r="G49" s="137">
        <f t="shared" si="61"/>
        <v>0</v>
      </c>
      <c r="H49" s="167">
        <f t="shared" si="62"/>
        <v>0</v>
      </c>
      <c r="I49" s="68"/>
      <c r="J49" s="137">
        <f t="shared" si="63"/>
        <v>0</v>
      </c>
      <c r="K49" s="167">
        <f t="shared" si="64"/>
        <v>0</v>
      </c>
      <c r="L49" s="68"/>
      <c r="M49" s="137">
        <f t="shared" si="65"/>
        <v>0</v>
      </c>
      <c r="N49" s="167">
        <f t="shared" si="66"/>
        <v>0</v>
      </c>
      <c r="O49" s="6"/>
      <c r="P49" s="137">
        <f t="shared" si="45"/>
        <v>0</v>
      </c>
      <c r="Q49" s="167">
        <f t="shared" si="46"/>
        <v>0</v>
      </c>
      <c r="R49" s="164">
        <f t="shared" si="47"/>
        <v>0</v>
      </c>
      <c r="S49" s="165">
        <f t="shared" si="48"/>
        <v>0</v>
      </c>
      <c r="U49" s="169">
        <f t="shared" si="67"/>
        <v>0</v>
      </c>
      <c r="V49" s="6"/>
      <c r="W49" s="6"/>
      <c r="X49" s="137">
        <f t="shared" si="68"/>
        <v>0</v>
      </c>
      <c r="Y49" s="167">
        <f t="shared" si="69"/>
        <v>0</v>
      </c>
      <c r="Z49" s="169">
        <f t="shared" si="70"/>
        <v>0</v>
      </c>
      <c r="AA49" s="6"/>
      <c r="AB49" s="6"/>
      <c r="AC49" s="137">
        <f t="shared" si="71"/>
        <v>0</v>
      </c>
      <c r="AD49" s="160">
        <f t="shared" si="72"/>
        <v>0</v>
      </c>
      <c r="AE49" s="169">
        <f t="shared" si="73"/>
        <v>0</v>
      </c>
      <c r="AF49" s="6"/>
      <c r="AG49" s="6"/>
      <c r="AH49" s="137">
        <f t="shared" si="74"/>
        <v>0</v>
      </c>
      <c r="AI49" s="160">
        <f t="shared" si="75"/>
        <v>0</v>
      </c>
      <c r="AJ49" s="169">
        <f t="shared" si="76"/>
        <v>0</v>
      </c>
      <c r="AK49" s="6"/>
      <c r="AL49" s="6"/>
      <c r="AM49" s="137">
        <f t="shared" si="77"/>
        <v>0</v>
      </c>
      <c r="AN49" s="160">
        <f t="shared" si="78"/>
        <v>0</v>
      </c>
      <c r="AO49" s="169">
        <f t="shared" si="79"/>
        <v>0</v>
      </c>
      <c r="AP49" s="6"/>
      <c r="AQ49" s="6"/>
      <c r="AR49" s="137">
        <f t="shared" si="80"/>
        <v>0</v>
      </c>
      <c r="AS49" s="160">
        <f t="shared" si="81"/>
        <v>0</v>
      </c>
      <c r="AT49" s="164">
        <f t="shared" si="82"/>
        <v>0</v>
      </c>
      <c r="AU49" s="165">
        <f t="shared" si="83"/>
        <v>0</v>
      </c>
    </row>
    <row r="50" spans="2:47" outlineLevel="1" x14ac:dyDescent="0.35">
      <c r="B50" s="238" t="s">
        <v>78</v>
      </c>
      <c r="C50" s="62" t="s">
        <v>106</v>
      </c>
      <c r="D50" s="68"/>
      <c r="E50" s="69"/>
      <c r="F50" s="68"/>
      <c r="G50" s="137">
        <f t="shared" si="61"/>
        <v>0</v>
      </c>
      <c r="H50" s="167">
        <f t="shared" si="62"/>
        <v>0</v>
      </c>
      <c r="I50" s="68"/>
      <c r="J50" s="137">
        <f t="shared" si="63"/>
        <v>0</v>
      </c>
      <c r="K50" s="167">
        <f t="shared" si="64"/>
        <v>0</v>
      </c>
      <c r="L50" s="68">
        <v>11</v>
      </c>
      <c r="M50" s="137">
        <f t="shared" si="65"/>
        <v>11</v>
      </c>
      <c r="N50" s="167">
        <f t="shared" si="66"/>
        <v>0</v>
      </c>
      <c r="O50" s="6"/>
      <c r="P50" s="137">
        <f t="shared" si="45"/>
        <v>11</v>
      </c>
      <c r="Q50" s="167">
        <f t="shared" si="46"/>
        <v>0</v>
      </c>
      <c r="R50" s="164">
        <f t="shared" si="47"/>
        <v>11</v>
      </c>
      <c r="S50" s="165">
        <f t="shared" si="48"/>
        <v>0</v>
      </c>
      <c r="U50" s="169">
        <f t="shared" si="67"/>
        <v>20</v>
      </c>
      <c r="V50" s="6">
        <v>20</v>
      </c>
      <c r="W50" s="6"/>
      <c r="X50" s="137">
        <f t="shared" si="68"/>
        <v>31</v>
      </c>
      <c r="Y50" s="167">
        <f t="shared" si="69"/>
        <v>1.8181818181818181</v>
      </c>
      <c r="Z50" s="169">
        <f t="shared" si="70"/>
        <v>19</v>
      </c>
      <c r="AA50" s="6">
        <v>19</v>
      </c>
      <c r="AB50" s="6"/>
      <c r="AC50" s="137">
        <f t="shared" si="71"/>
        <v>50</v>
      </c>
      <c r="AD50" s="160">
        <f t="shared" si="72"/>
        <v>0.61290322580645162</v>
      </c>
      <c r="AE50" s="169">
        <f t="shared" si="73"/>
        <v>17</v>
      </c>
      <c r="AF50" s="6">
        <v>17</v>
      </c>
      <c r="AG50" s="6"/>
      <c r="AH50" s="137">
        <f t="shared" si="74"/>
        <v>67</v>
      </c>
      <c r="AI50" s="160">
        <f t="shared" si="75"/>
        <v>0.34</v>
      </c>
      <c r="AJ50" s="169">
        <f t="shared" si="76"/>
        <v>16</v>
      </c>
      <c r="AK50" s="6">
        <v>16</v>
      </c>
      <c r="AL50" s="6"/>
      <c r="AM50" s="137">
        <f t="shared" si="77"/>
        <v>83</v>
      </c>
      <c r="AN50" s="160">
        <f t="shared" si="78"/>
        <v>0.23880597014925373</v>
      </c>
      <c r="AO50" s="169">
        <f t="shared" si="79"/>
        <v>15</v>
      </c>
      <c r="AP50" s="6">
        <v>15</v>
      </c>
      <c r="AQ50" s="6"/>
      <c r="AR50" s="137">
        <f t="shared" si="80"/>
        <v>98</v>
      </c>
      <c r="AS50" s="160">
        <f t="shared" si="81"/>
        <v>0.18072289156626506</v>
      </c>
      <c r="AT50" s="164">
        <f t="shared" si="82"/>
        <v>87</v>
      </c>
      <c r="AU50" s="165">
        <f t="shared" si="83"/>
        <v>0.33341733077182822</v>
      </c>
    </row>
    <row r="51" spans="2:47" outlineLevel="1" x14ac:dyDescent="0.35">
      <c r="B51" s="237" t="s">
        <v>79</v>
      </c>
      <c r="C51" s="62" t="s">
        <v>106</v>
      </c>
      <c r="D51" s="68"/>
      <c r="E51" s="69"/>
      <c r="F51" s="68"/>
      <c r="G51" s="137">
        <f t="shared" si="61"/>
        <v>0</v>
      </c>
      <c r="H51" s="167">
        <f t="shared" si="62"/>
        <v>0</v>
      </c>
      <c r="I51" s="68"/>
      <c r="J51" s="137">
        <f t="shared" si="63"/>
        <v>0</v>
      </c>
      <c r="K51" s="167">
        <f t="shared" si="64"/>
        <v>0</v>
      </c>
      <c r="L51" s="68"/>
      <c r="M51" s="137">
        <f t="shared" si="65"/>
        <v>0</v>
      </c>
      <c r="N51" s="167">
        <f t="shared" si="66"/>
        <v>0</v>
      </c>
      <c r="O51" s="6"/>
      <c r="P51" s="137">
        <f t="shared" si="45"/>
        <v>0</v>
      </c>
      <c r="Q51" s="167">
        <f t="shared" si="46"/>
        <v>0</v>
      </c>
      <c r="R51" s="164">
        <f t="shared" si="47"/>
        <v>0</v>
      </c>
      <c r="S51" s="165">
        <f t="shared" si="48"/>
        <v>0</v>
      </c>
      <c r="U51" s="169">
        <f t="shared" si="67"/>
        <v>0</v>
      </c>
      <c r="V51" s="6"/>
      <c r="W51" s="6"/>
      <c r="X51" s="137">
        <f t="shared" si="68"/>
        <v>0</v>
      </c>
      <c r="Y51" s="167">
        <f t="shared" si="69"/>
        <v>0</v>
      </c>
      <c r="Z51" s="169">
        <f t="shared" si="70"/>
        <v>0</v>
      </c>
      <c r="AA51" s="6"/>
      <c r="AB51" s="6"/>
      <c r="AC51" s="137">
        <f t="shared" si="71"/>
        <v>0</v>
      </c>
      <c r="AD51" s="160">
        <f t="shared" si="72"/>
        <v>0</v>
      </c>
      <c r="AE51" s="169">
        <f t="shared" si="73"/>
        <v>0</v>
      </c>
      <c r="AF51" s="6"/>
      <c r="AG51" s="6"/>
      <c r="AH51" s="137">
        <f t="shared" si="74"/>
        <v>0</v>
      </c>
      <c r="AI51" s="160">
        <f t="shared" si="75"/>
        <v>0</v>
      </c>
      <c r="AJ51" s="169">
        <f t="shared" si="76"/>
        <v>0</v>
      </c>
      <c r="AK51" s="6"/>
      <c r="AL51" s="6"/>
      <c r="AM51" s="137">
        <f t="shared" si="77"/>
        <v>0</v>
      </c>
      <c r="AN51" s="160">
        <f t="shared" si="78"/>
        <v>0</v>
      </c>
      <c r="AO51" s="169">
        <f t="shared" si="79"/>
        <v>0</v>
      </c>
      <c r="AP51" s="6"/>
      <c r="AQ51" s="6"/>
      <c r="AR51" s="137">
        <f t="shared" si="80"/>
        <v>0</v>
      </c>
      <c r="AS51" s="160">
        <f t="shared" si="81"/>
        <v>0</v>
      </c>
      <c r="AT51" s="164">
        <f t="shared" si="82"/>
        <v>0</v>
      </c>
      <c r="AU51" s="165">
        <f t="shared" si="83"/>
        <v>0</v>
      </c>
    </row>
    <row r="52" spans="2:47" outlineLevel="1" x14ac:dyDescent="0.35">
      <c r="B52" s="238" t="s">
        <v>80</v>
      </c>
      <c r="C52" s="62" t="s">
        <v>106</v>
      </c>
      <c r="D52" s="68"/>
      <c r="E52" s="69"/>
      <c r="F52" s="68"/>
      <c r="G52" s="137">
        <f t="shared" si="61"/>
        <v>0</v>
      </c>
      <c r="H52" s="167">
        <f t="shared" si="62"/>
        <v>0</v>
      </c>
      <c r="I52" s="68"/>
      <c r="J52" s="137">
        <f t="shared" si="63"/>
        <v>0</v>
      </c>
      <c r="K52" s="167">
        <f t="shared" si="64"/>
        <v>0</v>
      </c>
      <c r="L52" s="68">
        <v>43</v>
      </c>
      <c r="M52" s="137">
        <f t="shared" si="65"/>
        <v>43</v>
      </c>
      <c r="N52" s="167">
        <f t="shared" si="66"/>
        <v>0</v>
      </c>
      <c r="O52" s="6"/>
      <c r="P52" s="137">
        <f t="shared" si="45"/>
        <v>43</v>
      </c>
      <c r="Q52" s="167">
        <f t="shared" si="46"/>
        <v>0</v>
      </c>
      <c r="R52" s="164">
        <f t="shared" si="47"/>
        <v>43</v>
      </c>
      <c r="S52" s="165">
        <f t="shared" si="48"/>
        <v>0</v>
      </c>
      <c r="U52" s="169">
        <f t="shared" si="67"/>
        <v>20</v>
      </c>
      <c r="V52" s="6">
        <v>20</v>
      </c>
      <c r="W52" s="6"/>
      <c r="X52" s="137">
        <f t="shared" si="68"/>
        <v>63</v>
      </c>
      <c r="Y52" s="167">
        <f t="shared" si="69"/>
        <v>0.46511627906976744</v>
      </c>
      <c r="Z52" s="169">
        <f t="shared" si="70"/>
        <v>16</v>
      </c>
      <c r="AA52" s="6">
        <v>16</v>
      </c>
      <c r="AB52" s="6"/>
      <c r="AC52" s="137">
        <f t="shared" si="71"/>
        <v>79</v>
      </c>
      <c r="AD52" s="160">
        <f t="shared" si="72"/>
        <v>0.25396825396825395</v>
      </c>
      <c r="AE52" s="169">
        <f t="shared" si="73"/>
        <v>15</v>
      </c>
      <c r="AF52" s="6">
        <v>15</v>
      </c>
      <c r="AG52" s="6"/>
      <c r="AH52" s="137">
        <f t="shared" si="74"/>
        <v>94</v>
      </c>
      <c r="AI52" s="160">
        <f t="shared" si="75"/>
        <v>0.189873417721519</v>
      </c>
      <c r="AJ52" s="169">
        <f t="shared" si="76"/>
        <v>13</v>
      </c>
      <c r="AK52" s="6">
        <v>13</v>
      </c>
      <c r="AL52" s="6"/>
      <c r="AM52" s="137">
        <f t="shared" si="77"/>
        <v>107</v>
      </c>
      <c r="AN52" s="160">
        <f t="shared" si="78"/>
        <v>0.13829787234042554</v>
      </c>
      <c r="AO52" s="169">
        <f t="shared" si="79"/>
        <v>13</v>
      </c>
      <c r="AP52" s="6">
        <v>13</v>
      </c>
      <c r="AQ52" s="6"/>
      <c r="AR52" s="137">
        <f t="shared" si="80"/>
        <v>120</v>
      </c>
      <c r="AS52" s="160">
        <f t="shared" si="81"/>
        <v>0.12149532710280374</v>
      </c>
      <c r="AT52" s="164">
        <f t="shared" si="82"/>
        <v>77</v>
      </c>
      <c r="AU52" s="165">
        <f t="shared" si="83"/>
        <v>0.17478981893984269</v>
      </c>
    </row>
    <row r="53" spans="2:47" outlineLevel="1" x14ac:dyDescent="0.35">
      <c r="B53" s="237" t="s">
        <v>81</v>
      </c>
      <c r="C53" s="62" t="s">
        <v>106</v>
      </c>
      <c r="D53" s="68"/>
      <c r="E53" s="69"/>
      <c r="F53" s="68"/>
      <c r="G53" s="137">
        <f t="shared" si="61"/>
        <v>0</v>
      </c>
      <c r="H53" s="167">
        <f t="shared" si="62"/>
        <v>0</v>
      </c>
      <c r="I53" s="68"/>
      <c r="J53" s="137">
        <f t="shared" si="63"/>
        <v>0</v>
      </c>
      <c r="K53" s="167">
        <f t="shared" si="64"/>
        <v>0</v>
      </c>
      <c r="L53" s="68"/>
      <c r="M53" s="137">
        <f t="shared" si="65"/>
        <v>0</v>
      </c>
      <c r="N53" s="167">
        <f t="shared" si="66"/>
        <v>0</v>
      </c>
      <c r="O53" s="6"/>
      <c r="P53" s="137">
        <f t="shared" si="45"/>
        <v>0</v>
      </c>
      <c r="Q53" s="167">
        <f t="shared" si="46"/>
        <v>0</v>
      </c>
      <c r="R53" s="164">
        <f t="shared" si="47"/>
        <v>0</v>
      </c>
      <c r="S53" s="165">
        <f t="shared" si="48"/>
        <v>0</v>
      </c>
      <c r="U53" s="169">
        <f t="shared" si="67"/>
        <v>0</v>
      </c>
      <c r="V53" s="6"/>
      <c r="W53" s="6"/>
      <c r="X53" s="137">
        <f t="shared" si="68"/>
        <v>0</v>
      </c>
      <c r="Y53" s="167">
        <f t="shared" si="69"/>
        <v>0</v>
      </c>
      <c r="Z53" s="169">
        <f t="shared" si="70"/>
        <v>0</v>
      </c>
      <c r="AA53" s="6"/>
      <c r="AB53" s="6"/>
      <c r="AC53" s="137">
        <f t="shared" si="71"/>
        <v>0</v>
      </c>
      <c r="AD53" s="160">
        <f t="shared" si="72"/>
        <v>0</v>
      </c>
      <c r="AE53" s="169">
        <f t="shared" si="73"/>
        <v>0</v>
      </c>
      <c r="AF53" s="6"/>
      <c r="AG53" s="6"/>
      <c r="AH53" s="137">
        <f t="shared" si="74"/>
        <v>0</v>
      </c>
      <c r="AI53" s="160">
        <f t="shared" si="75"/>
        <v>0</v>
      </c>
      <c r="AJ53" s="169">
        <f t="shared" si="76"/>
        <v>0</v>
      </c>
      <c r="AK53" s="6"/>
      <c r="AL53" s="6"/>
      <c r="AM53" s="137">
        <f t="shared" si="77"/>
        <v>0</v>
      </c>
      <c r="AN53" s="160">
        <f t="shared" si="78"/>
        <v>0</v>
      </c>
      <c r="AO53" s="169">
        <f t="shared" si="79"/>
        <v>0</v>
      </c>
      <c r="AP53" s="6"/>
      <c r="AQ53" s="6"/>
      <c r="AR53" s="137">
        <f t="shared" si="80"/>
        <v>0</v>
      </c>
      <c r="AS53" s="160">
        <f t="shared" si="81"/>
        <v>0</v>
      </c>
      <c r="AT53" s="164">
        <f t="shared" si="82"/>
        <v>0</v>
      </c>
      <c r="AU53" s="165">
        <f t="shared" si="83"/>
        <v>0</v>
      </c>
    </row>
    <row r="54" spans="2:47" outlineLevel="1" x14ac:dyDescent="0.35">
      <c r="B54" s="238" t="s">
        <v>82</v>
      </c>
      <c r="C54" s="62" t="s">
        <v>106</v>
      </c>
      <c r="D54" s="68"/>
      <c r="E54" s="69"/>
      <c r="F54" s="68"/>
      <c r="G54" s="137">
        <f t="shared" si="61"/>
        <v>0</v>
      </c>
      <c r="H54" s="167">
        <f t="shared" si="62"/>
        <v>0</v>
      </c>
      <c r="I54" s="68"/>
      <c r="J54" s="137">
        <f t="shared" si="63"/>
        <v>0</v>
      </c>
      <c r="K54" s="167">
        <f t="shared" si="64"/>
        <v>0</v>
      </c>
      <c r="L54" s="68">
        <v>12</v>
      </c>
      <c r="M54" s="137">
        <f t="shared" si="65"/>
        <v>12</v>
      </c>
      <c r="N54" s="167">
        <f t="shared" si="66"/>
        <v>0</v>
      </c>
      <c r="O54" s="6"/>
      <c r="P54" s="137">
        <f t="shared" si="45"/>
        <v>12</v>
      </c>
      <c r="Q54" s="167">
        <f t="shared" si="46"/>
        <v>0</v>
      </c>
      <c r="R54" s="164">
        <f t="shared" si="47"/>
        <v>12</v>
      </c>
      <c r="S54" s="165">
        <f t="shared" si="48"/>
        <v>0</v>
      </c>
      <c r="U54" s="169">
        <f t="shared" si="67"/>
        <v>21</v>
      </c>
      <c r="V54" s="6">
        <v>21</v>
      </c>
      <c r="W54" s="6"/>
      <c r="X54" s="137">
        <f t="shared" si="68"/>
        <v>33</v>
      </c>
      <c r="Y54" s="167">
        <f t="shared" si="69"/>
        <v>1.75</v>
      </c>
      <c r="Z54" s="169">
        <f t="shared" si="70"/>
        <v>20</v>
      </c>
      <c r="AA54" s="6">
        <v>20</v>
      </c>
      <c r="AB54" s="6"/>
      <c r="AC54" s="137">
        <f t="shared" si="71"/>
        <v>53</v>
      </c>
      <c r="AD54" s="160">
        <f t="shared" si="72"/>
        <v>0.60606060606060608</v>
      </c>
      <c r="AE54" s="169">
        <f t="shared" si="73"/>
        <v>17</v>
      </c>
      <c r="AF54" s="6">
        <v>17</v>
      </c>
      <c r="AG54" s="6"/>
      <c r="AH54" s="137">
        <f t="shared" si="74"/>
        <v>70</v>
      </c>
      <c r="AI54" s="160">
        <f t="shared" si="75"/>
        <v>0.32075471698113206</v>
      </c>
      <c r="AJ54" s="169">
        <f t="shared" si="76"/>
        <v>15</v>
      </c>
      <c r="AK54" s="6">
        <v>15</v>
      </c>
      <c r="AL54" s="6"/>
      <c r="AM54" s="137">
        <f t="shared" si="77"/>
        <v>85</v>
      </c>
      <c r="AN54" s="160">
        <f t="shared" si="78"/>
        <v>0.21428571428571427</v>
      </c>
      <c r="AO54" s="169">
        <f t="shared" si="79"/>
        <v>13</v>
      </c>
      <c r="AP54" s="6">
        <v>13</v>
      </c>
      <c r="AQ54" s="6"/>
      <c r="AR54" s="137">
        <f t="shared" si="80"/>
        <v>98</v>
      </c>
      <c r="AS54" s="160">
        <f t="shared" si="81"/>
        <v>0.15294117647058825</v>
      </c>
      <c r="AT54" s="164">
        <f t="shared" si="82"/>
        <v>86</v>
      </c>
      <c r="AU54" s="165">
        <f t="shared" si="83"/>
        <v>0.31273793032374075</v>
      </c>
    </row>
    <row r="55" spans="2:47" outlineLevel="1" x14ac:dyDescent="0.35">
      <c r="B55" s="237" t="s">
        <v>83</v>
      </c>
      <c r="C55" s="62" t="s">
        <v>106</v>
      </c>
      <c r="D55" s="68"/>
      <c r="E55" s="69"/>
      <c r="F55" s="68"/>
      <c r="G55" s="137">
        <f t="shared" si="61"/>
        <v>0</v>
      </c>
      <c r="H55" s="167">
        <f t="shared" si="62"/>
        <v>0</v>
      </c>
      <c r="I55" s="68"/>
      <c r="J55" s="137">
        <f t="shared" si="63"/>
        <v>0</v>
      </c>
      <c r="K55" s="167">
        <f t="shared" si="64"/>
        <v>0</v>
      </c>
      <c r="L55" s="68"/>
      <c r="M55" s="137">
        <f t="shared" si="65"/>
        <v>0</v>
      </c>
      <c r="N55" s="167">
        <f t="shared" si="66"/>
        <v>0</v>
      </c>
      <c r="O55" s="6"/>
      <c r="P55" s="137">
        <f t="shared" si="45"/>
        <v>0</v>
      </c>
      <c r="Q55" s="167">
        <f t="shared" si="46"/>
        <v>0</v>
      </c>
      <c r="R55" s="164">
        <f t="shared" si="47"/>
        <v>0</v>
      </c>
      <c r="S55" s="165">
        <f t="shared" si="48"/>
        <v>0</v>
      </c>
      <c r="U55" s="169">
        <f t="shared" si="67"/>
        <v>0</v>
      </c>
      <c r="V55" s="6"/>
      <c r="W55" s="6"/>
      <c r="X55" s="137">
        <f t="shared" si="68"/>
        <v>0</v>
      </c>
      <c r="Y55" s="167">
        <f t="shared" si="69"/>
        <v>0</v>
      </c>
      <c r="Z55" s="169">
        <f t="shared" si="70"/>
        <v>0</v>
      </c>
      <c r="AA55" s="6"/>
      <c r="AB55" s="6"/>
      <c r="AC55" s="137">
        <f t="shared" si="71"/>
        <v>0</v>
      </c>
      <c r="AD55" s="160">
        <f t="shared" si="72"/>
        <v>0</v>
      </c>
      <c r="AE55" s="169">
        <f t="shared" si="73"/>
        <v>0</v>
      </c>
      <c r="AF55" s="6"/>
      <c r="AG55" s="6"/>
      <c r="AH55" s="137">
        <f t="shared" si="74"/>
        <v>0</v>
      </c>
      <c r="AI55" s="160">
        <f t="shared" si="75"/>
        <v>0</v>
      </c>
      <c r="AJ55" s="169">
        <f t="shared" si="76"/>
        <v>0</v>
      </c>
      <c r="AK55" s="6"/>
      <c r="AL55" s="6"/>
      <c r="AM55" s="137">
        <f t="shared" si="77"/>
        <v>0</v>
      </c>
      <c r="AN55" s="160">
        <f t="shared" si="78"/>
        <v>0</v>
      </c>
      <c r="AO55" s="169">
        <f t="shared" si="79"/>
        <v>0</v>
      </c>
      <c r="AP55" s="6"/>
      <c r="AQ55" s="6"/>
      <c r="AR55" s="137">
        <f t="shared" si="80"/>
        <v>0</v>
      </c>
      <c r="AS55" s="160">
        <f t="shared" si="81"/>
        <v>0</v>
      </c>
      <c r="AT55" s="164">
        <f t="shared" si="82"/>
        <v>0</v>
      </c>
      <c r="AU55" s="165">
        <f t="shared" si="83"/>
        <v>0</v>
      </c>
    </row>
    <row r="56" spans="2:47" outlineLevel="1" x14ac:dyDescent="0.35">
      <c r="B56" s="238" t="s">
        <v>84</v>
      </c>
      <c r="C56" s="62" t="s">
        <v>106</v>
      </c>
      <c r="D56" s="68"/>
      <c r="E56" s="69"/>
      <c r="F56" s="68"/>
      <c r="G56" s="137">
        <f t="shared" si="61"/>
        <v>0</v>
      </c>
      <c r="H56" s="167">
        <f t="shared" si="62"/>
        <v>0</v>
      </c>
      <c r="I56" s="68"/>
      <c r="J56" s="137">
        <f t="shared" si="63"/>
        <v>0</v>
      </c>
      <c r="K56" s="167">
        <f t="shared" si="64"/>
        <v>0</v>
      </c>
      <c r="L56" s="68">
        <v>0</v>
      </c>
      <c r="M56" s="137">
        <f t="shared" si="65"/>
        <v>0</v>
      </c>
      <c r="N56" s="167">
        <f t="shared" si="66"/>
        <v>0</v>
      </c>
      <c r="O56" s="6"/>
      <c r="P56" s="137">
        <f t="shared" si="45"/>
        <v>0</v>
      </c>
      <c r="Q56" s="167">
        <f t="shared" si="46"/>
        <v>0</v>
      </c>
      <c r="R56" s="164">
        <f t="shared" si="47"/>
        <v>0</v>
      </c>
      <c r="S56" s="165">
        <f t="shared" si="48"/>
        <v>0</v>
      </c>
      <c r="U56" s="169">
        <f t="shared" si="67"/>
        <v>0</v>
      </c>
      <c r="V56" s="6"/>
      <c r="W56" s="6"/>
      <c r="X56" s="137">
        <f t="shared" si="68"/>
        <v>0</v>
      </c>
      <c r="Y56" s="167">
        <f t="shared" si="69"/>
        <v>0</v>
      </c>
      <c r="Z56" s="169">
        <f t="shared" si="70"/>
        <v>0</v>
      </c>
      <c r="AA56" s="6"/>
      <c r="AB56" s="6"/>
      <c r="AC56" s="137">
        <f t="shared" si="71"/>
        <v>0</v>
      </c>
      <c r="AD56" s="160">
        <f t="shared" si="72"/>
        <v>0</v>
      </c>
      <c r="AE56" s="169">
        <f t="shared" si="73"/>
        <v>0</v>
      </c>
      <c r="AF56" s="6"/>
      <c r="AG56" s="6"/>
      <c r="AH56" s="137">
        <f t="shared" si="74"/>
        <v>0</v>
      </c>
      <c r="AI56" s="160">
        <f t="shared" si="75"/>
        <v>0</v>
      </c>
      <c r="AJ56" s="169">
        <f t="shared" si="76"/>
        <v>0</v>
      </c>
      <c r="AK56" s="6"/>
      <c r="AL56" s="6"/>
      <c r="AM56" s="137">
        <f t="shared" si="77"/>
        <v>0</v>
      </c>
      <c r="AN56" s="160">
        <f t="shared" si="78"/>
        <v>0</v>
      </c>
      <c r="AO56" s="169">
        <f t="shared" si="79"/>
        <v>0</v>
      </c>
      <c r="AP56" s="6"/>
      <c r="AQ56" s="6"/>
      <c r="AR56" s="137">
        <f t="shared" si="80"/>
        <v>0</v>
      </c>
      <c r="AS56" s="160">
        <f t="shared" si="81"/>
        <v>0</v>
      </c>
      <c r="AT56" s="164">
        <f t="shared" si="82"/>
        <v>0</v>
      </c>
      <c r="AU56" s="165">
        <f t="shared" si="83"/>
        <v>0</v>
      </c>
    </row>
    <row r="57" spans="2:47" outlineLevel="1" x14ac:dyDescent="0.35">
      <c r="B57" s="237" t="s">
        <v>85</v>
      </c>
      <c r="C57" s="62" t="s">
        <v>106</v>
      </c>
      <c r="D57" s="68"/>
      <c r="E57" s="69"/>
      <c r="F57" s="68"/>
      <c r="G57" s="137">
        <f t="shared" si="61"/>
        <v>0</v>
      </c>
      <c r="H57" s="167">
        <f t="shared" si="62"/>
        <v>0</v>
      </c>
      <c r="I57" s="68"/>
      <c r="J57" s="137">
        <f t="shared" si="63"/>
        <v>0</v>
      </c>
      <c r="K57" s="167">
        <f t="shared" si="64"/>
        <v>0</v>
      </c>
      <c r="L57" s="68"/>
      <c r="M57" s="137">
        <f t="shared" si="65"/>
        <v>0</v>
      </c>
      <c r="N57" s="167">
        <f t="shared" si="66"/>
        <v>0</v>
      </c>
      <c r="O57" s="6"/>
      <c r="P57" s="137">
        <f t="shared" si="45"/>
        <v>0</v>
      </c>
      <c r="Q57" s="167">
        <f t="shared" si="46"/>
        <v>0</v>
      </c>
      <c r="R57" s="164">
        <f t="shared" si="47"/>
        <v>0</v>
      </c>
      <c r="S57" s="165">
        <f t="shared" si="48"/>
        <v>0</v>
      </c>
      <c r="U57" s="169">
        <f t="shared" si="67"/>
        <v>0</v>
      </c>
      <c r="V57" s="6"/>
      <c r="W57" s="6"/>
      <c r="X57" s="137">
        <f t="shared" si="68"/>
        <v>0</v>
      </c>
      <c r="Y57" s="167">
        <f t="shared" si="69"/>
        <v>0</v>
      </c>
      <c r="Z57" s="169">
        <f t="shared" si="70"/>
        <v>0</v>
      </c>
      <c r="AA57" s="6"/>
      <c r="AB57" s="6"/>
      <c r="AC57" s="137">
        <f t="shared" si="71"/>
        <v>0</v>
      </c>
      <c r="AD57" s="160">
        <f t="shared" si="72"/>
        <v>0</v>
      </c>
      <c r="AE57" s="169">
        <f t="shared" si="73"/>
        <v>0</v>
      </c>
      <c r="AF57" s="6"/>
      <c r="AG57" s="6"/>
      <c r="AH57" s="137">
        <f t="shared" si="74"/>
        <v>0</v>
      </c>
      <c r="AI57" s="160">
        <f t="shared" si="75"/>
        <v>0</v>
      </c>
      <c r="AJ57" s="169">
        <f t="shared" si="76"/>
        <v>0</v>
      </c>
      <c r="AK57" s="6"/>
      <c r="AL57" s="6"/>
      <c r="AM57" s="137">
        <f t="shared" si="77"/>
        <v>0</v>
      </c>
      <c r="AN57" s="160">
        <f t="shared" si="78"/>
        <v>0</v>
      </c>
      <c r="AO57" s="169">
        <f t="shared" si="79"/>
        <v>0</v>
      </c>
      <c r="AP57" s="6"/>
      <c r="AQ57" s="6"/>
      <c r="AR57" s="137">
        <f t="shared" si="80"/>
        <v>0</v>
      </c>
      <c r="AS57" s="160">
        <f t="shared" si="81"/>
        <v>0</v>
      </c>
      <c r="AT57" s="164">
        <f t="shared" si="82"/>
        <v>0</v>
      </c>
      <c r="AU57" s="165">
        <f t="shared" si="83"/>
        <v>0</v>
      </c>
    </row>
    <row r="58" spans="2:47" outlineLevel="1" x14ac:dyDescent="0.35">
      <c r="B58" s="238" t="s">
        <v>86</v>
      </c>
      <c r="C58" s="62" t="s">
        <v>106</v>
      </c>
      <c r="D58" s="68"/>
      <c r="E58" s="69"/>
      <c r="F58" s="68"/>
      <c r="G58" s="137">
        <f t="shared" si="61"/>
        <v>0</v>
      </c>
      <c r="H58" s="167">
        <f t="shared" si="62"/>
        <v>0</v>
      </c>
      <c r="I58" s="68"/>
      <c r="J58" s="137">
        <f t="shared" si="63"/>
        <v>0</v>
      </c>
      <c r="K58" s="167">
        <f t="shared" si="64"/>
        <v>0</v>
      </c>
      <c r="L58" s="68">
        <v>0</v>
      </c>
      <c r="M58" s="137">
        <f t="shared" si="65"/>
        <v>0</v>
      </c>
      <c r="N58" s="167">
        <f t="shared" si="66"/>
        <v>0</v>
      </c>
      <c r="O58" s="6"/>
      <c r="P58" s="137">
        <f t="shared" si="45"/>
        <v>0</v>
      </c>
      <c r="Q58" s="167">
        <f t="shared" si="46"/>
        <v>0</v>
      </c>
      <c r="R58" s="164">
        <f t="shared" si="47"/>
        <v>0</v>
      </c>
      <c r="S58" s="165">
        <f t="shared" si="48"/>
        <v>0</v>
      </c>
      <c r="U58" s="169">
        <f t="shared" si="67"/>
        <v>0</v>
      </c>
      <c r="V58" s="6"/>
      <c r="W58" s="6"/>
      <c r="X58" s="137">
        <f t="shared" si="68"/>
        <v>0</v>
      </c>
      <c r="Y58" s="167">
        <f t="shared" si="69"/>
        <v>0</v>
      </c>
      <c r="Z58" s="169">
        <f t="shared" si="70"/>
        <v>0</v>
      </c>
      <c r="AA58" s="6"/>
      <c r="AB58" s="6"/>
      <c r="AC58" s="137">
        <f t="shared" si="71"/>
        <v>0</v>
      </c>
      <c r="AD58" s="160">
        <f t="shared" si="72"/>
        <v>0</v>
      </c>
      <c r="AE58" s="169">
        <f t="shared" si="73"/>
        <v>0</v>
      </c>
      <c r="AF58" s="6"/>
      <c r="AG58" s="6"/>
      <c r="AH58" s="137">
        <f t="shared" si="74"/>
        <v>0</v>
      </c>
      <c r="AI58" s="160">
        <f t="shared" si="75"/>
        <v>0</v>
      </c>
      <c r="AJ58" s="169">
        <f t="shared" si="76"/>
        <v>0</v>
      </c>
      <c r="AK58" s="6"/>
      <c r="AL58" s="6"/>
      <c r="AM58" s="137">
        <f t="shared" si="77"/>
        <v>0</v>
      </c>
      <c r="AN58" s="160">
        <f t="shared" si="78"/>
        <v>0</v>
      </c>
      <c r="AO58" s="169">
        <f t="shared" si="79"/>
        <v>0</v>
      </c>
      <c r="AP58" s="6"/>
      <c r="AQ58" s="6"/>
      <c r="AR58" s="137">
        <f t="shared" si="80"/>
        <v>0</v>
      </c>
      <c r="AS58" s="160">
        <f t="shared" si="81"/>
        <v>0</v>
      </c>
      <c r="AT58" s="164">
        <f t="shared" si="82"/>
        <v>0</v>
      </c>
      <c r="AU58" s="165">
        <f t="shared" si="83"/>
        <v>0</v>
      </c>
    </row>
    <row r="59" spans="2:47" outlineLevel="1" x14ac:dyDescent="0.35">
      <c r="B59" s="237" t="s">
        <v>87</v>
      </c>
      <c r="C59" s="62" t="s">
        <v>106</v>
      </c>
      <c r="D59" s="68"/>
      <c r="E59" s="69"/>
      <c r="F59" s="68"/>
      <c r="G59" s="137">
        <f t="shared" si="61"/>
        <v>0</v>
      </c>
      <c r="H59" s="167">
        <f t="shared" si="62"/>
        <v>0</v>
      </c>
      <c r="I59" s="68"/>
      <c r="J59" s="137">
        <f t="shared" si="63"/>
        <v>0</v>
      </c>
      <c r="K59" s="167">
        <f t="shared" si="64"/>
        <v>0</v>
      </c>
      <c r="L59" s="68"/>
      <c r="M59" s="137">
        <f t="shared" si="65"/>
        <v>0</v>
      </c>
      <c r="N59" s="167">
        <f t="shared" si="66"/>
        <v>0</v>
      </c>
      <c r="O59" s="6"/>
      <c r="P59" s="137">
        <f t="shared" si="45"/>
        <v>0</v>
      </c>
      <c r="Q59" s="167">
        <f t="shared" si="46"/>
        <v>0</v>
      </c>
      <c r="R59" s="164">
        <f t="shared" si="47"/>
        <v>0</v>
      </c>
      <c r="S59" s="165">
        <f t="shared" si="48"/>
        <v>0</v>
      </c>
      <c r="U59" s="169">
        <f t="shared" si="67"/>
        <v>0</v>
      </c>
      <c r="V59" s="6"/>
      <c r="W59" s="6"/>
      <c r="X59" s="137">
        <f t="shared" si="68"/>
        <v>0</v>
      </c>
      <c r="Y59" s="167">
        <f t="shared" si="69"/>
        <v>0</v>
      </c>
      <c r="Z59" s="169">
        <f t="shared" si="70"/>
        <v>0</v>
      </c>
      <c r="AA59" s="6"/>
      <c r="AB59" s="6"/>
      <c r="AC59" s="137">
        <f t="shared" si="71"/>
        <v>0</v>
      </c>
      <c r="AD59" s="160">
        <f t="shared" si="72"/>
        <v>0</v>
      </c>
      <c r="AE59" s="169">
        <f t="shared" si="73"/>
        <v>0</v>
      </c>
      <c r="AF59" s="6"/>
      <c r="AG59" s="6"/>
      <c r="AH59" s="137">
        <f t="shared" si="74"/>
        <v>0</v>
      </c>
      <c r="AI59" s="160">
        <f t="shared" si="75"/>
        <v>0</v>
      </c>
      <c r="AJ59" s="169">
        <f t="shared" si="76"/>
        <v>0</v>
      </c>
      <c r="AK59" s="6"/>
      <c r="AL59" s="6"/>
      <c r="AM59" s="137">
        <f t="shared" si="77"/>
        <v>0</v>
      </c>
      <c r="AN59" s="160">
        <f t="shared" si="78"/>
        <v>0</v>
      </c>
      <c r="AO59" s="169">
        <f t="shared" si="79"/>
        <v>0</v>
      </c>
      <c r="AP59" s="6"/>
      <c r="AQ59" s="6"/>
      <c r="AR59" s="137">
        <f t="shared" si="80"/>
        <v>0</v>
      </c>
      <c r="AS59" s="160">
        <f t="shared" si="81"/>
        <v>0</v>
      </c>
      <c r="AT59" s="164">
        <f t="shared" si="82"/>
        <v>0</v>
      </c>
      <c r="AU59" s="165">
        <f t="shared" si="83"/>
        <v>0</v>
      </c>
    </row>
    <row r="60" spans="2:47" outlineLevel="1" x14ac:dyDescent="0.35">
      <c r="B60" s="238" t="s">
        <v>88</v>
      </c>
      <c r="C60" s="62" t="s">
        <v>106</v>
      </c>
      <c r="D60" s="68"/>
      <c r="E60" s="69"/>
      <c r="F60" s="68"/>
      <c r="G60" s="137">
        <f t="shared" si="61"/>
        <v>0</v>
      </c>
      <c r="H60" s="167">
        <f t="shared" si="62"/>
        <v>0</v>
      </c>
      <c r="I60" s="68"/>
      <c r="J60" s="137">
        <f t="shared" si="63"/>
        <v>0</v>
      </c>
      <c r="K60" s="167">
        <f t="shared" si="64"/>
        <v>0</v>
      </c>
      <c r="L60" s="68">
        <v>18</v>
      </c>
      <c r="M60" s="137">
        <f t="shared" si="65"/>
        <v>18</v>
      </c>
      <c r="N60" s="167">
        <f t="shared" si="66"/>
        <v>0</v>
      </c>
      <c r="O60" s="6"/>
      <c r="P60" s="137">
        <f t="shared" si="45"/>
        <v>18</v>
      </c>
      <c r="Q60" s="167">
        <f t="shared" si="46"/>
        <v>0</v>
      </c>
      <c r="R60" s="164">
        <f t="shared" si="47"/>
        <v>18</v>
      </c>
      <c r="S60" s="165">
        <f t="shared" si="48"/>
        <v>0</v>
      </c>
      <c r="U60" s="169">
        <f t="shared" si="67"/>
        <v>14</v>
      </c>
      <c r="V60" s="6">
        <v>14</v>
      </c>
      <c r="W60" s="6"/>
      <c r="X60" s="137">
        <f t="shared" si="68"/>
        <v>32</v>
      </c>
      <c r="Y60" s="167">
        <f t="shared" si="69"/>
        <v>0.77777777777777779</v>
      </c>
      <c r="Z60" s="169">
        <f t="shared" si="70"/>
        <v>15</v>
      </c>
      <c r="AA60" s="6">
        <v>15</v>
      </c>
      <c r="AB60" s="6"/>
      <c r="AC60" s="137">
        <f t="shared" si="71"/>
        <v>47</v>
      </c>
      <c r="AD60" s="160">
        <f t="shared" si="72"/>
        <v>0.46875</v>
      </c>
      <c r="AE60" s="169">
        <f t="shared" si="73"/>
        <v>16</v>
      </c>
      <c r="AF60" s="6">
        <v>16</v>
      </c>
      <c r="AG60" s="6"/>
      <c r="AH60" s="137">
        <f t="shared" si="74"/>
        <v>63</v>
      </c>
      <c r="AI60" s="160">
        <f t="shared" si="75"/>
        <v>0.34042553191489361</v>
      </c>
      <c r="AJ60" s="169">
        <f t="shared" si="76"/>
        <v>14</v>
      </c>
      <c r="AK60" s="6">
        <v>14</v>
      </c>
      <c r="AL60" s="6"/>
      <c r="AM60" s="137">
        <f t="shared" si="77"/>
        <v>77</v>
      </c>
      <c r="AN60" s="160">
        <f t="shared" si="78"/>
        <v>0.22222222222222221</v>
      </c>
      <c r="AO60" s="169">
        <f t="shared" si="79"/>
        <v>17</v>
      </c>
      <c r="AP60" s="6">
        <v>17</v>
      </c>
      <c r="AQ60" s="6"/>
      <c r="AR60" s="137">
        <f t="shared" si="80"/>
        <v>94</v>
      </c>
      <c r="AS60" s="160">
        <f t="shared" si="81"/>
        <v>0.22077922077922077</v>
      </c>
      <c r="AT60" s="164">
        <f t="shared" si="82"/>
        <v>76</v>
      </c>
      <c r="AU60" s="165">
        <f t="shared" si="83"/>
        <v>0.30916524934794265</v>
      </c>
    </row>
    <row r="61" spans="2:47" outlineLevel="1" x14ac:dyDescent="0.35">
      <c r="B61" s="237" t="s">
        <v>89</v>
      </c>
      <c r="C61" s="62" t="s">
        <v>106</v>
      </c>
      <c r="D61" s="68"/>
      <c r="E61" s="69"/>
      <c r="F61" s="68"/>
      <c r="G61" s="137">
        <f t="shared" si="61"/>
        <v>0</v>
      </c>
      <c r="H61" s="167">
        <f t="shared" si="62"/>
        <v>0</v>
      </c>
      <c r="I61" s="68"/>
      <c r="J61" s="137">
        <f t="shared" si="63"/>
        <v>0</v>
      </c>
      <c r="K61" s="167">
        <f t="shared" si="64"/>
        <v>0</v>
      </c>
      <c r="L61" s="68"/>
      <c r="M61" s="137">
        <f t="shared" si="65"/>
        <v>0</v>
      </c>
      <c r="N61" s="167">
        <f t="shared" si="66"/>
        <v>0</v>
      </c>
      <c r="O61" s="6"/>
      <c r="P61" s="137">
        <f t="shared" si="45"/>
        <v>0</v>
      </c>
      <c r="Q61" s="167">
        <f t="shared" si="46"/>
        <v>0</v>
      </c>
      <c r="R61" s="164">
        <f t="shared" si="47"/>
        <v>0</v>
      </c>
      <c r="S61" s="165">
        <f t="shared" si="48"/>
        <v>0</v>
      </c>
      <c r="U61" s="169">
        <f t="shared" si="67"/>
        <v>0</v>
      </c>
      <c r="V61" s="6"/>
      <c r="W61" s="6"/>
      <c r="X61" s="137">
        <f t="shared" si="68"/>
        <v>0</v>
      </c>
      <c r="Y61" s="167">
        <f t="shared" si="69"/>
        <v>0</v>
      </c>
      <c r="Z61" s="169">
        <f t="shared" si="70"/>
        <v>0</v>
      </c>
      <c r="AA61" s="6"/>
      <c r="AB61" s="6"/>
      <c r="AC61" s="137">
        <f t="shared" si="71"/>
        <v>0</v>
      </c>
      <c r="AD61" s="160">
        <f t="shared" si="72"/>
        <v>0</v>
      </c>
      <c r="AE61" s="169">
        <f t="shared" si="73"/>
        <v>0</v>
      </c>
      <c r="AF61" s="6"/>
      <c r="AG61" s="6"/>
      <c r="AH61" s="137">
        <f t="shared" si="74"/>
        <v>0</v>
      </c>
      <c r="AI61" s="160">
        <f t="shared" si="75"/>
        <v>0</v>
      </c>
      <c r="AJ61" s="169">
        <f t="shared" si="76"/>
        <v>0</v>
      </c>
      <c r="AK61" s="6"/>
      <c r="AL61" s="6"/>
      <c r="AM61" s="137">
        <f t="shared" si="77"/>
        <v>0</v>
      </c>
      <c r="AN61" s="160">
        <f t="shared" si="78"/>
        <v>0</v>
      </c>
      <c r="AO61" s="169">
        <f t="shared" si="79"/>
        <v>0</v>
      </c>
      <c r="AP61" s="6"/>
      <c r="AQ61" s="6"/>
      <c r="AR61" s="137">
        <f t="shared" si="80"/>
        <v>0</v>
      </c>
      <c r="AS61" s="160">
        <f t="shared" si="81"/>
        <v>0</v>
      </c>
      <c r="AT61" s="164">
        <f t="shared" si="82"/>
        <v>0</v>
      </c>
      <c r="AU61" s="165">
        <f t="shared" si="83"/>
        <v>0</v>
      </c>
    </row>
    <row r="62" spans="2:47" outlineLevel="1" x14ac:dyDescent="0.35">
      <c r="B62" s="238" t="s">
        <v>90</v>
      </c>
      <c r="C62" s="62" t="s">
        <v>106</v>
      </c>
      <c r="D62" s="68"/>
      <c r="E62" s="69"/>
      <c r="F62" s="68"/>
      <c r="G62" s="137">
        <f t="shared" si="61"/>
        <v>0</v>
      </c>
      <c r="H62" s="167">
        <f t="shared" si="62"/>
        <v>0</v>
      </c>
      <c r="I62" s="68"/>
      <c r="J62" s="137">
        <f t="shared" si="63"/>
        <v>0</v>
      </c>
      <c r="K62" s="167">
        <f t="shared" si="64"/>
        <v>0</v>
      </c>
      <c r="L62" s="68">
        <v>0</v>
      </c>
      <c r="M62" s="137">
        <f t="shared" si="65"/>
        <v>0</v>
      </c>
      <c r="N62" s="167">
        <f t="shared" si="66"/>
        <v>0</v>
      </c>
      <c r="O62" s="6"/>
      <c r="P62" s="137">
        <f t="shared" si="45"/>
        <v>0</v>
      </c>
      <c r="Q62" s="167">
        <f t="shared" si="46"/>
        <v>0</v>
      </c>
      <c r="R62" s="164">
        <f t="shared" si="47"/>
        <v>0</v>
      </c>
      <c r="S62" s="165">
        <f t="shared" si="48"/>
        <v>0</v>
      </c>
      <c r="U62" s="169">
        <f t="shared" si="67"/>
        <v>0</v>
      </c>
      <c r="V62" s="6"/>
      <c r="W62" s="6"/>
      <c r="X62" s="137">
        <f t="shared" si="68"/>
        <v>0</v>
      </c>
      <c r="Y62" s="167">
        <f t="shared" si="69"/>
        <v>0</v>
      </c>
      <c r="Z62" s="169">
        <f t="shared" si="70"/>
        <v>0</v>
      </c>
      <c r="AA62" s="6"/>
      <c r="AB62" s="6"/>
      <c r="AC62" s="137">
        <f t="shared" si="71"/>
        <v>0</v>
      </c>
      <c r="AD62" s="160">
        <f t="shared" si="72"/>
        <v>0</v>
      </c>
      <c r="AE62" s="169">
        <f t="shared" si="73"/>
        <v>2</v>
      </c>
      <c r="AF62" s="6">
        <v>2</v>
      </c>
      <c r="AG62" s="6"/>
      <c r="AH62" s="137">
        <f t="shared" si="74"/>
        <v>2</v>
      </c>
      <c r="AI62" s="160">
        <f t="shared" si="75"/>
        <v>0</v>
      </c>
      <c r="AJ62" s="169">
        <f t="shared" si="76"/>
        <v>3</v>
      </c>
      <c r="AK62" s="6">
        <v>3</v>
      </c>
      <c r="AL62" s="6"/>
      <c r="AM62" s="137">
        <f t="shared" si="77"/>
        <v>5</v>
      </c>
      <c r="AN62" s="160">
        <f t="shared" si="78"/>
        <v>1.5</v>
      </c>
      <c r="AO62" s="169">
        <f t="shared" si="79"/>
        <v>0</v>
      </c>
      <c r="AP62" s="6"/>
      <c r="AQ62" s="6"/>
      <c r="AR62" s="137">
        <f t="shared" si="80"/>
        <v>5</v>
      </c>
      <c r="AS62" s="160">
        <f t="shared" si="81"/>
        <v>0</v>
      </c>
      <c r="AT62" s="164">
        <f t="shared" si="82"/>
        <v>5</v>
      </c>
      <c r="AU62" s="165">
        <f t="shared" si="83"/>
        <v>0</v>
      </c>
    </row>
    <row r="63" spans="2:47" outlineLevel="1" x14ac:dyDescent="0.35">
      <c r="B63" s="238" t="s">
        <v>91</v>
      </c>
      <c r="C63" s="62" t="s">
        <v>106</v>
      </c>
      <c r="D63" s="68"/>
      <c r="E63" s="69"/>
      <c r="F63" s="68"/>
      <c r="G63" s="137">
        <f t="shared" si="61"/>
        <v>0</v>
      </c>
      <c r="H63" s="167">
        <f t="shared" si="62"/>
        <v>0</v>
      </c>
      <c r="I63" s="68"/>
      <c r="J63" s="137">
        <f t="shared" si="63"/>
        <v>0</v>
      </c>
      <c r="K63" s="167">
        <f t="shared" si="64"/>
        <v>0</v>
      </c>
      <c r="L63" s="68">
        <v>0</v>
      </c>
      <c r="M63" s="137">
        <f t="shared" si="65"/>
        <v>0</v>
      </c>
      <c r="N63" s="167">
        <f t="shared" si="66"/>
        <v>0</v>
      </c>
      <c r="O63" s="6"/>
      <c r="P63" s="137">
        <f t="shared" si="45"/>
        <v>0</v>
      </c>
      <c r="Q63" s="167">
        <f t="shared" si="46"/>
        <v>0</v>
      </c>
      <c r="R63" s="164">
        <f t="shared" si="47"/>
        <v>0</v>
      </c>
      <c r="S63" s="165">
        <f t="shared" si="48"/>
        <v>0</v>
      </c>
      <c r="U63" s="169">
        <f t="shared" si="67"/>
        <v>0</v>
      </c>
      <c r="V63" s="6"/>
      <c r="W63" s="6"/>
      <c r="X63" s="137">
        <f t="shared" si="68"/>
        <v>0</v>
      </c>
      <c r="Y63" s="167">
        <f t="shared" si="69"/>
        <v>0</v>
      </c>
      <c r="Z63" s="169">
        <f t="shared" si="70"/>
        <v>0</v>
      </c>
      <c r="AA63" s="6"/>
      <c r="AB63" s="6"/>
      <c r="AC63" s="137">
        <f t="shared" si="71"/>
        <v>0</v>
      </c>
      <c r="AD63" s="160">
        <f t="shared" si="72"/>
        <v>0</v>
      </c>
      <c r="AE63" s="169">
        <f t="shared" si="73"/>
        <v>0</v>
      </c>
      <c r="AF63" s="6"/>
      <c r="AG63" s="6"/>
      <c r="AH63" s="137">
        <f t="shared" si="74"/>
        <v>0</v>
      </c>
      <c r="AI63" s="160">
        <f t="shared" si="75"/>
        <v>0</v>
      </c>
      <c r="AJ63" s="169">
        <f t="shared" si="76"/>
        <v>0</v>
      </c>
      <c r="AK63" s="6"/>
      <c r="AL63" s="6"/>
      <c r="AM63" s="137">
        <f t="shared" si="77"/>
        <v>0</v>
      </c>
      <c r="AN63" s="160">
        <f t="shared" si="78"/>
        <v>0</v>
      </c>
      <c r="AO63" s="169">
        <f t="shared" si="79"/>
        <v>0</v>
      </c>
      <c r="AP63" s="6"/>
      <c r="AQ63" s="6"/>
      <c r="AR63" s="137">
        <f t="shared" si="80"/>
        <v>0</v>
      </c>
      <c r="AS63" s="160">
        <f t="shared" si="81"/>
        <v>0</v>
      </c>
      <c r="AT63" s="164">
        <f t="shared" si="82"/>
        <v>0</v>
      </c>
      <c r="AU63" s="165">
        <f t="shared" si="83"/>
        <v>0</v>
      </c>
    </row>
    <row r="64" spans="2:47" outlineLevel="1" x14ac:dyDescent="0.35">
      <c r="B64" s="237" t="s">
        <v>92</v>
      </c>
      <c r="C64" s="62" t="s">
        <v>106</v>
      </c>
      <c r="D64" s="68"/>
      <c r="E64" s="69"/>
      <c r="F64" s="68"/>
      <c r="G64" s="137">
        <f t="shared" si="61"/>
        <v>0</v>
      </c>
      <c r="H64" s="167">
        <f t="shared" si="62"/>
        <v>0</v>
      </c>
      <c r="I64" s="68"/>
      <c r="J64" s="137">
        <f t="shared" si="63"/>
        <v>0</v>
      </c>
      <c r="K64" s="167">
        <f t="shared" si="64"/>
        <v>0</v>
      </c>
      <c r="L64" s="68"/>
      <c r="M64" s="137">
        <f t="shared" si="65"/>
        <v>0</v>
      </c>
      <c r="N64" s="167">
        <f t="shared" si="66"/>
        <v>0</v>
      </c>
      <c r="O64" s="6"/>
      <c r="P64" s="137">
        <f t="shared" si="45"/>
        <v>0</v>
      </c>
      <c r="Q64" s="167">
        <f t="shared" si="46"/>
        <v>0</v>
      </c>
      <c r="R64" s="164">
        <f t="shared" si="47"/>
        <v>0</v>
      </c>
      <c r="S64" s="165">
        <f t="shared" si="48"/>
        <v>0</v>
      </c>
      <c r="U64" s="169">
        <f t="shared" si="67"/>
        <v>0</v>
      </c>
      <c r="V64" s="6"/>
      <c r="W64" s="6"/>
      <c r="X64" s="137">
        <f t="shared" si="68"/>
        <v>0</v>
      </c>
      <c r="Y64" s="167">
        <f t="shared" si="69"/>
        <v>0</v>
      </c>
      <c r="Z64" s="169">
        <f t="shared" si="70"/>
        <v>0</v>
      </c>
      <c r="AA64" s="6"/>
      <c r="AB64" s="6"/>
      <c r="AC64" s="137">
        <f t="shared" si="71"/>
        <v>0</v>
      </c>
      <c r="AD64" s="160">
        <f t="shared" si="72"/>
        <v>0</v>
      </c>
      <c r="AE64" s="169">
        <f t="shared" si="73"/>
        <v>0</v>
      </c>
      <c r="AF64" s="6"/>
      <c r="AG64" s="6"/>
      <c r="AH64" s="137">
        <f t="shared" si="74"/>
        <v>0</v>
      </c>
      <c r="AI64" s="160">
        <f t="shared" si="75"/>
        <v>0</v>
      </c>
      <c r="AJ64" s="169">
        <f t="shared" si="76"/>
        <v>0</v>
      </c>
      <c r="AK64" s="6"/>
      <c r="AL64" s="6"/>
      <c r="AM64" s="137">
        <f t="shared" si="77"/>
        <v>0</v>
      </c>
      <c r="AN64" s="160">
        <f t="shared" si="78"/>
        <v>0</v>
      </c>
      <c r="AO64" s="169">
        <f t="shared" si="79"/>
        <v>0</v>
      </c>
      <c r="AP64" s="6"/>
      <c r="AQ64" s="6"/>
      <c r="AR64" s="137">
        <f t="shared" si="80"/>
        <v>0</v>
      </c>
      <c r="AS64" s="160">
        <f t="shared" si="81"/>
        <v>0</v>
      </c>
      <c r="AT64" s="164">
        <f t="shared" si="82"/>
        <v>0</v>
      </c>
      <c r="AU64" s="165">
        <f t="shared" si="83"/>
        <v>0</v>
      </c>
    </row>
    <row r="65" spans="2:47" outlineLevel="1" x14ac:dyDescent="0.35">
      <c r="B65" s="238" t="s">
        <v>93</v>
      </c>
      <c r="C65" s="62" t="s">
        <v>106</v>
      </c>
      <c r="D65" s="68"/>
      <c r="E65" s="69"/>
      <c r="F65" s="68"/>
      <c r="G65" s="137">
        <f t="shared" si="61"/>
        <v>0</v>
      </c>
      <c r="H65" s="167">
        <f t="shared" si="62"/>
        <v>0</v>
      </c>
      <c r="I65" s="68"/>
      <c r="J65" s="137">
        <f t="shared" si="63"/>
        <v>0</v>
      </c>
      <c r="K65" s="167">
        <f t="shared" si="64"/>
        <v>0</v>
      </c>
      <c r="L65" s="68">
        <v>0</v>
      </c>
      <c r="M65" s="137">
        <f t="shared" si="65"/>
        <v>0</v>
      </c>
      <c r="N65" s="167">
        <f t="shared" si="66"/>
        <v>0</v>
      </c>
      <c r="O65" s="6"/>
      <c r="P65" s="137">
        <f t="shared" si="45"/>
        <v>0</v>
      </c>
      <c r="Q65" s="167">
        <f t="shared" si="46"/>
        <v>0</v>
      </c>
      <c r="R65" s="164">
        <f t="shared" si="47"/>
        <v>0</v>
      </c>
      <c r="S65" s="165">
        <f t="shared" si="48"/>
        <v>0</v>
      </c>
      <c r="U65" s="169">
        <f t="shared" si="67"/>
        <v>0</v>
      </c>
      <c r="V65" s="6"/>
      <c r="W65" s="6"/>
      <c r="X65" s="137">
        <f t="shared" si="68"/>
        <v>0</v>
      </c>
      <c r="Y65" s="167">
        <f t="shared" si="69"/>
        <v>0</v>
      </c>
      <c r="Z65" s="169">
        <f t="shared" si="70"/>
        <v>0</v>
      </c>
      <c r="AA65" s="6"/>
      <c r="AB65" s="6"/>
      <c r="AC65" s="137">
        <f t="shared" si="71"/>
        <v>0</v>
      </c>
      <c r="AD65" s="160">
        <f t="shared" si="72"/>
        <v>0</v>
      </c>
      <c r="AE65" s="169">
        <f t="shared" si="73"/>
        <v>0</v>
      </c>
      <c r="AF65" s="6"/>
      <c r="AG65" s="6"/>
      <c r="AH65" s="137">
        <f t="shared" si="74"/>
        <v>0</v>
      </c>
      <c r="AI65" s="160">
        <f t="shared" si="75"/>
        <v>0</v>
      </c>
      <c r="AJ65" s="169">
        <f t="shared" si="76"/>
        <v>0</v>
      </c>
      <c r="AK65" s="6"/>
      <c r="AL65" s="6"/>
      <c r="AM65" s="137">
        <f t="shared" si="77"/>
        <v>0</v>
      </c>
      <c r="AN65" s="160">
        <f t="shared" si="78"/>
        <v>0</v>
      </c>
      <c r="AO65" s="169">
        <f t="shared" si="79"/>
        <v>0</v>
      </c>
      <c r="AP65" s="6"/>
      <c r="AQ65" s="6"/>
      <c r="AR65" s="137">
        <f t="shared" si="80"/>
        <v>0</v>
      </c>
      <c r="AS65" s="160">
        <f t="shared" si="81"/>
        <v>0</v>
      </c>
      <c r="AT65" s="164">
        <f t="shared" si="82"/>
        <v>0</v>
      </c>
      <c r="AU65" s="165">
        <f t="shared" si="83"/>
        <v>0</v>
      </c>
    </row>
    <row r="66" spans="2:47" outlineLevel="1" x14ac:dyDescent="0.35">
      <c r="B66" s="237" t="s">
        <v>94</v>
      </c>
      <c r="C66" s="62" t="s">
        <v>106</v>
      </c>
      <c r="D66" s="68"/>
      <c r="E66" s="69"/>
      <c r="F66" s="68"/>
      <c r="G66" s="137">
        <f t="shared" si="61"/>
        <v>0</v>
      </c>
      <c r="H66" s="167">
        <f t="shared" si="62"/>
        <v>0</v>
      </c>
      <c r="I66" s="68"/>
      <c r="J66" s="137">
        <f t="shared" si="63"/>
        <v>0</v>
      </c>
      <c r="K66" s="167">
        <f t="shared" si="64"/>
        <v>0</v>
      </c>
      <c r="L66" s="68"/>
      <c r="M66" s="137">
        <f t="shared" si="65"/>
        <v>0</v>
      </c>
      <c r="N66" s="167">
        <f t="shared" si="66"/>
        <v>0</v>
      </c>
      <c r="O66" s="6"/>
      <c r="P66" s="137">
        <f t="shared" si="45"/>
        <v>0</v>
      </c>
      <c r="Q66" s="167">
        <f t="shared" si="46"/>
        <v>0</v>
      </c>
      <c r="R66" s="164">
        <f t="shared" si="47"/>
        <v>0</v>
      </c>
      <c r="S66" s="165">
        <f t="shared" si="48"/>
        <v>0</v>
      </c>
      <c r="U66" s="169">
        <f t="shared" si="67"/>
        <v>0</v>
      </c>
      <c r="V66" s="6"/>
      <c r="W66" s="6"/>
      <c r="X66" s="137">
        <f t="shared" si="68"/>
        <v>0</v>
      </c>
      <c r="Y66" s="167">
        <f t="shared" si="69"/>
        <v>0</v>
      </c>
      <c r="Z66" s="169">
        <f t="shared" si="70"/>
        <v>0</v>
      </c>
      <c r="AA66" s="6"/>
      <c r="AB66" s="6"/>
      <c r="AC66" s="137">
        <f t="shared" si="71"/>
        <v>0</v>
      </c>
      <c r="AD66" s="160">
        <f t="shared" si="72"/>
        <v>0</v>
      </c>
      <c r="AE66" s="169">
        <f t="shared" si="73"/>
        <v>0</v>
      </c>
      <c r="AF66" s="6"/>
      <c r="AG66" s="6"/>
      <c r="AH66" s="137">
        <f t="shared" si="74"/>
        <v>0</v>
      </c>
      <c r="AI66" s="160">
        <f t="shared" si="75"/>
        <v>0</v>
      </c>
      <c r="AJ66" s="169">
        <f t="shared" si="76"/>
        <v>0</v>
      </c>
      <c r="AK66" s="6"/>
      <c r="AL66" s="6"/>
      <c r="AM66" s="137">
        <f t="shared" si="77"/>
        <v>0</v>
      </c>
      <c r="AN66" s="160">
        <f t="shared" si="78"/>
        <v>0</v>
      </c>
      <c r="AO66" s="169">
        <f t="shared" si="79"/>
        <v>0</v>
      </c>
      <c r="AP66" s="6"/>
      <c r="AQ66" s="6"/>
      <c r="AR66" s="137">
        <f t="shared" si="80"/>
        <v>0</v>
      </c>
      <c r="AS66" s="160">
        <f t="shared" si="81"/>
        <v>0</v>
      </c>
      <c r="AT66" s="164">
        <f t="shared" si="82"/>
        <v>0</v>
      </c>
      <c r="AU66" s="165">
        <f t="shared" si="83"/>
        <v>0</v>
      </c>
    </row>
    <row r="67" spans="2:47" outlineLevel="1" x14ac:dyDescent="0.35">
      <c r="B67" s="238" t="s">
        <v>95</v>
      </c>
      <c r="C67" s="62" t="s">
        <v>106</v>
      </c>
      <c r="D67" s="68"/>
      <c r="E67" s="69"/>
      <c r="F67" s="68"/>
      <c r="G67" s="137">
        <f t="shared" si="61"/>
        <v>0</v>
      </c>
      <c r="H67" s="167">
        <f t="shared" si="62"/>
        <v>0</v>
      </c>
      <c r="I67" s="68"/>
      <c r="J67" s="137">
        <f t="shared" si="63"/>
        <v>0</v>
      </c>
      <c r="K67" s="167">
        <f t="shared" si="64"/>
        <v>0</v>
      </c>
      <c r="L67" s="68">
        <v>0</v>
      </c>
      <c r="M67" s="137">
        <f t="shared" si="65"/>
        <v>0</v>
      </c>
      <c r="N67" s="167">
        <f t="shared" si="66"/>
        <v>0</v>
      </c>
      <c r="O67" s="6"/>
      <c r="P67" s="137">
        <f t="shared" si="45"/>
        <v>0</v>
      </c>
      <c r="Q67" s="167">
        <f t="shared" si="46"/>
        <v>0</v>
      </c>
      <c r="R67" s="164">
        <f t="shared" si="47"/>
        <v>0</v>
      </c>
      <c r="S67" s="165">
        <f t="shared" si="48"/>
        <v>0</v>
      </c>
      <c r="U67" s="169">
        <f t="shared" si="67"/>
        <v>0</v>
      </c>
      <c r="V67" s="6"/>
      <c r="W67" s="6"/>
      <c r="X67" s="137">
        <f t="shared" si="68"/>
        <v>0</v>
      </c>
      <c r="Y67" s="167">
        <f t="shared" si="69"/>
        <v>0</v>
      </c>
      <c r="Z67" s="169">
        <f t="shared" si="70"/>
        <v>0</v>
      </c>
      <c r="AA67" s="6"/>
      <c r="AB67" s="6"/>
      <c r="AC67" s="137">
        <f t="shared" si="71"/>
        <v>0</v>
      </c>
      <c r="AD67" s="160">
        <f t="shared" si="72"/>
        <v>0</v>
      </c>
      <c r="AE67" s="169">
        <f t="shared" si="73"/>
        <v>0</v>
      </c>
      <c r="AF67" s="6"/>
      <c r="AG67" s="6"/>
      <c r="AH67" s="137">
        <f t="shared" si="74"/>
        <v>0</v>
      </c>
      <c r="AI67" s="160">
        <f t="shared" si="75"/>
        <v>0</v>
      </c>
      <c r="AJ67" s="169">
        <f t="shared" si="76"/>
        <v>0</v>
      </c>
      <c r="AK67" s="6"/>
      <c r="AL67" s="6"/>
      <c r="AM67" s="137">
        <f t="shared" si="77"/>
        <v>0</v>
      </c>
      <c r="AN67" s="160">
        <f t="shared" si="78"/>
        <v>0</v>
      </c>
      <c r="AO67" s="169">
        <f t="shared" si="79"/>
        <v>0</v>
      </c>
      <c r="AP67" s="6"/>
      <c r="AQ67" s="6"/>
      <c r="AR67" s="137">
        <f t="shared" si="80"/>
        <v>0</v>
      </c>
      <c r="AS67" s="160">
        <f t="shared" si="81"/>
        <v>0</v>
      </c>
      <c r="AT67" s="164">
        <f t="shared" si="82"/>
        <v>0</v>
      </c>
      <c r="AU67" s="165">
        <f t="shared" si="83"/>
        <v>0</v>
      </c>
    </row>
    <row r="68" spans="2:47" outlineLevel="1" x14ac:dyDescent="0.35">
      <c r="B68" s="237" t="s">
        <v>96</v>
      </c>
      <c r="C68" s="62" t="s">
        <v>106</v>
      </c>
      <c r="D68" s="68"/>
      <c r="E68" s="69"/>
      <c r="F68" s="68"/>
      <c r="G68" s="137">
        <f t="shared" si="61"/>
        <v>0</v>
      </c>
      <c r="H68" s="167">
        <f t="shared" si="62"/>
        <v>0</v>
      </c>
      <c r="I68" s="68"/>
      <c r="J68" s="137">
        <f t="shared" si="63"/>
        <v>0</v>
      </c>
      <c r="K68" s="167">
        <f t="shared" si="64"/>
        <v>0</v>
      </c>
      <c r="L68" s="68"/>
      <c r="M68" s="137">
        <f t="shared" si="65"/>
        <v>0</v>
      </c>
      <c r="N68" s="167">
        <f t="shared" si="66"/>
        <v>0</v>
      </c>
      <c r="O68" s="6"/>
      <c r="P68" s="137">
        <f t="shared" si="45"/>
        <v>0</v>
      </c>
      <c r="Q68" s="167">
        <f t="shared" si="46"/>
        <v>0</v>
      </c>
      <c r="R68" s="164">
        <f t="shared" si="47"/>
        <v>0</v>
      </c>
      <c r="S68" s="165">
        <f t="shared" si="48"/>
        <v>0</v>
      </c>
      <c r="U68" s="169">
        <f t="shared" si="67"/>
        <v>0</v>
      </c>
      <c r="V68" s="6"/>
      <c r="W68" s="6"/>
      <c r="X68" s="137">
        <f t="shared" si="68"/>
        <v>0</v>
      </c>
      <c r="Y68" s="167">
        <f t="shared" si="69"/>
        <v>0</v>
      </c>
      <c r="Z68" s="169">
        <f t="shared" si="70"/>
        <v>0</v>
      </c>
      <c r="AA68" s="6"/>
      <c r="AB68" s="6"/>
      <c r="AC68" s="137">
        <f t="shared" si="71"/>
        <v>0</v>
      </c>
      <c r="AD68" s="160">
        <f t="shared" si="72"/>
        <v>0</v>
      </c>
      <c r="AE68" s="169">
        <f t="shared" si="73"/>
        <v>0</v>
      </c>
      <c r="AF68" s="6"/>
      <c r="AG68" s="6"/>
      <c r="AH68" s="137">
        <f t="shared" si="74"/>
        <v>0</v>
      </c>
      <c r="AI68" s="160">
        <f t="shared" si="75"/>
        <v>0</v>
      </c>
      <c r="AJ68" s="169">
        <f t="shared" si="76"/>
        <v>0</v>
      </c>
      <c r="AK68" s="6"/>
      <c r="AL68" s="6"/>
      <c r="AM68" s="137">
        <f t="shared" si="77"/>
        <v>0</v>
      </c>
      <c r="AN68" s="160">
        <f t="shared" si="78"/>
        <v>0</v>
      </c>
      <c r="AO68" s="169">
        <f t="shared" si="79"/>
        <v>0</v>
      </c>
      <c r="AP68" s="6"/>
      <c r="AQ68" s="6"/>
      <c r="AR68" s="137">
        <f t="shared" si="80"/>
        <v>0</v>
      </c>
      <c r="AS68" s="160">
        <f t="shared" si="81"/>
        <v>0</v>
      </c>
      <c r="AT68" s="164">
        <f t="shared" si="82"/>
        <v>0</v>
      </c>
      <c r="AU68" s="165">
        <f t="shared" si="83"/>
        <v>0</v>
      </c>
    </row>
    <row r="69" spans="2:47" outlineLevel="1" x14ac:dyDescent="0.35">
      <c r="B69" s="238" t="s">
        <v>97</v>
      </c>
      <c r="C69" s="62" t="s">
        <v>106</v>
      </c>
      <c r="D69" s="68"/>
      <c r="E69" s="69"/>
      <c r="F69" s="68"/>
      <c r="G69" s="137">
        <f t="shared" si="61"/>
        <v>0</v>
      </c>
      <c r="H69" s="167">
        <f t="shared" si="62"/>
        <v>0</v>
      </c>
      <c r="I69" s="68"/>
      <c r="J69" s="137">
        <f t="shared" si="63"/>
        <v>0</v>
      </c>
      <c r="K69" s="167">
        <f t="shared" si="64"/>
        <v>0</v>
      </c>
      <c r="L69" s="68">
        <v>7</v>
      </c>
      <c r="M69" s="137">
        <f t="shared" si="65"/>
        <v>7</v>
      </c>
      <c r="N69" s="167">
        <f t="shared" si="66"/>
        <v>0</v>
      </c>
      <c r="O69" s="6"/>
      <c r="P69" s="137">
        <f t="shared" si="45"/>
        <v>7</v>
      </c>
      <c r="Q69" s="167">
        <f t="shared" si="46"/>
        <v>0</v>
      </c>
      <c r="R69" s="164">
        <f t="shared" si="47"/>
        <v>7</v>
      </c>
      <c r="S69" s="165">
        <f t="shared" si="48"/>
        <v>0</v>
      </c>
      <c r="U69" s="169">
        <f t="shared" si="67"/>
        <v>12</v>
      </c>
      <c r="V69" s="6">
        <v>12</v>
      </c>
      <c r="W69" s="6"/>
      <c r="X69" s="137">
        <f t="shared" si="68"/>
        <v>19</v>
      </c>
      <c r="Y69" s="167">
        <f t="shared" si="69"/>
        <v>1.7142857142857142</v>
      </c>
      <c r="Z69" s="169">
        <f t="shared" si="70"/>
        <v>11</v>
      </c>
      <c r="AA69" s="6">
        <v>11</v>
      </c>
      <c r="AB69" s="6"/>
      <c r="AC69" s="137">
        <f t="shared" si="71"/>
        <v>30</v>
      </c>
      <c r="AD69" s="160">
        <f t="shared" si="72"/>
        <v>0.57894736842105265</v>
      </c>
      <c r="AE69" s="169">
        <f t="shared" si="73"/>
        <v>8</v>
      </c>
      <c r="AF69" s="6">
        <v>8</v>
      </c>
      <c r="AG69" s="6"/>
      <c r="AH69" s="137">
        <f t="shared" si="74"/>
        <v>38</v>
      </c>
      <c r="AI69" s="160">
        <f t="shared" si="75"/>
        <v>0.26666666666666666</v>
      </c>
      <c r="AJ69" s="169">
        <f t="shared" si="76"/>
        <v>6</v>
      </c>
      <c r="AK69" s="6">
        <v>6</v>
      </c>
      <c r="AL69" s="6"/>
      <c r="AM69" s="137">
        <f t="shared" si="77"/>
        <v>44</v>
      </c>
      <c r="AN69" s="160">
        <f t="shared" si="78"/>
        <v>0.15789473684210525</v>
      </c>
      <c r="AO69" s="169">
        <f t="shared" si="79"/>
        <v>7</v>
      </c>
      <c r="AP69" s="6">
        <v>7</v>
      </c>
      <c r="AQ69" s="6"/>
      <c r="AR69" s="137">
        <f t="shared" si="80"/>
        <v>51</v>
      </c>
      <c r="AS69" s="160">
        <f t="shared" si="81"/>
        <v>0.15909090909090909</v>
      </c>
      <c r="AT69" s="164">
        <f t="shared" si="82"/>
        <v>44</v>
      </c>
      <c r="AU69" s="165">
        <f t="shared" si="83"/>
        <v>0.27998282950133779</v>
      </c>
    </row>
    <row r="70" spans="2:47" outlineLevel="1" x14ac:dyDescent="0.35">
      <c r="B70" s="237" t="s">
        <v>98</v>
      </c>
      <c r="C70" s="62" t="s">
        <v>106</v>
      </c>
      <c r="D70" s="68"/>
      <c r="E70" s="69"/>
      <c r="F70" s="68"/>
      <c r="G70" s="137">
        <f t="shared" si="61"/>
        <v>0</v>
      </c>
      <c r="H70" s="167">
        <f t="shared" si="62"/>
        <v>0</v>
      </c>
      <c r="I70" s="68"/>
      <c r="J70" s="137">
        <f t="shared" si="63"/>
        <v>0</v>
      </c>
      <c r="K70" s="167">
        <f t="shared" si="64"/>
        <v>0</v>
      </c>
      <c r="L70" s="68"/>
      <c r="M70" s="137">
        <f t="shared" si="65"/>
        <v>0</v>
      </c>
      <c r="N70" s="167">
        <f t="shared" si="66"/>
        <v>0</v>
      </c>
      <c r="O70" s="6"/>
      <c r="P70" s="137">
        <f t="shared" si="45"/>
        <v>0</v>
      </c>
      <c r="Q70" s="167">
        <f t="shared" si="46"/>
        <v>0</v>
      </c>
      <c r="R70" s="164">
        <f t="shared" si="47"/>
        <v>0</v>
      </c>
      <c r="S70" s="165">
        <f t="shared" si="48"/>
        <v>0</v>
      </c>
      <c r="U70" s="169">
        <f t="shared" si="67"/>
        <v>0</v>
      </c>
      <c r="V70" s="6"/>
      <c r="W70" s="6"/>
      <c r="X70" s="137">
        <f t="shared" si="68"/>
        <v>0</v>
      </c>
      <c r="Y70" s="167">
        <f t="shared" si="69"/>
        <v>0</v>
      </c>
      <c r="Z70" s="169">
        <f t="shared" si="70"/>
        <v>0</v>
      </c>
      <c r="AA70" s="6"/>
      <c r="AB70" s="6"/>
      <c r="AC70" s="137">
        <f t="shared" si="71"/>
        <v>0</v>
      </c>
      <c r="AD70" s="160">
        <f t="shared" si="72"/>
        <v>0</v>
      </c>
      <c r="AE70" s="169">
        <f t="shared" si="73"/>
        <v>0</v>
      </c>
      <c r="AF70" s="6"/>
      <c r="AG70" s="6"/>
      <c r="AH70" s="137">
        <f t="shared" si="74"/>
        <v>0</v>
      </c>
      <c r="AI70" s="160">
        <f t="shared" si="75"/>
        <v>0</v>
      </c>
      <c r="AJ70" s="169">
        <f t="shared" si="76"/>
        <v>0</v>
      </c>
      <c r="AK70" s="6"/>
      <c r="AL70" s="6"/>
      <c r="AM70" s="137">
        <f t="shared" si="77"/>
        <v>0</v>
      </c>
      <c r="AN70" s="160">
        <f t="shared" si="78"/>
        <v>0</v>
      </c>
      <c r="AO70" s="169">
        <f t="shared" si="79"/>
        <v>0</v>
      </c>
      <c r="AP70" s="6"/>
      <c r="AQ70" s="6"/>
      <c r="AR70" s="137">
        <f t="shared" si="80"/>
        <v>0</v>
      </c>
      <c r="AS70" s="160">
        <f t="shared" si="81"/>
        <v>0</v>
      </c>
      <c r="AT70" s="164">
        <f t="shared" si="82"/>
        <v>0</v>
      </c>
      <c r="AU70" s="165">
        <f t="shared" si="83"/>
        <v>0</v>
      </c>
    </row>
    <row r="71" spans="2:47" outlineLevel="1" x14ac:dyDescent="0.35">
      <c r="B71" s="238" t="s">
        <v>99</v>
      </c>
      <c r="C71" s="62" t="s">
        <v>106</v>
      </c>
      <c r="D71" s="68"/>
      <c r="E71" s="69"/>
      <c r="F71" s="68"/>
      <c r="G71" s="137">
        <f t="shared" si="61"/>
        <v>0</v>
      </c>
      <c r="H71" s="167">
        <f t="shared" si="62"/>
        <v>0</v>
      </c>
      <c r="I71" s="68"/>
      <c r="J71" s="137">
        <f t="shared" si="63"/>
        <v>0</v>
      </c>
      <c r="K71" s="167">
        <f t="shared" si="64"/>
        <v>0</v>
      </c>
      <c r="L71" s="68">
        <v>0</v>
      </c>
      <c r="M71" s="137">
        <f t="shared" si="65"/>
        <v>0</v>
      </c>
      <c r="N71" s="167">
        <f t="shared" si="66"/>
        <v>0</v>
      </c>
      <c r="O71" s="6"/>
      <c r="P71" s="137">
        <f t="shared" si="45"/>
        <v>0</v>
      </c>
      <c r="Q71" s="167">
        <f t="shared" si="46"/>
        <v>0</v>
      </c>
      <c r="R71" s="164">
        <f t="shared" si="47"/>
        <v>0</v>
      </c>
      <c r="S71" s="165">
        <f t="shared" si="48"/>
        <v>0</v>
      </c>
      <c r="U71" s="169">
        <f t="shared" si="67"/>
        <v>4</v>
      </c>
      <c r="V71" s="6">
        <v>4</v>
      </c>
      <c r="W71" s="6"/>
      <c r="X71" s="137">
        <f t="shared" si="68"/>
        <v>4</v>
      </c>
      <c r="Y71" s="167">
        <f t="shared" si="69"/>
        <v>0</v>
      </c>
      <c r="Z71" s="169">
        <f t="shared" si="70"/>
        <v>5</v>
      </c>
      <c r="AA71" s="6">
        <v>5</v>
      </c>
      <c r="AB71" s="6"/>
      <c r="AC71" s="137">
        <f t="shared" si="71"/>
        <v>9</v>
      </c>
      <c r="AD71" s="160">
        <f t="shared" si="72"/>
        <v>1.25</v>
      </c>
      <c r="AE71" s="169">
        <f t="shared" si="73"/>
        <v>7</v>
      </c>
      <c r="AF71" s="6">
        <v>7</v>
      </c>
      <c r="AG71" s="6"/>
      <c r="AH71" s="137">
        <f t="shared" si="74"/>
        <v>16</v>
      </c>
      <c r="AI71" s="160">
        <f t="shared" si="75"/>
        <v>0.77777777777777779</v>
      </c>
      <c r="AJ71" s="169">
        <f t="shared" si="76"/>
        <v>4</v>
      </c>
      <c r="AK71" s="6">
        <v>4</v>
      </c>
      <c r="AL71" s="6"/>
      <c r="AM71" s="137">
        <f t="shared" si="77"/>
        <v>20</v>
      </c>
      <c r="AN71" s="160">
        <f t="shared" si="78"/>
        <v>0.25</v>
      </c>
      <c r="AO71" s="169">
        <f t="shared" si="79"/>
        <v>4</v>
      </c>
      <c r="AP71" s="6">
        <v>4</v>
      </c>
      <c r="AQ71" s="6"/>
      <c r="AR71" s="137">
        <f t="shared" si="80"/>
        <v>24</v>
      </c>
      <c r="AS71" s="160">
        <f t="shared" si="81"/>
        <v>0.2</v>
      </c>
      <c r="AT71" s="164">
        <f t="shared" si="82"/>
        <v>24</v>
      </c>
      <c r="AU71" s="165">
        <f t="shared" si="83"/>
        <v>0.56508458007328732</v>
      </c>
    </row>
    <row r="72" spans="2:47" ht="15" customHeight="1" outlineLevel="1" x14ac:dyDescent="0.35">
      <c r="B72" s="49" t="s">
        <v>139</v>
      </c>
      <c r="C72" s="46" t="s">
        <v>106</v>
      </c>
      <c r="D72" s="170">
        <f>SUM(D47:D71)</f>
        <v>0</v>
      </c>
      <c r="E72" s="170">
        <f>SUM(E47:E71)</f>
        <v>0</v>
      </c>
      <c r="F72" s="170">
        <f>SUM(F47:F71)</f>
        <v>0</v>
      </c>
      <c r="G72" s="170">
        <f>SUM(G47:G71)</f>
        <v>0</v>
      </c>
      <c r="H72" s="166">
        <f>IFERROR((G72-E72)/E72,0)</f>
        <v>0</v>
      </c>
      <c r="I72" s="170">
        <f>SUM(I47:I71)</f>
        <v>0</v>
      </c>
      <c r="J72" s="170">
        <f>SUM(J47:J71)</f>
        <v>0</v>
      </c>
      <c r="K72" s="166">
        <f t="shared" si="42"/>
        <v>0</v>
      </c>
      <c r="L72" s="170">
        <f>SUM(L47:L71)</f>
        <v>91</v>
      </c>
      <c r="M72" s="170">
        <f>SUM(M47:M71)</f>
        <v>91</v>
      </c>
      <c r="N72" s="166">
        <f t="shared" si="44"/>
        <v>0</v>
      </c>
      <c r="O72" s="170">
        <f>SUM(O47:O71)</f>
        <v>0</v>
      </c>
      <c r="P72" s="170">
        <f>SUM(P47:P71)</f>
        <v>91</v>
      </c>
      <c r="Q72" s="166">
        <f t="shared" si="46"/>
        <v>0</v>
      </c>
      <c r="R72" s="170">
        <f>SUM(R47:R71)</f>
        <v>91</v>
      </c>
      <c r="S72" s="165">
        <f t="shared" si="48"/>
        <v>0</v>
      </c>
      <c r="U72" s="170">
        <f>SUM(U47:U71)</f>
        <v>91</v>
      </c>
      <c r="V72" s="170">
        <f>SUM(V47:V71)</f>
        <v>91</v>
      </c>
      <c r="W72" s="170">
        <f>SUM(W47:W71)</f>
        <v>0</v>
      </c>
      <c r="X72" s="170">
        <f>SUM(X47:X71)</f>
        <v>182</v>
      </c>
      <c r="Y72" s="166">
        <f>IFERROR((X72-P72)/P72,0)</f>
        <v>1</v>
      </c>
      <c r="Z72" s="170">
        <f>SUM(Z47:Z71)</f>
        <v>86</v>
      </c>
      <c r="AA72" s="170">
        <f>SUM(AA47:AA71)</f>
        <v>86</v>
      </c>
      <c r="AB72" s="170">
        <f>SUM(AB47:AB71)</f>
        <v>0</v>
      </c>
      <c r="AC72" s="170">
        <f>SUM(AC47:AC71)</f>
        <v>268</v>
      </c>
      <c r="AD72" s="161">
        <f t="shared" si="52"/>
        <v>0.47252747252747251</v>
      </c>
      <c r="AE72" s="170">
        <f>SUM(AE47:AE71)</f>
        <v>82</v>
      </c>
      <c r="AF72" s="170">
        <f>SUM(AF47:AF71)</f>
        <v>82</v>
      </c>
      <c r="AG72" s="170">
        <f>SUM(AG47:AG71)</f>
        <v>0</v>
      </c>
      <c r="AH72" s="170">
        <f>SUM(AH47:AH71)</f>
        <v>350</v>
      </c>
      <c r="AI72" s="161">
        <f t="shared" si="54"/>
        <v>0.30597014925373134</v>
      </c>
      <c r="AJ72" s="170">
        <f>SUM(AJ47:AJ71)</f>
        <v>71</v>
      </c>
      <c r="AK72" s="170">
        <f>SUM(AK47:AK71)</f>
        <v>71</v>
      </c>
      <c r="AL72" s="170">
        <f>SUM(AL47:AL71)</f>
        <v>0</v>
      </c>
      <c r="AM72" s="170">
        <f>SUM(AM47:AM71)</f>
        <v>421</v>
      </c>
      <c r="AN72" s="161">
        <f t="shared" si="56"/>
        <v>0.20285714285714285</v>
      </c>
      <c r="AO72" s="170">
        <f>SUM(AO47:AO71)</f>
        <v>69</v>
      </c>
      <c r="AP72" s="170">
        <f>SUM(AP47:AP71)</f>
        <v>69</v>
      </c>
      <c r="AQ72" s="170">
        <f>SUM(AQ47:AQ71)</f>
        <v>0</v>
      </c>
      <c r="AR72" s="170">
        <f>SUM(AR47:AR71)</f>
        <v>490</v>
      </c>
      <c r="AS72" s="161">
        <f t="shared" si="58"/>
        <v>0.16389548693586697</v>
      </c>
      <c r="AT72" s="170">
        <f>SUM(AT47:AT71)</f>
        <v>399</v>
      </c>
      <c r="AU72" s="165">
        <f t="shared" si="60"/>
        <v>0.28094703570629109</v>
      </c>
    </row>
    <row r="73" spans="2:47" ht="15" customHeight="1" x14ac:dyDescent="0.35"/>
    <row r="74" spans="2:47" ht="15.5" x14ac:dyDescent="0.35">
      <c r="B74" s="306" t="s">
        <v>108</v>
      </c>
      <c r="C74" s="306"/>
      <c r="D74" s="306"/>
      <c r="E74" s="306"/>
      <c r="F74" s="306"/>
      <c r="G74" s="306"/>
      <c r="H74" s="306"/>
      <c r="I74" s="306"/>
      <c r="J74" s="306"/>
      <c r="K74" s="306"/>
      <c r="L74" s="306"/>
      <c r="M74" s="306"/>
      <c r="N74" s="306"/>
      <c r="O74" s="306"/>
      <c r="P74" s="306"/>
      <c r="Q74" s="306"/>
      <c r="R74" s="306"/>
      <c r="S74" s="306"/>
      <c r="T74" s="306"/>
      <c r="U74" s="306"/>
      <c r="V74" s="306"/>
      <c r="W74" s="306"/>
      <c r="X74" s="306"/>
      <c r="Y74" s="306"/>
      <c r="Z74" s="306"/>
      <c r="AA74" s="306"/>
      <c r="AB74" s="306"/>
      <c r="AC74" s="306"/>
      <c r="AD74" s="306"/>
      <c r="AE74" s="306"/>
      <c r="AF74" s="306"/>
      <c r="AG74" s="306"/>
      <c r="AH74" s="306"/>
      <c r="AI74" s="306"/>
      <c r="AJ74" s="306"/>
      <c r="AK74" s="306"/>
      <c r="AL74" s="306"/>
      <c r="AM74" s="306"/>
      <c r="AN74" s="306"/>
      <c r="AO74" s="306"/>
      <c r="AP74" s="306"/>
      <c r="AQ74" s="306"/>
      <c r="AR74" s="306"/>
      <c r="AS74" s="306"/>
      <c r="AT74" s="306"/>
      <c r="AU74" s="306"/>
    </row>
    <row r="75" spans="2:47" ht="5.5" customHeight="1" outlineLevel="1" x14ac:dyDescent="0.35">
      <c r="B75" s="102"/>
      <c r="C75" s="102"/>
      <c r="D75" s="102"/>
      <c r="E75" s="102"/>
      <c r="F75" s="102"/>
      <c r="G75" s="102"/>
      <c r="H75" s="102"/>
      <c r="I75" s="102"/>
      <c r="J75" s="102"/>
      <c r="K75" s="102"/>
      <c r="L75" s="102"/>
      <c r="M75" s="102"/>
      <c r="N75" s="102"/>
      <c r="O75" s="102"/>
      <c r="P75" s="102"/>
      <c r="Q75" s="102"/>
      <c r="R75" s="102"/>
      <c r="S75" s="102"/>
      <c r="T75" s="102"/>
      <c r="U75" s="102"/>
      <c r="V75" s="102"/>
      <c r="W75" s="102"/>
      <c r="X75" s="102"/>
      <c r="Y75" s="102"/>
      <c r="Z75" s="102"/>
      <c r="AA75" s="102"/>
      <c r="AB75" s="102"/>
      <c r="AC75" s="102"/>
      <c r="AD75" s="102"/>
      <c r="AE75" s="102"/>
      <c r="AF75" s="102"/>
      <c r="AG75" s="102"/>
      <c r="AH75" s="102"/>
      <c r="AI75" s="102"/>
      <c r="AJ75" s="102"/>
      <c r="AK75" s="102"/>
    </row>
    <row r="76" spans="2:47" outlineLevel="1" x14ac:dyDescent="0.35">
      <c r="B76" s="326"/>
      <c r="C76" s="335" t="s">
        <v>105</v>
      </c>
      <c r="D76" s="317" t="s">
        <v>131</v>
      </c>
      <c r="E76" s="318"/>
      <c r="F76" s="318"/>
      <c r="G76" s="318"/>
      <c r="H76" s="318"/>
      <c r="I76" s="318"/>
      <c r="J76" s="318"/>
      <c r="K76" s="318"/>
      <c r="L76" s="318"/>
      <c r="M76" s="318"/>
      <c r="N76" s="318"/>
      <c r="O76" s="318"/>
      <c r="P76" s="318"/>
      <c r="Q76" s="319"/>
      <c r="R76" s="322" t="str">
        <f xml:space="preserve"> D77&amp;" - "&amp;O77</f>
        <v>2019 - 2023</v>
      </c>
      <c r="S76" s="323"/>
      <c r="U76" s="317" t="s">
        <v>132</v>
      </c>
      <c r="V76" s="318"/>
      <c r="W76" s="318"/>
      <c r="X76" s="318"/>
      <c r="Y76" s="318"/>
      <c r="Z76" s="318"/>
      <c r="AA76" s="318"/>
      <c r="AB76" s="318"/>
      <c r="AC76" s="318"/>
      <c r="AD76" s="318"/>
      <c r="AE76" s="318"/>
      <c r="AF76" s="318"/>
      <c r="AG76" s="318"/>
      <c r="AH76" s="318"/>
      <c r="AI76" s="318"/>
      <c r="AJ76" s="318"/>
      <c r="AK76" s="318"/>
      <c r="AL76" s="318"/>
      <c r="AM76" s="318"/>
      <c r="AN76" s="318"/>
      <c r="AO76" s="318"/>
      <c r="AP76" s="318"/>
      <c r="AQ76" s="318"/>
      <c r="AR76" s="318"/>
      <c r="AS76" s="318"/>
      <c r="AT76" s="318"/>
      <c r="AU76" s="319"/>
    </row>
    <row r="77" spans="2:47" outlineLevel="1" x14ac:dyDescent="0.35">
      <c r="B77" s="327"/>
      <c r="C77" s="335"/>
      <c r="D77" s="317">
        <f>$C$3-5</f>
        <v>2019</v>
      </c>
      <c r="E77" s="319"/>
      <c r="F77" s="317">
        <f>$C$3-4</f>
        <v>2020</v>
      </c>
      <c r="G77" s="318"/>
      <c r="H77" s="319"/>
      <c r="I77" s="317">
        <f>$C$3-3</f>
        <v>2021</v>
      </c>
      <c r="J77" s="318"/>
      <c r="K77" s="319"/>
      <c r="L77" s="317">
        <f>$C$3-2</f>
        <v>2022</v>
      </c>
      <c r="M77" s="318"/>
      <c r="N77" s="319"/>
      <c r="O77" s="317">
        <f>$C$3-1</f>
        <v>2023</v>
      </c>
      <c r="P77" s="318"/>
      <c r="Q77" s="319"/>
      <c r="R77" s="324"/>
      <c r="S77" s="325"/>
      <c r="U77" s="317">
        <f>$C$3</f>
        <v>2024</v>
      </c>
      <c r="V77" s="318"/>
      <c r="W77" s="318"/>
      <c r="X77" s="318"/>
      <c r="Y77" s="319"/>
      <c r="Z77" s="317">
        <f>$C$3+1</f>
        <v>2025</v>
      </c>
      <c r="AA77" s="318"/>
      <c r="AB77" s="318"/>
      <c r="AC77" s="318"/>
      <c r="AD77" s="319"/>
      <c r="AE77" s="317">
        <f>$C$3+2</f>
        <v>2026</v>
      </c>
      <c r="AF77" s="318"/>
      <c r="AG77" s="318"/>
      <c r="AH77" s="318"/>
      <c r="AI77" s="319"/>
      <c r="AJ77" s="317">
        <f>$C$3+3</f>
        <v>2027</v>
      </c>
      <c r="AK77" s="318"/>
      <c r="AL77" s="318"/>
      <c r="AM77" s="318"/>
      <c r="AN77" s="319"/>
      <c r="AO77" s="317">
        <f>$C$3+4</f>
        <v>2028</v>
      </c>
      <c r="AP77" s="318"/>
      <c r="AQ77" s="318"/>
      <c r="AR77" s="318"/>
      <c r="AS77" s="319"/>
      <c r="AT77" s="320" t="str">
        <f>U77&amp;" - "&amp;AO77</f>
        <v>2024 - 2028</v>
      </c>
      <c r="AU77" s="321"/>
    </row>
    <row r="78" spans="2:47" ht="43.5" outlineLevel="1" x14ac:dyDescent="0.35">
      <c r="B78" s="328"/>
      <c r="C78" s="335"/>
      <c r="D78" s="64" t="s">
        <v>133</v>
      </c>
      <c r="E78" s="65" t="s">
        <v>134</v>
      </c>
      <c r="F78" s="64" t="s">
        <v>133</v>
      </c>
      <c r="G78" s="9" t="s">
        <v>134</v>
      </c>
      <c r="H78" s="65" t="s">
        <v>135</v>
      </c>
      <c r="I78" s="64" t="s">
        <v>133</v>
      </c>
      <c r="J78" s="9" t="s">
        <v>134</v>
      </c>
      <c r="K78" s="65" t="s">
        <v>135</v>
      </c>
      <c r="L78" s="64" t="s">
        <v>133</v>
      </c>
      <c r="M78" s="9" t="s">
        <v>134</v>
      </c>
      <c r="N78" s="65" t="s">
        <v>135</v>
      </c>
      <c r="O78" s="64" t="s">
        <v>133</v>
      </c>
      <c r="P78" s="9" t="s">
        <v>134</v>
      </c>
      <c r="Q78" s="65" t="s">
        <v>135</v>
      </c>
      <c r="R78" s="64" t="s">
        <v>127</v>
      </c>
      <c r="S78" s="119" t="s">
        <v>136</v>
      </c>
      <c r="U78" s="64" t="s">
        <v>133</v>
      </c>
      <c r="V78" s="104" t="s">
        <v>137</v>
      </c>
      <c r="W78" s="104" t="s">
        <v>138</v>
      </c>
      <c r="X78" s="9" t="s">
        <v>134</v>
      </c>
      <c r="Y78" s="65" t="s">
        <v>135</v>
      </c>
      <c r="Z78" s="64" t="s">
        <v>133</v>
      </c>
      <c r="AA78" s="104" t="s">
        <v>137</v>
      </c>
      <c r="AB78" s="104" t="s">
        <v>138</v>
      </c>
      <c r="AC78" s="9" t="s">
        <v>134</v>
      </c>
      <c r="AD78" s="65" t="s">
        <v>135</v>
      </c>
      <c r="AE78" s="64" t="s">
        <v>133</v>
      </c>
      <c r="AF78" s="104" t="s">
        <v>137</v>
      </c>
      <c r="AG78" s="104" t="s">
        <v>138</v>
      </c>
      <c r="AH78" s="9" t="s">
        <v>134</v>
      </c>
      <c r="AI78" s="65" t="s">
        <v>135</v>
      </c>
      <c r="AJ78" s="64" t="s">
        <v>133</v>
      </c>
      <c r="AK78" s="104" t="s">
        <v>137</v>
      </c>
      <c r="AL78" s="104" t="s">
        <v>138</v>
      </c>
      <c r="AM78" s="9" t="s">
        <v>134</v>
      </c>
      <c r="AN78" s="65" t="s">
        <v>135</v>
      </c>
      <c r="AO78" s="64" t="s">
        <v>133</v>
      </c>
      <c r="AP78" s="104" t="s">
        <v>137</v>
      </c>
      <c r="AQ78" s="104" t="s">
        <v>138</v>
      </c>
      <c r="AR78" s="9" t="s">
        <v>134</v>
      </c>
      <c r="AS78" s="65" t="s">
        <v>135</v>
      </c>
      <c r="AT78" s="64" t="s">
        <v>127</v>
      </c>
      <c r="AU78" s="119" t="s">
        <v>136</v>
      </c>
    </row>
    <row r="79" spans="2:47" outlineLevel="1" x14ac:dyDescent="0.35">
      <c r="B79" s="237" t="s">
        <v>75</v>
      </c>
      <c r="C79" s="62" t="s">
        <v>106</v>
      </c>
      <c r="D79" s="68"/>
      <c r="E79" s="69"/>
      <c r="F79" s="68"/>
      <c r="G79" s="137">
        <f t="shared" ref="G79" si="84">E79+F79</f>
        <v>0</v>
      </c>
      <c r="H79" s="167">
        <f t="shared" ref="H79" si="85">IFERROR((G79-E79)/E79,0)</f>
        <v>0</v>
      </c>
      <c r="I79" s="68"/>
      <c r="J79" s="137">
        <f t="shared" ref="J79" si="86">G79+I79</f>
        <v>0</v>
      </c>
      <c r="K79" s="167">
        <f t="shared" ref="K79:K104" si="87">IFERROR((J79-G79)/G79,0)</f>
        <v>0</v>
      </c>
      <c r="L79" s="6"/>
      <c r="M79" s="137">
        <f t="shared" ref="M79" si="88">J79+L79</f>
        <v>0</v>
      </c>
      <c r="N79" s="167">
        <f t="shared" ref="N79:N104" si="89">IFERROR((M79-J79)/J79,0)</f>
        <v>0</v>
      </c>
      <c r="O79" s="6"/>
      <c r="P79" s="137">
        <f t="shared" ref="P79:P103" si="90">M79+O79</f>
        <v>0</v>
      </c>
      <c r="Q79" s="167">
        <f t="shared" ref="Q79:Q104" si="91">IFERROR((P79-M79)/M79,0)</f>
        <v>0</v>
      </c>
      <c r="R79" s="164">
        <f t="shared" ref="R79:R103" si="92">D79+F79+I79+L79+O79</f>
        <v>0</v>
      </c>
      <c r="S79" s="165">
        <f t="shared" ref="S79:S104" si="93">IFERROR((P79/E79)^(1/4)-1,0)</f>
        <v>0</v>
      </c>
      <c r="U79" s="169">
        <f>V79+W79</f>
        <v>0</v>
      </c>
      <c r="V79" s="6"/>
      <c r="W79" s="6"/>
      <c r="X79" s="137">
        <f t="shared" ref="X79:X103" si="94">P79+U79</f>
        <v>0</v>
      </c>
      <c r="Y79" s="167">
        <f t="shared" ref="Y79:Y103" si="95">IFERROR((X79-P79)/P79,0)</f>
        <v>0</v>
      </c>
      <c r="Z79" s="169">
        <f>AA79+AB79</f>
        <v>0</v>
      </c>
      <c r="AA79" s="6"/>
      <c r="AB79" s="6"/>
      <c r="AC79" s="137">
        <f t="shared" ref="AC79:AC103" si="96">X79+Z79</f>
        <v>0</v>
      </c>
      <c r="AD79" s="160">
        <f t="shared" ref="AD79:AD103" si="97">IFERROR((AC79-X79)/X79,0)</f>
        <v>0</v>
      </c>
      <c r="AE79" s="169">
        <f>AF79+AG79</f>
        <v>0</v>
      </c>
      <c r="AF79" s="6"/>
      <c r="AG79" s="6"/>
      <c r="AH79" s="137">
        <f t="shared" ref="AH79:AH103" si="98">AC79+AE79</f>
        <v>0</v>
      </c>
      <c r="AI79" s="160">
        <f t="shared" ref="AI79:AI103" si="99">IFERROR((AH79-AC79)/AC79,0)</f>
        <v>0</v>
      </c>
      <c r="AJ79" s="169">
        <f>AK79+AL79</f>
        <v>0</v>
      </c>
      <c r="AK79" s="6"/>
      <c r="AL79" s="6"/>
      <c r="AM79" s="137">
        <f t="shared" ref="AM79:AM103" si="100">AH79+AJ79</f>
        <v>0</v>
      </c>
      <c r="AN79" s="160">
        <f t="shared" ref="AN79:AN103" si="101">IFERROR((AM79-AH79)/AH79,0)</f>
        <v>0</v>
      </c>
      <c r="AO79" s="169">
        <f>AP79+AQ79</f>
        <v>0</v>
      </c>
      <c r="AP79" s="6"/>
      <c r="AQ79" s="6"/>
      <c r="AR79" s="137">
        <f t="shared" ref="AR79" si="102">AM79+AO79</f>
        <v>0</v>
      </c>
      <c r="AS79" s="160">
        <f t="shared" ref="AS79:AS104" si="103">IFERROR((AR79-AM79)/AM79,0)</f>
        <v>0</v>
      </c>
      <c r="AT79" s="164">
        <f t="shared" ref="AT79" si="104">U79+Z79+AE79+AJ79+AO79</f>
        <v>0</v>
      </c>
      <c r="AU79" s="165">
        <f>IFERROR((AR79/X79)^(1/4)-1,0)</f>
        <v>0</v>
      </c>
    </row>
    <row r="80" spans="2:47" outlineLevel="1" x14ac:dyDescent="0.35">
      <c r="B80" s="238" t="s">
        <v>76</v>
      </c>
      <c r="C80" s="62" t="s">
        <v>106</v>
      </c>
      <c r="D80" s="68"/>
      <c r="E80" s="69"/>
      <c r="F80" s="68"/>
      <c r="G80" s="137">
        <f t="shared" ref="G80:G103" si="105">E80+F80</f>
        <v>0</v>
      </c>
      <c r="H80" s="167">
        <f t="shared" ref="H80:H103" si="106">IFERROR((G80-E80)/E80,0)</f>
        <v>0</v>
      </c>
      <c r="I80" s="68"/>
      <c r="J80" s="137">
        <f t="shared" ref="J80:J103" si="107">G80+I80</f>
        <v>0</v>
      </c>
      <c r="K80" s="167">
        <f t="shared" ref="K80:K103" si="108">IFERROR((J80-G80)/G80,0)</f>
        <v>0</v>
      </c>
      <c r="L80" s="6"/>
      <c r="M80" s="137">
        <f t="shared" ref="M80:M103" si="109">J80+L80</f>
        <v>0</v>
      </c>
      <c r="N80" s="167">
        <f t="shared" ref="N80:N103" si="110">IFERROR((M80-J80)/J80,0)</f>
        <v>0</v>
      </c>
      <c r="O80" s="6"/>
      <c r="P80" s="137">
        <f t="shared" si="90"/>
        <v>0</v>
      </c>
      <c r="Q80" s="167">
        <f t="shared" si="91"/>
        <v>0</v>
      </c>
      <c r="R80" s="164">
        <f t="shared" si="92"/>
        <v>0</v>
      </c>
      <c r="S80" s="165">
        <f t="shared" si="93"/>
        <v>0</v>
      </c>
      <c r="U80" s="169">
        <f t="shared" ref="U80:U103" si="111">V80+W80</f>
        <v>0</v>
      </c>
      <c r="V80" s="6"/>
      <c r="W80" s="6"/>
      <c r="X80" s="137">
        <f t="shared" si="94"/>
        <v>0</v>
      </c>
      <c r="Y80" s="167">
        <f t="shared" si="95"/>
        <v>0</v>
      </c>
      <c r="Z80" s="169">
        <f t="shared" ref="Z80:Z103" si="112">AA80+AB80</f>
        <v>0</v>
      </c>
      <c r="AA80" s="6"/>
      <c r="AB80" s="6"/>
      <c r="AC80" s="137">
        <f t="shared" si="96"/>
        <v>0</v>
      </c>
      <c r="AD80" s="160">
        <f t="shared" si="97"/>
        <v>0</v>
      </c>
      <c r="AE80" s="169">
        <f t="shared" ref="AE80:AE103" si="113">AF80+AG80</f>
        <v>0</v>
      </c>
      <c r="AF80" s="6"/>
      <c r="AG80" s="6"/>
      <c r="AH80" s="137">
        <f t="shared" si="98"/>
        <v>0</v>
      </c>
      <c r="AI80" s="160">
        <f t="shared" si="99"/>
        <v>0</v>
      </c>
      <c r="AJ80" s="169">
        <f t="shared" ref="AJ80:AJ103" si="114">AK80+AL80</f>
        <v>0</v>
      </c>
      <c r="AK80" s="6"/>
      <c r="AL80" s="6"/>
      <c r="AM80" s="137">
        <f t="shared" si="100"/>
        <v>0</v>
      </c>
      <c r="AN80" s="160">
        <f t="shared" si="101"/>
        <v>0</v>
      </c>
      <c r="AO80" s="169">
        <f t="shared" ref="AO80:AO103" si="115">AP80+AQ80</f>
        <v>0</v>
      </c>
      <c r="AP80" s="6"/>
      <c r="AQ80" s="6"/>
      <c r="AR80" s="137">
        <f t="shared" ref="AR80:AR103" si="116">AM80+AO80</f>
        <v>0</v>
      </c>
      <c r="AS80" s="160">
        <f t="shared" ref="AS80:AS103" si="117">IFERROR((AR80-AM80)/AM80,0)</f>
        <v>0</v>
      </c>
      <c r="AT80" s="164">
        <f t="shared" ref="AT80:AT103" si="118">U80+Z80+AE80+AJ80+AO80</f>
        <v>0</v>
      </c>
      <c r="AU80" s="165">
        <f t="shared" ref="AU80:AU103" si="119">IFERROR((AR80/X80)^(1/4)-1,0)</f>
        <v>0</v>
      </c>
    </row>
    <row r="81" spans="2:47" outlineLevel="1" x14ac:dyDescent="0.35">
      <c r="B81" s="237" t="s">
        <v>77</v>
      </c>
      <c r="C81" s="62" t="s">
        <v>106</v>
      </c>
      <c r="D81" s="68"/>
      <c r="E81" s="69"/>
      <c r="F81" s="68"/>
      <c r="G81" s="137">
        <f t="shared" si="105"/>
        <v>0</v>
      </c>
      <c r="H81" s="167">
        <f t="shared" si="106"/>
        <v>0</v>
      </c>
      <c r="I81" s="68"/>
      <c r="J81" s="137">
        <f t="shared" si="107"/>
        <v>0</v>
      </c>
      <c r="K81" s="167">
        <f t="shared" si="108"/>
        <v>0</v>
      </c>
      <c r="L81" s="6"/>
      <c r="M81" s="137">
        <f t="shared" si="109"/>
        <v>0</v>
      </c>
      <c r="N81" s="167">
        <f t="shared" si="110"/>
        <v>0</v>
      </c>
      <c r="O81" s="6"/>
      <c r="P81" s="137">
        <f t="shared" si="90"/>
        <v>0</v>
      </c>
      <c r="Q81" s="167">
        <f t="shared" si="91"/>
        <v>0</v>
      </c>
      <c r="R81" s="164">
        <f t="shared" si="92"/>
        <v>0</v>
      </c>
      <c r="S81" s="165">
        <f t="shared" si="93"/>
        <v>0</v>
      </c>
      <c r="U81" s="169">
        <f t="shared" si="111"/>
        <v>0</v>
      </c>
      <c r="V81" s="6"/>
      <c r="W81" s="6"/>
      <c r="X81" s="137">
        <f t="shared" si="94"/>
        <v>0</v>
      </c>
      <c r="Y81" s="167">
        <f t="shared" si="95"/>
        <v>0</v>
      </c>
      <c r="Z81" s="169">
        <f t="shared" si="112"/>
        <v>0</v>
      </c>
      <c r="AA81" s="6"/>
      <c r="AB81" s="6"/>
      <c r="AC81" s="137">
        <f t="shared" si="96"/>
        <v>0</v>
      </c>
      <c r="AD81" s="160">
        <f t="shared" si="97"/>
        <v>0</v>
      </c>
      <c r="AE81" s="169">
        <f t="shared" si="113"/>
        <v>0</v>
      </c>
      <c r="AF81" s="6"/>
      <c r="AG81" s="6"/>
      <c r="AH81" s="137">
        <f t="shared" si="98"/>
        <v>0</v>
      </c>
      <c r="AI81" s="160">
        <f t="shared" si="99"/>
        <v>0</v>
      </c>
      <c r="AJ81" s="169">
        <f t="shared" si="114"/>
        <v>0</v>
      </c>
      <c r="AK81" s="6"/>
      <c r="AL81" s="6"/>
      <c r="AM81" s="137">
        <f t="shared" si="100"/>
        <v>0</v>
      </c>
      <c r="AN81" s="160">
        <f t="shared" si="101"/>
        <v>0</v>
      </c>
      <c r="AO81" s="169">
        <f t="shared" si="115"/>
        <v>0</v>
      </c>
      <c r="AP81" s="6"/>
      <c r="AQ81" s="6"/>
      <c r="AR81" s="137">
        <f t="shared" si="116"/>
        <v>0</v>
      </c>
      <c r="AS81" s="160">
        <f t="shared" si="117"/>
        <v>0</v>
      </c>
      <c r="AT81" s="164">
        <f t="shared" si="118"/>
        <v>0</v>
      </c>
      <c r="AU81" s="165">
        <f t="shared" si="119"/>
        <v>0</v>
      </c>
    </row>
    <row r="82" spans="2:47" outlineLevel="1" x14ac:dyDescent="0.35">
      <c r="B82" s="238" t="s">
        <v>78</v>
      </c>
      <c r="C82" s="62" t="s">
        <v>106</v>
      </c>
      <c r="D82" s="68"/>
      <c r="E82" s="69"/>
      <c r="F82" s="68"/>
      <c r="G82" s="137">
        <f t="shared" si="105"/>
        <v>0</v>
      </c>
      <c r="H82" s="167">
        <f t="shared" si="106"/>
        <v>0</v>
      </c>
      <c r="I82" s="68"/>
      <c r="J82" s="137">
        <f t="shared" si="107"/>
        <v>0</v>
      </c>
      <c r="K82" s="167">
        <f t="shared" si="108"/>
        <v>0</v>
      </c>
      <c r="L82" s="6">
        <v>83</v>
      </c>
      <c r="M82" s="137">
        <f t="shared" si="109"/>
        <v>83</v>
      </c>
      <c r="N82" s="167">
        <f t="shared" si="110"/>
        <v>0</v>
      </c>
      <c r="O82" s="6">
        <v>157</v>
      </c>
      <c r="P82" s="137">
        <f t="shared" si="90"/>
        <v>240</v>
      </c>
      <c r="Q82" s="167">
        <f t="shared" si="91"/>
        <v>1.8915662650602409</v>
      </c>
      <c r="R82" s="164">
        <f t="shared" si="92"/>
        <v>240</v>
      </c>
      <c r="S82" s="165">
        <f t="shared" si="93"/>
        <v>0</v>
      </c>
      <c r="U82" s="169">
        <f t="shared" si="111"/>
        <v>1130</v>
      </c>
      <c r="V82" s="6">
        <v>1130</v>
      </c>
      <c r="W82" s="6"/>
      <c r="X82" s="137">
        <f t="shared" si="94"/>
        <v>1370</v>
      </c>
      <c r="Y82" s="167">
        <f t="shared" si="95"/>
        <v>4.708333333333333</v>
      </c>
      <c r="Z82" s="169">
        <f t="shared" si="112"/>
        <v>1050</v>
      </c>
      <c r="AA82" s="6">
        <v>1050</v>
      </c>
      <c r="AB82" s="6"/>
      <c r="AC82" s="137">
        <f t="shared" si="96"/>
        <v>2420</v>
      </c>
      <c r="AD82" s="160">
        <f t="shared" si="97"/>
        <v>0.76642335766423353</v>
      </c>
      <c r="AE82" s="169">
        <f t="shared" si="113"/>
        <v>955</v>
      </c>
      <c r="AF82" s="6">
        <v>955</v>
      </c>
      <c r="AG82" s="6"/>
      <c r="AH82" s="137">
        <f t="shared" si="98"/>
        <v>3375</v>
      </c>
      <c r="AI82" s="160">
        <f t="shared" si="99"/>
        <v>0.39462809917355374</v>
      </c>
      <c r="AJ82" s="169">
        <f t="shared" si="114"/>
        <v>907</v>
      </c>
      <c r="AK82" s="6">
        <v>907</v>
      </c>
      <c r="AL82" s="6"/>
      <c r="AM82" s="137">
        <f t="shared" si="100"/>
        <v>4282</v>
      </c>
      <c r="AN82" s="160">
        <f t="shared" si="101"/>
        <v>0.26874074074074072</v>
      </c>
      <c r="AO82" s="169">
        <f t="shared" si="115"/>
        <v>859</v>
      </c>
      <c r="AP82" s="6">
        <v>859</v>
      </c>
      <c r="AQ82" s="6"/>
      <c r="AR82" s="137">
        <f t="shared" si="116"/>
        <v>5141</v>
      </c>
      <c r="AS82" s="160">
        <f t="shared" si="117"/>
        <v>0.20060719290051379</v>
      </c>
      <c r="AT82" s="164">
        <f t="shared" si="118"/>
        <v>4901</v>
      </c>
      <c r="AU82" s="165">
        <f t="shared" si="119"/>
        <v>0.39181578989316268</v>
      </c>
    </row>
    <row r="83" spans="2:47" outlineLevel="1" x14ac:dyDescent="0.35">
      <c r="B83" s="237" t="s">
        <v>79</v>
      </c>
      <c r="C83" s="62" t="s">
        <v>106</v>
      </c>
      <c r="D83" s="68"/>
      <c r="E83" s="69"/>
      <c r="F83" s="68"/>
      <c r="G83" s="137">
        <f t="shared" si="105"/>
        <v>0</v>
      </c>
      <c r="H83" s="167">
        <f t="shared" si="106"/>
        <v>0</v>
      </c>
      <c r="I83" s="68"/>
      <c r="J83" s="137">
        <f t="shared" si="107"/>
        <v>0</v>
      </c>
      <c r="K83" s="167">
        <f t="shared" si="108"/>
        <v>0</v>
      </c>
      <c r="L83" s="6"/>
      <c r="M83" s="137">
        <f t="shared" si="109"/>
        <v>0</v>
      </c>
      <c r="N83" s="167">
        <f t="shared" si="110"/>
        <v>0</v>
      </c>
      <c r="O83" s="6"/>
      <c r="P83" s="137">
        <f t="shared" si="90"/>
        <v>0</v>
      </c>
      <c r="Q83" s="167">
        <f t="shared" si="91"/>
        <v>0</v>
      </c>
      <c r="R83" s="164">
        <f t="shared" si="92"/>
        <v>0</v>
      </c>
      <c r="S83" s="165">
        <f t="shared" si="93"/>
        <v>0</v>
      </c>
      <c r="U83" s="169">
        <f t="shared" si="111"/>
        <v>0</v>
      </c>
      <c r="V83" s="6"/>
      <c r="W83" s="6"/>
      <c r="X83" s="137">
        <f t="shared" si="94"/>
        <v>0</v>
      </c>
      <c r="Y83" s="167">
        <f t="shared" si="95"/>
        <v>0</v>
      </c>
      <c r="Z83" s="169">
        <f t="shared" si="112"/>
        <v>0</v>
      </c>
      <c r="AA83" s="6"/>
      <c r="AB83" s="6"/>
      <c r="AC83" s="137">
        <f t="shared" si="96"/>
        <v>0</v>
      </c>
      <c r="AD83" s="160">
        <f t="shared" si="97"/>
        <v>0</v>
      </c>
      <c r="AE83" s="169">
        <f t="shared" si="113"/>
        <v>0</v>
      </c>
      <c r="AF83" s="6"/>
      <c r="AG83" s="6"/>
      <c r="AH83" s="137">
        <f t="shared" si="98"/>
        <v>0</v>
      </c>
      <c r="AI83" s="160">
        <f t="shared" si="99"/>
        <v>0</v>
      </c>
      <c r="AJ83" s="169">
        <f t="shared" si="114"/>
        <v>0</v>
      </c>
      <c r="AK83" s="6"/>
      <c r="AL83" s="6"/>
      <c r="AM83" s="137">
        <f t="shared" si="100"/>
        <v>0</v>
      </c>
      <c r="AN83" s="160">
        <f t="shared" si="101"/>
        <v>0</v>
      </c>
      <c r="AO83" s="169">
        <f t="shared" si="115"/>
        <v>0</v>
      </c>
      <c r="AP83" s="6"/>
      <c r="AQ83" s="6"/>
      <c r="AR83" s="137">
        <f t="shared" si="116"/>
        <v>0</v>
      </c>
      <c r="AS83" s="160">
        <f t="shared" si="117"/>
        <v>0</v>
      </c>
      <c r="AT83" s="164">
        <f t="shared" si="118"/>
        <v>0</v>
      </c>
      <c r="AU83" s="165">
        <f t="shared" si="119"/>
        <v>0</v>
      </c>
    </row>
    <row r="84" spans="2:47" outlineLevel="1" x14ac:dyDescent="0.35">
      <c r="B84" s="238" t="s">
        <v>80</v>
      </c>
      <c r="C84" s="62" t="s">
        <v>106</v>
      </c>
      <c r="D84" s="68"/>
      <c r="E84" s="69"/>
      <c r="F84" s="68"/>
      <c r="G84" s="137">
        <f t="shared" si="105"/>
        <v>0</v>
      </c>
      <c r="H84" s="167">
        <f t="shared" si="106"/>
        <v>0</v>
      </c>
      <c r="I84" s="68">
        <v>1</v>
      </c>
      <c r="J84" s="137">
        <f t="shared" si="107"/>
        <v>1</v>
      </c>
      <c r="K84" s="167">
        <f t="shared" si="108"/>
        <v>0</v>
      </c>
      <c r="L84" s="6">
        <v>352</v>
      </c>
      <c r="M84" s="137">
        <f t="shared" si="109"/>
        <v>353</v>
      </c>
      <c r="N84" s="167">
        <f t="shared" si="110"/>
        <v>352</v>
      </c>
      <c r="O84" s="6">
        <v>177</v>
      </c>
      <c r="P84" s="137">
        <f t="shared" si="90"/>
        <v>530</v>
      </c>
      <c r="Q84" s="167">
        <f t="shared" si="91"/>
        <v>0.50141643059490082</v>
      </c>
      <c r="R84" s="164">
        <f t="shared" si="92"/>
        <v>530</v>
      </c>
      <c r="S84" s="165">
        <f t="shared" si="93"/>
        <v>0</v>
      </c>
      <c r="U84" s="169">
        <f t="shared" si="111"/>
        <v>1090</v>
      </c>
      <c r="V84" s="6">
        <v>1090</v>
      </c>
      <c r="W84" s="6"/>
      <c r="X84" s="137">
        <f t="shared" si="94"/>
        <v>1620</v>
      </c>
      <c r="Y84" s="167">
        <f t="shared" si="95"/>
        <v>2.0566037735849059</v>
      </c>
      <c r="Z84" s="169">
        <f t="shared" si="112"/>
        <v>914</v>
      </c>
      <c r="AA84" s="6">
        <v>914</v>
      </c>
      <c r="AB84" s="6"/>
      <c r="AC84" s="137">
        <f t="shared" si="96"/>
        <v>2534</v>
      </c>
      <c r="AD84" s="160">
        <f t="shared" si="97"/>
        <v>0.56419753086419755</v>
      </c>
      <c r="AE84" s="169">
        <f t="shared" si="113"/>
        <v>820</v>
      </c>
      <c r="AF84" s="6">
        <v>820</v>
      </c>
      <c r="AG84" s="6"/>
      <c r="AH84" s="137">
        <f t="shared" si="98"/>
        <v>3354</v>
      </c>
      <c r="AI84" s="160">
        <f t="shared" si="99"/>
        <v>0.32359905288082086</v>
      </c>
      <c r="AJ84" s="169">
        <f t="shared" si="114"/>
        <v>730</v>
      </c>
      <c r="AK84" s="6">
        <v>730</v>
      </c>
      <c r="AL84" s="6"/>
      <c r="AM84" s="137">
        <f t="shared" si="100"/>
        <v>4084</v>
      </c>
      <c r="AN84" s="160">
        <f t="shared" si="101"/>
        <v>0.21765056648777578</v>
      </c>
      <c r="AO84" s="169">
        <f t="shared" si="115"/>
        <v>725</v>
      </c>
      <c r="AP84" s="6">
        <v>725</v>
      </c>
      <c r="AQ84" s="6"/>
      <c r="AR84" s="137">
        <f t="shared" si="116"/>
        <v>4809</v>
      </c>
      <c r="AS84" s="160">
        <f t="shared" si="117"/>
        <v>0.17752203721841331</v>
      </c>
      <c r="AT84" s="164">
        <f t="shared" si="118"/>
        <v>4279</v>
      </c>
      <c r="AU84" s="165">
        <f t="shared" si="119"/>
        <v>0.31260767900196873</v>
      </c>
    </row>
    <row r="85" spans="2:47" outlineLevel="1" x14ac:dyDescent="0.35">
      <c r="B85" s="237" t="s">
        <v>81</v>
      </c>
      <c r="C85" s="62" t="s">
        <v>106</v>
      </c>
      <c r="D85" s="68"/>
      <c r="E85" s="69"/>
      <c r="F85" s="68"/>
      <c r="G85" s="137">
        <f t="shared" si="105"/>
        <v>0</v>
      </c>
      <c r="H85" s="167">
        <f t="shared" si="106"/>
        <v>0</v>
      </c>
      <c r="I85" s="68"/>
      <c r="J85" s="137">
        <f t="shared" si="107"/>
        <v>0</v>
      </c>
      <c r="K85" s="167">
        <f t="shared" si="108"/>
        <v>0</v>
      </c>
      <c r="L85" s="6"/>
      <c r="M85" s="137">
        <f t="shared" si="109"/>
        <v>0</v>
      </c>
      <c r="N85" s="167">
        <f t="shared" si="110"/>
        <v>0</v>
      </c>
      <c r="O85" s="6"/>
      <c r="P85" s="137">
        <f t="shared" si="90"/>
        <v>0</v>
      </c>
      <c r="Q85" s="167">
        <f t="shared" si="91"/>
        <v>0</v>
      </c>
      <c r="R85" s="164">
        <f t="shared" si="92"/>
        <v>0</v>
      </c>
      <c r="S85" s="165">
        <f t="shared" si="93"/>
        <v>0</v>
      </c>
      <c r="U85" s="169">
        <f t="shared" si="111"/>
        <v>0</v>
      </c>
      <c r="V85" s="6"/>
      <c r="W85" s="6"/>
      <c r="X85" s="137">
        <f t="shared" si="94"/>
        <v>0</v>
      </c>
      <c r="Y85" s="167">
        <f t="shared" si="95"/>
        <v>0</v>
      </c>
      <c r="Z85" s="169">
        <f t="shared" si="112"/>
        <v>0</v>
      </c>
      <c r="AA85" s="6"/>
      <c r="AB85" s="6"/>
      <c r="AC85" s="137">
        <f t="shared" si="96"/>
        <v>0</v>
      </c>
      <c r="AD85" s="160">
        <f t="shared" si="97"/>
        <v>0</v>
      </c>
      <c r="AE85" s="169">
        <f t="shared" si="113"/>
        <v>0</v>
      </c>
      <c r="AF85" s="6"/>
      <c r="AG85" s="6"/>
      <c r="AH85" s="137">
        <f t="shared" si="98"/>
        <v>0</v>
      </c>
      <c r="AI85" s="160">
        <f t="shared" si="99"/>
        <v>0</v>
      </c>
      <c r="AJ85" s="169">
        <f t="shared" si="114"/>
        <v>0</v>
      </c>
      <c r="AK85" s="6"/>
      <c r="AL85" s="6"/>
      <c r="AM85" s="137">
        <f t="shared" si="100"/>
        <v>0</v>
      </c>
      <c r="AN85" s="160">
        <f t="shared" si="101"/>
        <v>0</v>
      </c>
      <c r="AO85" s="169">
        <f t="shared" si="115"/>
        <v>0</v>
      </c>
      <c r="AP85" s="6"/>
      <c r="AQ85" s="6"/>
      <c r="AR85" s="137">
        <f t="shared" si="116"/>
        <v>0</v>
      </c>
      <c r="AS85" s="160">
        <f t="shared" si="117"/>
        <v>0</v>
      </c>
      <c r="AT85" s="164">
        <f t="shared" si="118"/>
        <v>0</v>
      </c>
      <c r="AU85" s="165">
        <f t="shared" si="119"/>
        <v>0</v>
      </c>
    </row>
    <row r="86" spans="2:47" outlineLevel="1" x14ac:dyDescent="0.35">
      <c r="B86" s="238" t="s">
        <v>82</v>
      </c>
      <c r="C86" s="62" t="s">
        <v>106</v>
      </c>
      <c r="D86" s="68"/>
      <c r="E86" s="69"/>
      <c r="F86" s="68"/>
      <c r="G86" s="137">
        <f t="shared" si="105"/>
        <v>0</v>
      </c>
      <c r="H86" s="167">
        <f t="shared" si="106"/>
        <v>0</v>
      </c>
      <c r="I86" s="68"/>
      <c r="J86" s="137">
        <f t="shared" si="107"/>
        <v>0</v>
      </c>
      <c r="K86" s="167">
        <f t="shared" si="108"/>
        <v>0</v>
      </c>
      <c r="L86" s="6">
        <v>98</v>
      </c>
      <c r="M86" s="137">
        <f t="shared" si="109"/>
        <v>98</v>
      </c>
      <c r="N86" s="167">
        <f t="shared" si="110"/>
        <v>0</v>
      </c>
      <c r="O86" s="6">
        <v>228</v>
      </c>
      <c r="P86" s="137">
        <f t="shared" si="90"/>
        <v>326</v>
      </c>
      <c r="Q86" s="167">
        <f t="shared" si="91"/>
        <v>2.3265306122448979</v>
      </c>
      <c r="R86" s="164">
        <f t="shared" si="92"/>
        <v>326</v>
      </c>
      <c r="S86" s="165">
        <f t="shared" si="93"/>
        <v>0</v>
      </c>
      <c r="U86" s="169">
        <f t="shared" si="111"/>
        <v>1145</v>
      </c>
      <c r="V86" s="6">
        <v>1145</v>
      </c>
      <c r="W86" s="6"/>
      <c r="X86" s="137">
        <f t="shared" si="94"/>
        <v>1471</v>
      </c>
      <c r="Y86" s="167">
        <f t="shared" si="95"/>
        <v>3.5122699386503067</v>
      </c>
      <c r="Z86" s="169">
        <f t="shared" si="112"/>
        <v>1131</v>
      </c>
      <c r="AA86" s="6">
        <v>1131</v>
      </c>
      <c r="AB86" s="6"/>
      <c r="AC86" s="137">
        <f t="shared" si="96"/>
        <v>2602</v>
      </c>
      <c r="AD86" s="160">
        <f t="shared" si="97"/>
        <v>0.76886471787899391</v>
      </c>
      <c r="AE86" s="169">
        <f t="shared" si="113"/>
        <v>934</v>
      </c>
      <c r="AF86" s="6">
        <v>934</v>
      </c>
      <c r="AG86" s="6"/>
      <c r="AH86" s="137">
        <f t="shared" si="98"/>
        <v>3536</v>
      </c>
      <c r="AI86" s="160">
        <f t="shared" si="99"/>
        <v>0.35895465026902384</v>
      </c>
      <c r="AJ86" s="169">
        <f t="shared" si="114"/>
        <v>825</v>
      </c>
      <c r="AK86" s="6">
        <v>825</v>
      </c>
      <c r="AL86" s="6"/>
      <c r="AM86" s="137">
        <f t="shared" si="100"/>
        <v>4361</v>
      </c>
      <c r="AN86" s="160">
        <f t="shared" si="101"/>
        <v>0.23331447963800905</v>
      </c>
      <c r="AO86" s="169">
        <f t="shared" si="115"/>
        <v>738</v>
      </c>
      <c r="AP86" s="6">
        <v>738</v>
      </c>
      <c r="AQ86" s="6"/>
      <c r="AR86" s="137">
        <f t="shared" si="116"/>
        <v>5099</v>
      </c>
      <c r="AS86" s="160">
        <f t="shared" si="117"/>
        <v>0.16922724145838111</v>
      </c>
      <c r="AT86" s="164">
        <f t="shared" si="118"/>
        <v>4773</v>
      </c>
      <c r="AU86" s="165">
        <f t="shared" si="119"/>
        <v>0.36448286055106305</v>
      </c>
    </row>
    <row r="87" spans="2:47" outlineLevel="1" x14ac:dyDescent="0.35">
      <c r="B87" s="237" t="s">
        <v>83</v>
      </c>
      <c r="C87" s="62" t="s">
        <v>106</v>
      </c>
      <c r="D87" s="68"/>
      <c r="E87" s="69"/>
      <c r="F87" s="68"/>
      <c r="G87" s="137">
        <f t="shared" si="105"/>
        <v>0</v>
      </c>
      <c r="H87" s="167">
        <f t="shared" si="106"/>
        <v>0</v>
      </c>
      <c r="I87" s="68"/>
      <c r="J87" s="137">
        <f t="shared" si="107"/>
        <v>0</v>
      </c>
      <c r="K87" s="167">
        <f t="shared" si="108"/>
        <v>0</v>
      </c>
      <c r="L87" s="6"/>
      <c r="M87" s="137">
        <f t="shared" si="109"/>
        <v>0</v>
      </c>
      <c r="N87" s="167">
        <f t="shared" si="110"/>
        <v>0</v>
      </c>
      <c r="O87" s="6"/>
      <c r="P87" s="137">
        <f t="shared" si="90"/>
        <v>0</v>
      </c>
      <c r="Q87" s="167">
        <f t="shared" si="91"/>
        <v>0</v>
      </c>
      <c r="R87" s="164">
        <f t="shared" si="92"/>
        <v>0</v>
      </c>
      <c r="S87" s="165">
        <f t="shared" si="93"/>
        <v>0</v>
      </c>
      <c r="U87" s="169">
        <f t="shared" si="111"/>
        <v>0</v>
      </c>
      <c r="V87" s="6"/>
      <c r="W87" s="6"/>
      <c r="X87" s="137">
        <f t="shared" si="94"/>
        <v>0</v>
      </c>
      <c r="Y87" s="167">
        <f t="shared" si="95"/>
        <v>0</v>
      </c>
      <c r="Z87" s="169">
        <f t="shared" si="112"/>
        <v>0</v>
      </c>
      <c r="AA87" s="6"/>
      <c r="AB87" s="6"/>
      <c r="AC87" s="137">
        <f t="shared" si="96"/>
        <v>0</v>
      </c>
      <c r="AD87" s="160">
        <f t="shared" si="97"/>
        <v>0</v>
      </c>
      <c r="AE87" s="169">
        <f t="shared" si="113"/>
        <v>0</v>
      </c>
      <c r="AF87" s="6"/>
      <c r="AG87" s="6"/>
      <c r="AH87" s="137">
        <f t="shared" si="98"/>
        <v>0</v>
      </c>
      <c r="AI87" s="160">
        <f t="shared" si="99"/>
        <v>0</v>
      </c>
      <c r="AJ87" s="169">
        <f t="shared" si="114"/>
        <v>0</v>
      </c>
      <c r="AK87" s="6"/>
      <c r="AL87" s="6"/>
      <c r="AM87" s="137">
        <f t="shared" si="100"/>
        <v>0</v>
      </c>
      <c r="AN87" s="160">
        <f t="shared" si="101"/>
        <v>0</v>
      </c>
      <c r="AO87" s="169">
        <f t="shared" si="115"/>
        <v>0</v>
      </c>
      <c r="AP87" s="6"/>
      <c r="AQ87" s="6"/>
      <c r="AR87" s="137">
        <f t="shared" si="116"/>
        <v>0</v>
      </c>
      <c r="AS87" s="160">
        <f t="shared" si="117"/>
        <v>0</v>
      </c>
      <c r="AT87" s="164">
        <f t="shared" si="118"/>
        <v>0</v>
      </c>
      <c r="AU87" s="165">
        <f t="shared" si="119"/>
        <v>0</v>
      </c>
    </row>
    <row r="88" spans="2:47" outlineLevel="1" x14ac:dyDescent="0.35">
      <c r="B88" s="238" t="s">
        <v>84</v>
      </c>
      <c r="C88" s="62" t="s">
        <v>106</v>
      </c>
      <c r="D88" s="68"/>
      <c r="E88" s="69"/>
      <c r="F88" s="68"/>
      <c r="G88" s="137">
        <f t="shared" si="105"/>
        <v>0</v>
      </c>
      <c r="H88" s="167">
        <f t="shared" si="106"/>
        <v>0</v>
      </c>
      <c r="I88" s="68"/>
      <c r="J88" s="137">
        <f t="shared" si="107"/>
        <v>0</v>
      </c>
      <c r="K88" s="167">
        <f t="shared" si="108"/>
        <v>0</v>
      </c>
      <c r="L88" s="6">
        <v>0</v>
      </c>
      <c r="M88" s="137">
        <f t="shared" si="109"/>
        <v>0</v>
      </c>
      <c r="N88" s="167">
        <f t="shared" si="110"/>
        <v>0</v>
      </c>
      <c r="O88" s="6"/>
      <c r="P88" s="137">
        <f t="shared" si="90"/>
        <v>0</v>
      </c>
      <c r="Q88" s="167">
        <f t="shared" si="91"/>
        <v>0</v>
      </c>
      <c r="R88" s="164">
        <f t="shared" si="92"/>
        <v>0</v>
      </c>
      <c r="S88" s="165">
        <f t="shared" si="93"/>
        <v>0</v>
      </c>
      <c r="U88" s="169">
        <f t="shared" si="111"/>
        <v>1</v>
      </c>
      <c r="V88" s="6">
        <v>1</v>
      </c>
      <c r="W88" s="6"/>
      <c r="X88" s="137">
        <f t="shared" si="94"/>
        <v>1</v>
      </c>
      <c r="Y88" s="167">
        <f t="shared" si="95"/>
        <v>0</v>
      </c>
      <c r="Z88" s="169">
        <f t="shared" si="112"/>
        <v>0</v>
      </c>
      <c r="AA88" s="6"/>
      <c r="AB88" s="6"/>
      <c r="AC88" s="137">
        <f t="shared" si="96"/>
        <v>1</v>
      </c>
      <c r="AD88" s="160">
        <f t="shared" si="97"/>
        <v>0</v>
      </c>
      <c r="AE88" s="169">
        <f t="shared" si="113"/>
        <v>0</v>
      </c>
      <c r="AF88" s="6"/>
      <c r="AG88" s="6"/>
      <c r="AH88" s="137">
        <f t="shared" si="98"/>
        <v>1</v>
      </c>
      <c r="AI88" s="160">
        <f t="shared" si="99"/>
        <v>0</v>
      </c>
      <c r="AJ88" s="169">
        <f t="shared" si="114"/>
        <v>0</v>
      </c>
      <c r="AK88" s="6"/>
      <c r="AL88" s="6"/>
      <c r="AM88" s="137">
        <f t="shared" si="100"/>
        <v>1</v>
      </c>
      <c r="AN88" s="160">
        <f t="shared" si="101"/>
        <v>0</v>
      </c>
      <c r="AO88" s="169">
        <f t="shared" si="115"/>
        <v>0</v>
      </c>
      <c r="AP88" s="6"/>
      <c r="AQ88" s="6"/>
      <c r="AR88" s="137">
        <f t="shared" si="116"/>
        <v>1</v>
      </c>
      <c r="AS88" s="160">
        <f t="shared" si="117"/>
        <v>0</v>
      </c>
      <c r="AT88" s="164">
        <f t="shared" si="118"/>
        <v>1</v>
      </c>
      <c r="AU88" s="165">
        <f t="shared" si="119"/>
        <v>0</v>
      </c>
    </row>
    <row r="89" spans="2:47" outlineLevel="1" x14ac:dyDescent="0.35">
      <c r="B89" s="237" t="s">
        <v>85</v>
      </c>
      <c r="C89" s="62" t="s">
        <v>106</v>
      </c>
      <c r="D89" s="68"/>
      <c r="E89" s="69"/>
      <c r="F89" s="68"/>
      <c r="G89" s="137">
        <f t="shared" si="105"/>
        <v>0</v>
      </c>
      <c r="H89" s="167">
        <f t="shared" si="106"/>
        <v>0</v>
      </c>
      <c r="I89" s="68"/>
      <c r="J89" s="137">
        <f t="shared" si="107"/>
        <v>0</v>
      </c>
      <c r="K89" s="167">
        <f t="shared" si="108"/>
        <v>0</v>
      </c>
      <c r="L89" s="6"/>
      <c r="M89" s="137">
        <f t="shared" si="109"/>
        <v>0</v>
      </c>
      <c r="N89" s="167">
        <f t="shared" si="110"/>
        <v>0</v>
      </c>
      <c r="O89" s="6"/>
      <c r="P89" s="137">
        <f t="shared" si="90"/>
        <v>0</v>
      </c>
      <c r="Q89" s="167">
        <f t="shared" si="91"/>
        <v>0</v>
      </c>
      <c r="R89" s="164">
        <f t="shared" si="92"/>
        <v>0</v>
      </c>
      <c r="S89" s="165">
        <f t="shared" si="93"/>
        <v>0</v>
      </c>
      <c r="U89" s="169">
        <f t="shared" si="111"/>
        <v>0</v>
      </c>
      <c r="V89" s="6"/>
      <c r="W89" s="6"/>
      <c r="X89" s="137">
        <f t="shared" si="94"/>
        <v>0</v>
      </c>
      <c r="Y89" s="167">
        <f t="shared" si="95"/>
        <v>0</v>
      </c>
      <c r="Z89" s="169">
        <f t="shared" si="112"/>
        <v>0</v>
      </c>
      <c r="AA89" s="6"/>
      <c r="AB89" s="6"/>
      <c r="AC89" s="137">
        <f t="shared" si="96"/>
        <v>0</v>
      </c>
      <c r="AD89" s="160">
        <f t="shared" si="97"/>
        <v>0</v>
      </c>
      <c r="AE89" s="169">
        <f t="shared" si="113"/>
        <v>0</v>
      </c>
      <c r="AF89" s="6"/>
      <c r="AG89" s="6"/>
      <c r="AH89" s="137">
        <f t="shared" si="98"/>
        <v>0</v>
      </c>
      <c r="AI89" s="160">
        <f t="shared" si="99"/>
        <v>0</v>
      </c>
      <c r="AJ89" s="169">
        <f t="shared" si="114"/>
        <v>0</v>
      </c>
      <c r="AK89" s="6"/>
      <c r="AL89" s="6"/>
      <c r="AM89" s="137">
        <f t="shared" si="100"/>
        <v>0</v>
      </c>
      <c r="AN89" s="160">
        <f t="shared" si="101"/>
        <v>0</v>
      </c>
      <c r="AO89" s="169">
        <f t="shared" si="115"/>
        <v>0</v>
      </c>
      <c r="AP89" s="6"/>
      <c r="AQ89" s="6"/>
      <c r="AR89" s="137">
        <f t="shared" si="116"/>
        <v>0</v>
      </c>
      <c r="AS89" s="160">
        <f t="shared" si="117"/>
        <v>0</v>
      </c>
      <c r="AT89" s="164">
        <f t="shared" si="118"/>
        <v>0</v>
      </c>
      <c r="AU89" s="165">
        <f t="shared" si="119"/>
        <v>0</v>
      </c>
    </row>
    <row r="90" spans="2:47" outlineLevel="1" x14ac:dyDescent="0.35">
      <c r="B90" s="238" t="s">
        <v>86</v>
      </c>
      <c r="C90" s="62" t="s">
        <v>106</v>
      </c>
      <c r="D90" s="68"/>
      <c r="E90" s="69"/>
      <c r="F90" s="68"/>
      <c r="G90" s="137">
        <f t="shared" si="105"/>
        <v>0</v>
      </c>
      <c r="H90" s="167">
        <f t="shared" si="106"/>
        <v>0</v>
      </c>
      <c r="I90" s="68"/>
      <c r="J90" s="137">
        <f t="shared" si="107"/>
        <v>0</v>
      </c>
      <c r="K90" s="167">
        <f t="shared" si="108"/>
        <v>0</v>
      </c>
      <c r="L90" s="6">
        <v>0</v>
      </c>
      <c r="M90" s="137">
        <f t="shared" si="109"/>
        <v>0</v>
      </c>
      <c r="N90" s="167">
        <f t="shared" si="110"/>
        <v>0</v>
      </c>
      <c r="O90" s="6"/>
      <c r="P90" s="137">
        <f t="shared" si="90"/>
        <v>0</v>
      </c>
      <c r="Q90" s="167">
        <f t="shared" si="91"/>
        <v>0</v>
      </c>
      <c r="R90" s="164">
        <f t="shared" si="92"/>
        <v>0</v>
      </c>
      <c r="S90" s="165">
        <f t="shared" si="93"/>
        <v>0</v>
      </c>
      <c r="U90" s="169">
        <f t="shared" si="111"/>
        <v>0</v>
      </c>
      <c r="V90" s="6"/>
      <c r="W90" s="6"/>
      <c r="X90" s="137">
        <f t="shared" si="94"/>
        <v>0</v>
      </c>
      <c r="Y90" s="167">
        <f t="shared" si="95"/>
        <v>0</v>
      </c>
      <c r="Z90" s="169">
        <f t="shared" si="112"/>
        <v>0</v>
      </c>
      <c r="AA90" s="6"/>
      <c r="AB90" s="6"/>
      <c r="AC90" s="137">
        <f t="shared" si="96"/>
        <v>0</v>
      </c>
      <c r="AD90" s="160">
        <f t="shared" si="97"/>
        <v>0</v>
      </c>
      <c r="AE90" s="169">
        <f t="shared" si="113"/>
        <v>0</v>
      </c>
      <c r="AF90" s="6"/>
      <c r="AG90" s="6"/>
      <c r="AH90" s="137">
        <f t="shared" si="98"/>
        <v>0</v>
      </c>
      <c r="AI90" s="160">
        <f t="shared" si="99"/>
        <v>0</v>
      </c>
      <c r="AJ90" s="169">
        <f t="shared" si="114"/>
        <v>0</v>
      </c>
      <c r="AK90" s="6"/>
      <c r="AL90" s="6"/>
      <c r="AM90" s="137">
        <f t="shared" si="100"/>
        <v>0</v>
      </c>
      <c r="AN90" s="160">
        <f t="shared" si="101"/>
        <v>0</v>
      </c>
      <c r="AO90" s="169">
        <f t="shared" si="115"/>
        <v>0</v>
      </c>
      <c r="AP90" s="6"/>
      <c r="AQ90" s="6"/>
      <c r="AR90" s="137">
        <f t="shared" si="116"/>
        <v>0</v>
      </c>
      <c r="AS90" s="160">
        <f t="shared" si="117"/>
        <v>0</v>
      </c>
      <c r="AT90" s="164">
        <f t="shared" si="118"/>
        <v>0</v>
      </c>
      <c r="AU90" s="165">
        <f t="shared" si="119"/>
        <v>0</v>
      </c>
    </row>
    <row r="91" spans="2:47" outlineLevel="1" x14ac:dyDescent="0.35">
      <c r="B91" s="237" t="s">
        <v>87</v>
      </c>
      <c r="C91" s="62" t="s">
        <v>106</v>
      </c>
      <c r="D91" s="68"/>
      <c r="E91" s="69"/>
      <c r="F91" s="68"/>
      <c r="G91" s="137">
        <f t="shared" si="105"/>
        <v>0</v>
      </c>
      <c r="H91" s="167">
        <f t="shared" si="106"/>
        <v>0</v>
      </c>
      <c r="I91" s="68"/>
      <c r="J91" s="137">
        <f t="shared" si="107"/>
        <v>0</v>
      </c>
      <c r="K91" s="167">
        <f t="shared" si="108"/>
        <v>0</v>
      </c>
      <c r="L91" s="6"/>
      <c r="M91" s="137">
        <f t="shared" si="109"/>
        <v>0</v>
      </c>
      <c r="N91" s="167">
        <f t="shared" si="110"/>
        <v>0</v>
      </c>
      <c r="O91" s="6"/>
      <c r="P91" s="137">
        <f t="shared" si="90"/>
        <v>0</v>
      </c>
      <c r="Q91" s="167">
        <f t="shared" si="91"/>
        <v>0</v>
      </c>
      <c r="R91" s="164">
        <f t="shared" si="92"/>
        <v>0</v>
      </c>
      <c r="S91" s="165">
        <f t="shared" si="93"/>
        <v>0</v>
      </c>
      <c r="U91" s="169">
        <f t="shared" si="111"/>
        <v>0</v>
      </c>
      <c r="V91" s="6"/>
      <c r="W91" s="6"/>
      <c r="X91" s="137">
        <f t="shared" si="94"/>
        <v>0</v>
      </c>
      <c r="Y91" s="167">
        <f t="shared" si="95"/>
        <v>0</v>
      </c>
      <c r="Z91" s="169">
        <f t="shared" si="112"/>
        <v>0</v>
      </c>
      <c r="AA91" s="6"/>
      <c r="AB91" s="6"/>
      <c r="AC91" s="137">
        <f t="shared" si="96"/>
        <v>0</v>
      </c>
      <c r="AD91" s="160">
        <f t="shared" si="97"/>
        <v>0</v>
      </c>
      <c r="AE91" s="169">
        <f t="shared" si="113"/>
        <v>0</v>
      </c>
      <c r="AF91" s="6"/>
      <c r="AG91" s="6"/>
      <c r="AH91" s="137">
        <f t="shared" si="98"/>
        <v>0</v>
      </c>
      <c r="AI91" s="160">
        <f t="shared" si="99"/>
        <v>0</v>
      </c>
      <c r="AJ91" s="169">
        <f t="shared" si="114"/>
        <v>0</v>
      </c>
      <c r="AK91" s="6"/>
      <c r="AL91" s="6"/>
      <c r="AM91" s="137">
        <f t="shared" si="100"/>
        <v>0</v>
      </c>
      <c r="AN91" s="160">
        <f t="shared" si="101"/>
        <v>0</v>
      </c>
      <c r="AO91" s="169">
        <f t="shared" si="115"/>
        <v>0</v>
      </c>
      <c r="AP91" s="6"/>
      <c r="AQ91" s="6"/>
      <c r="AR91" s="137">
        <f t="shared" si="116"/>
        <v>0</v>
      </c>
      <c r="AS91" s="160">
        <f t="shared" si="117"/>
        <v>0</v>
      </c>
      <c r="AT91" s="164">
        <f t="shared" si="118"/>
        <v>0</v>
      </c>
      <c r="AU91" s="165">
        <f t="shared" si="119"/>
        <v>0</v>
      </c>
    </row>
    <row r="92" spans="2:47" outlineLevel="1" x14ac:dyDescent="0.35">
      <c r="B92" s="238" t="s">
        <v>88</v>
      </c>
      <c r="C92" s="62" t="s">
        <v>106</v>
      </c>
      <c r="D92" s="68"/>
      <c r="E92" s="69"/>
      <c r="F92" s="68"/>
      <c r="G92" s="137">
        <f t="shared" si="105"/>
        <v>0</v>
      </c>
      <c r="H92" s="167">
        <f t="shared" si="106"/>
        <v>0</v>
      </c>
      <c r="I92" s="68"/>
      <c r="J92" s="137">
        <f t="shared" si="107"/>
        <v>0</v>
      </c>
      <c r="K92" s="167">
        <f t="shared" si="108"/>
        <v>0</v>
      </c>
      <c r="L92" s="6">
        <v>147</v>
      </c>
      <c r="M92" s="137">
        <f t="shared" si="109"/>
        <v>147</v>
      </c>
      <c r="N92" s="167">
        <f t="shared" si="110"/>
        <v>0</v>
      </c>
      <c r="O92" s="6">
        <v>222</v>
      </c>
      <c r="P92" s="137">
        <f t="shared" si="90"/>
        <v>369</v>
      </c>
      <c r="Q92" s="167">
        <f t="shared" si="91"/>
        <v>1.510204081632653</v>
      </c>
      <c r="R92" s="164">
        <f t="shared" si="92"/>
        <v>369</v>
      </c>
      <c r="S92" s="165">
        <f t="shared" si="93"/>
        <v>0</v>
      </c>
      <c r="U92" s="169">
        <f t="shared" si="111"/>
        <v>795</v>
      </c>
      <c r="V92" s="6">
        <v>795</v>
      </c>
      <c r="W92" s="6"/>
      <c r="X92" s="137">
        <f t="shared" si="94"/>
        <v>1164</v>
      </c>
      <c r="Y92" s="167">
        <f t="shared" si="95"/>
        <v>2.154471544715447</v>
      </c>
      <c r="Z92" s="169">
        <f t="shared" si="112"/>
        <v>841</v>
      </c>
      <c r="AA92" s="6">
        <v>841</v>
      </c>
      <c r="AB92" s="6"/>
      <c r="AC92" s="137">
        <f t="shared" si="96"/>
        <v>2005</v>
      </c>
      <c r="AD92" s="160">
        <f t="shared" si="97"/>
        <v>0.72250859106529208</v>
      </c>
      <c r="AE92" s="169">
        <f t="shared" si="113"/>
        <v>896</v>
      </c>
      <c r="AF92" s="6">
        <v>896</v>
      </c>
      <c r="AG92" s="6"/>
      <c r="AH92" s="137">
        <f t="shared" si="98"/>
        <v>2901</v>
      </c>
      <c r="AI92" s="160">
        <f t="shared" si="99"/>
        <v>0.44688279301745637</v>
      </c>
      <c r="AJ92" s="169">
        <f t="shared" si="114"/>
        <v>787</v>
      </c>
      <c r="AK92" s="6">
        <v>787</v>
      </c>
      <c r="AL92" s="6"/>
      <c r="AM92" s="137">
        <f t="shared" si="100"/>
        <v>3688</v>
      </c>
      <c r="AN92" s="160">
        <f t="shared" si="101"/>
        <v>0.27128576352981731</v>
      </c>
      <c r="AO92" s="169">
        <f t="shared" si="115"/>
        <v>926</v>
      </c>
      <c r="AP92" s="6">
        <v>926</v>
      </c>
      <c r="AQ92" s="6"/>
      <c r="AR92" s="137">
        <f t="shared" si="116"/>
        <v>4614</v>
      </c>
      <c r="AS92" s="160">
        <f t="shared" si="117"/>
        <v>0.25108459869848154</v>
      </c>
      <c r="AT92" s="164">
        <f t="shared" si="118"/>
        <v>4245</v>
      </c>
      <c r="AU92" s="165">
        <f t="shared" si="119"/>
        <v>0.41101344652707272</v>
      </c>
    </row>
    <row r="93" spans="2:47" outlineLevel="1" x14ac:dyDescent="0.35">
      <c r="B93" s="237" t="s">
        <v>89</v>
      </c>
      <c r="C93" s="62" t="s">
        <v>106</v>
      </c>
      <c r="D93" s="68"/>
      <c r="E93" s="69"/>
      <c r="F93" s="68"/>
      <c r="G93" s="137">
        <f t="shared" si="105"/>
        <v>0</v>
      </c>
      <c r="H93" s="167">
        <f t="shared" si="106"/>
        <v>0</v>
      </c>
      <c r="I93" s="68"/>
      <c r="J93" s="137">
        <f t="shared" si="107"/>
        <v>0</v>
      </c>
      <c r="K93" s="167">
        <f t="shared" si="108"/>
        <v>0</v>
      </c>
      <c r="L93" s="6"/>
      <c r="M93" s="137">
        <f t="shared" si="109"/>
        <v>0</v>
      </c>
      <c r="N93" s="167">
        <f t="shared" si="110"/>
        <v>0</v>
      </c>
      <c r="O93" s="6"/>
      <c r="P93" s="137">
        <f t="shared" si="90"/>
        <v>0</v>
      </c>
      <c r="Q93" s="167">
        <f t="shared" si="91"/>
        <v>0</v>
      </c>
      <c r="R93" s="164">
        <f t="shared" si="92"/>
        <v>0</v>
      </c>
      <c r="S93" s="165">
        <f t="shared" si="93"/>
        <v>0</v>
      </c>
      <c r="U93" s="169">
        <f t="shared" si="111"/>
        <v>0</v>
      </c>
      <c r="V93" s="6"/>
      <c r="W93" s="6"/>
      <c r="X93" s="137">
        <f t="shared" si="94"/>
        <v>0</v>
      </c>
      <c r="Y93" s="167">
        <f t="shared" si="95"/>
        <v>0</v>
      </c>
      <c r="Z93" s="169">
        <f t="shared" si="112"/>
        <v>0</v>
      </c>
      <c r="AA93" s="6"/>
      <c r="AB93" s="6"/>
      <c r="AC93" s="137">
        <f t="shared" si="96"/>
        <v>0</v>
      </c>
      <c r="AD93" s="160">
        <f t="shared" si="97"/>
        <v>0</v>
      </c>
      <c r="AE93" s="169">
        <f t="shared" si="113"/>
        <v>0</v>
      </c>
      <c r="AF93" s="6"/>
      <c r="AG93" s="6"/>
      <c r="AH93" s="137">
        <f t="shared" si="98"/>
        <v>0</v>
      </c>
      <c r="AI93" s="160">
        <f t="shared" si="99"/>
        <v>0</v>
      </c>
      <c r="AJ93" s="169">
        <f t="shared" si="114"/>
        <v>0</v>
      </c>
      <c r="AK93" s="6"/>
      <c r="AL93" s="6"/>
      <c r="AM93" s="137">
        <f t="shared" si="100"/>
        <v>0</v>
      </c>
      <c r="AN93" s="160">
        <f t="shared" si="101"/>
        <v>0</v>
      </c>
      <c r="AO93" s="169">
        <f t="shared" si="115"/>
        <v>0</v>
      </c>
      <c r="AP93" s="6"/>
      <c r="AQ93" s="6"/>
      <c r="AR93" s="137">
        <f t="shared" si="116"/>
        <v>0</v>
      </c>
      <c r="AS93" s="160">
        <f t="shared" si="117"/>
        <v>0</v>
      </c>
      <c r="AT93" s="164">
        <f t="shared" si="118"/>
        <v>0</v>
      </c>
      <c r="AU93" s="165">
        <f t="shared" si="119"/>
        <v>0</v>
      </c>
    </row>
    <row r="94" spans="2:47" outlineLevel="1" x14ac:dyDescent="0.35">
      <c r="B94" s="238" t="s">
        <v>90</v>
      </c>
      <c r="C94" s="62" t="s">
        <v>106</v>
      </c>
      <c r="D94" s="68"/>
      <c r="E94" s="69"/>
      <c r="F94" s="68"/>
      <c r="G94" s="137">
        <f t="shared" si="105"/>
        <v>0</v>
      </c>
      <c r="H94" s="167">
        <f t="shared" si="106"/>
        <v>0</v>
      </c>
      <c r="I94" s="68"/>
      <c r="J94" s="137">
        <f t="shared" si="107"/>
        <v>0</v>
      </c>
      <c r="K94" s="167">
        <f t="shared" si="108"/>
        <v>0</v>
      </c>
      <c r="L94" s="6">
        <v>0</v>
      </c>
      <c r="M94" s="137">
        <f t="shared" si="109"/>
        <v>0</v>
      </c>
      <c r="N94" s="167">
        <f t="shared" si="110"/>
        <v>0</v>
      </c>
      <c r="O94" s="6"/>
      <c r="P94" s="137">
        <f t="shared" si="90"/>
        <v>0</v>
      </c>
      <c r="Q94" s="167">
        <f t="shared" si="91"/>
        <v>0</v>
      </c>
      <c r="R94" s="164">
        <f t="shared" si="92"/>
        <v>0</v>
      </c>
      <c r="S94" s="165">
        <f t="shared" si="93"/>
        <v>0</v>
      </c>
      <c r="U94" s="169">
        <f t="shared" si="111"/>
        <v>0</v>
      </c>
      <c r="V94" s="6"/>
      <c r="W94" s="6"/>
      <c r="X94" s="137">
        <f t="shared" si="94"/>
        <v>0</v>
      </c>
      <c r="Y94" s="167">
        <f t="shared" si="95"/>
        <v>0</v>
      </c>
      <c r="Z94" s="169">
        <f t="shared" si="112"/>
        <v>1</v>
      </c>
      <c r="AA94" s="6">
        <v>1</v>
      </c>
      <c r="AB94" s="6"/>
      <c r="AC94" s="137">
        <f t="shared" si="96"/>
        <v>1</v>
      </c>
      <c r="AD94" s="160">
        <f t="shared" si="97"/>
        <v>0</v>
      </c>
      <c r="AE94" s="169">
        <f t="shared" si="113"/>
        <v>124</v>
      </c>
      <c r="AF94" s="6">
        <v>124</v>
      </c>
      <c r="AG94" s="6"/>
      <c r="AH94" s="137">
        <f t="shared" si="98"/>
        <v>125</v>
      </c>
      <c r="AI94" s="160">
        <f t="shared" si="99"/>
        <v>124</v>
      </c>
      <c r="AJ94" s="169">
        <f t="shared" si="114"/>
        <v>162</v>
      </c>
      <c r="AK94" s="6">
        <v>162</v>
      </c>
      <c r="AL94" s="6"/>
      <c r="AM94" s="137">
        <f t="shared" si="100"/>
        <v>287</v>
      </c>
      <c r="AN94" s="160">
        <f t="shared" si="101"/>
        <v>1.296</v>
      </c>
      <c r="AO94" s="169">
        <f t="shared" si="115"/>
        <v>0</v>
      </c>
      <c r="AP94" s="6"/>
      <c r="AQ94" s="6"/>
      <c r="AR94" s="137">
        <f t="shared" si="116"/>
        <v>287</v>
      </c>
      <c r="AS94" s="160">
        <f t="shared" si="117"/>
        <v>0</v>
      </c>
      <c r="AT94" s="164">
        <f t="shared" si="118"/>
        <v>287</v>
      </c>
      <c r="AU94" s="165">
        <f t="shared" si="119"/>
        <v>0</v>
      </c>
    </row>
    <row r="95" spans="2:47" outlineLevel="1" x14ac:dyDescent="0.35">
      <c r="B95" s="238" t="s">
        <v>91</v>
      </c>
      <c r="C95" s="62" t="s">
        <v>106</v>
      </c>
      <c r="D95" s="68"/>
      <c r="E95" s="69"/>
      <c r="F95" s="68"/>
      <c r="G95" s="137">
        <f t="shared" si="105"/>
        <v>0</v>
      </c>
      <c r="H95" s="167">
        <f t="shared" si="106"/>
        <v>0</v>
      </c>
      <c r="I95" s="68"/>
      <c r="J95" s="137">
        <f t="shared" si="107"/>
        <v>0</v>
      </c>
      <c r="K95" s="167">
        <f t="shared" si="108"/>
        <v>0</v>
      </c>
      <c r="L95" s="6">
        <v>0</v>
      </c>
      <c r="M95" s="137">
        <f t="shared" si="109"/>
        <v>0</v>
      </c>
      <c r="N95" s="167">
        <f t="shared" si="110"/>
        <v>0</v>
      </c>
      <c r="O95" s="6"/>
      <c r="P95" s="137">
        <f t="shared" si="90"/>
        <v>0</v>
      </c>
      <c r="Q95" s="167">
        <f t="shared" si="91"/>
        <v>0</v>
      </c>
      <c r="R95" s="164">
        <f t="shared" si="92"/>
        <v>0</v>
      </c>
      <c r="S95" s="165">
        <f t="shared" si="93"/>
        <v>0</v>
      </c>
      <c r="U95" s="169">
        <f t="shared" si="111"/>
        <v>0</v>
      </c>
      <c r="V95" s="6"/>
      <c r="W95" s="6"/>
      <c r="X95" s="137">
        <f t="shared" si="94"/>
        <v>0</v>
      </c>
      <c r="Y95" s="167">
        <f t="shared" si="95"/>
        <v>0</v>
      </c>
      <c r="Z95" s="169">
        <f t="shared" si="112"/>
        <v>0</v>
      </c>
      <c r="AA95" s="6"/>
      <c r="AB95" s="6"/>
      <c r="AC95" s="137">
        <f t="shared" si="96"/>
        <v>0</v>
      </c>
      <c r="AD95" s="160">
        <f t="shared" si="97"/>
        <v>0</v>
      </c>
      <c r="AE95" s="169">
        <f t="shared" si="113"/>
        <v>0</v>
      </c>
      <c r="AF95" s="6"/>
      <c r="AG95" s="6"/>
      <c r="AH95" s="137">
        <f t="shared" si="98"/>
        <v>0</v>
      </c>
      <c r="AI95" s="160">
        <f t="shared" si="99"/>
        <v>0</v>
      </c>
      <c r="AJ95" s="169">
        <f t="shared" si="114"/>
        <v>0</v>
      </c>
      <c r="AK95" s="6"/>
      <c r="AL95" s="6"/>
      <c r="AM95" s="137">
        <f t="shared" si="100"/>
        <v>0</v>
      </c>
      <c r="AN95" s="160">
        <f t="shared" si="101"/>
        <v>0</v>
      </c>
      <c r="AO95" s="169">
        <f t="shared" si="115"/>
        <v>0</v>
      </c>
      <c r="AP95" s="6"/>
      <c r="AQ95" s="6"/>
      <c r="AR95" s="137">
        <f t="shared" si="116"/>
        <v>0</v>
      </c>
      <c r="AS95" s="160">
        <f t="shared" si="117"/>
        <v>0</v>
      </c>
      <c r="AT95" s="164">
        <f t="shared" si="118"/>
        <v>0</v>
      </c>
      <c r="AU95" s="165">
        <f t="shared" si="119"/>
        <v>0</v>
      </c>
    </row>
    <row r="96" spans="2:47" outlineLevel="1" x14ac:dyDescent="0.35">
      <c r="B96" s="237" t="s">
        <v>92</v>
      </c>
      <c r="C96" s="62" t="s">
        <v>106</v>
      </c>
      <c r="D96" s="68"/>
      <c r="E96" s="69"/>
      <c r="F96" s="68"/>
      <c r="G96" s="137">
        <f t="shared" si="105"/>
        <v>0</v>
      </c>
      <c r="H96" s="167">
        <f t="shared" si="106"/>
        <v>0</v>
      </c>
      <c r="I96" s="68"/>
      <c r="J96" s="137">
        <f t="shared" si="107"/>
        <v>0</v>
      </c>
      <c r="K96" s="167">
        <f t="shared" si="108"/>
        <v>0</v>
      </c>
      <c r="L96" s="6"/>
      <c r="M96" s="137">
        <f t="shared" si="109"/>
        <v>0</v>
      </c>
      <c r="N96" s="167">
        <f t="shared" si="110"/>
        <v>0</v>
      </c>
      <c r="O96" s="6"/>
      <c r="P96" s="137">
        <f t="shared" si="90"/>
        <v>0</v>
      </c>
      <c r="Q96" s="167">
        <f t="shared" si="91"/>
        <v>0</v>
      </c>
      <c r="R96" s="164">
        <f t="shared" si="92"/>
        <v>0</v>
      </c>
      <c r="S96" s="165">
        <f t="shared" si="93"/>
        <v>0</v>
      </c>
      <c r="U96" s="169">
        <f t="shared" si="111"/>
        <v>0</v>
      </c>
      <c r="V96" s="6"/>
      <c r="W96" s="6"/>
      <c r="X96" s="137">
        <f t="shared" si="94"/>
        <v>0</v>
      </c>
      <c r="Y96" s="167">
        <f t="shared" si="95"/>
        <v>0</v>
      </c>
      <c r="Z96" s="169">
        <f t="shared" si="112"/>
        <v>0</v>
      </c>
      <c r="AA96" s="6"/>
      <c r="AB96" s="6"/>
      <c r="AC96" s="137">
        <f t="shared" si="96"/>
        <v>0</v>
      </c>
      <c r="AD96" s="160">
        <f t="shared" si="97"/>
        <v>0</v>
      </c>
      <c r="AE96" s="169">
        <f t="shared" si="113"/>
        <v>0</v>
      </c>
      <c r="AF96" s="6"/>
      <c r="AG96" s="6"/>
      <c r="AH96" s="137">
        <f t="shared" si="98"/>
        <v>0</v>
      </c>
      <c r="AI96" s="160">
        <f t="shared" si="99"/>
        <v>0</v>
      </c>
      <c r="AJ96" s="169">
        <f t="shared" si="114"/>
        <v>0</v>
      </c>
      <c r="AK96" s="6"/>
      <c r="AL96" s="6"/>
      <c r="AM96" s="137">
        <f t="shared" si="100"/>
        <v>0</v>
      </c>
      <c r="AN96" s="160">
        <f t="shared" si="101"/>
        <v>0</v>
      </c>
      <c r="AO96" s="169">
        <f t="shared" si="115"/>
        <v>0</v>
      </c>
      <c r="AP96" s="6"/>
      <c r="AQ96" s="6"/>
      <c r="AR96" s="137">
        <f t="shared" si="116"/>
        <v>0</v>
      </c>
      <c r="AS96" s="160">
        <f t="shared" si="117"/>
        <v>0</v>
      </c>
      <c r="AT96" s="164">
        <f t="shared" si="118"/>
        <v>0</v>
      </c>
      <c r="AU96" s="165">
        <f t="shared" si="119"/>
        <v>0</v>
      </c>
    </row>
    <row r="97" spans="2:47" outlineLevel="1" x14ac:dyDescent="0.35">
      <c r="B97" s="238" t="s">
        <v>93</v>
      </c>
      <c r="C97" s="62" t="s">
        <v>106</v>
      </c>
      <c r="D97" s="68"/>
      <c r="E97" s="69"/>
      <c r="F97" s="68"/>
      <c r="G97" s="137">
        <f t="shared" si="105"/>
        <v>0</v>
      </c>
      <c r="H97" s="167">
        <f t="shared" si="106"/>
        <v>0</v>
      </c>
      <c r="I97" s="68"/>
      <c r="J97" s="137">
        <f t="shared" si="107"/>
        <v>0</v>
      </c>
      <c r="K97" s="167">
        <f t="shared" si="108"/>
        <v>0</v>
      </c>
      <c r="L97" s="6">
        <v>0</v>
      </c>
      <c r="M97" s="137">
        <f t="shared" si="109"/>
        <v>0</v>
      </c>
      <c r="N97" s="167">
        <f t="shared" si="110"/>
        <v>0</v>
      </c>
      <c r="O97" s="6"/>
      <c r="P97" s="137">
        <f t="shared" si="90"/>
        <v>0</v>
      </c>
      <c r="Q97" s="167">
        <f t="shared" si="91"/>
        <v>0</v>
      </c>
      <c r="R97" s="164">
        <f t="shared" si="92"/>
        <v>0</v>
      </c>
      <c r="S97" s="165">
        <f t="shared" si="93"/>
        <v>0</v>
      </c>
      <c r="U97" s="169">
        <f t="shared" si="111"/>
        <v>0</v>
      </c>
      <c r="V97" s="6"/>
      <c r="W97" s="6"/>
      <c r="X97" s="137">
        <f t="shared" si="94"/>
        <v>0</v>
      </c>
      <c r="Y97" s="167">
        <f t="shared" si="95"/>
        <v>0</v>
      </c>
      <c r="Z97" s="169">
        <f t="shared" si="112"/>
        <v>0</v>
      </c>
      <c r="AA97" s="6"/>
      <c r="AB97" s="6"/>
      <c r="AC97" s="137">
        <f t="shared" si="96"/>
        <v>0</v>
      </c>
      <c r="AD97" s="160">
        <f t="shared" si="97"/>
        <v>0</v>
      </c>
      <c r="AE97" s="169">
        <f t="shared" si="113"/>
        <v>0</v>
      </c>
      <c r="AF97" s="6"/>
      <c r="AG97" s="6"/>
      <c r="AH97" s="137">
        <f t="shared" si="98"/>
        <v>0</v>
      </c>
      <c r="AI97" s="160">
        <f t="shared" si="99"/>
        <v>0</v>
      </c>
      <c r="AJ97" s="169">
        <f t="shared" si="114"/>
        <v>0</v>
      </c>
      <c r="AK97" s="6"/>
      <c r="AL97" s="6"/>
      <c r="AM97" s="137">
        <f t="shared" si="100"/>
        <v>0</v>
      </c>
      <c r="AN97" s="160">
        <f t="shared" si="101"/>
        <v>0</v>
      </c>
      <c r="AO97" s="169">
        <f t="shared" si="115"/>
        <v>0</v>
      </c>
      <c r="AP97" s="6"/>
      <c r="AQ97" s="6"/>
      <c r="AR97" s="137">
        <f t="shared" si="116"/>
        <v>0</v>
      </c>
      <c r="AS97" s="160">
        <f t="shared" si="117"/>
        <v>0</v>
      </c>
      <c r="AT97" s="164">
        <f t="shared" si="118"/>
        <v>0</v>
      </c>
      <c r="AU97" s="165">
        <f t="shared" si="119"/>
        <v>0</v>
      </c>
    </row>
    <row r="98" spans="2:47" outlineLevel="1" x14ac:dyDescent="0.35">
      <c r="B98" s="237" t="s">
        <v>94</v>
      </c>
      <c r="C98" s="62" t="s">
        <v>106</v>
      </c>
      <c r="D98" s="68"/>
      <c r="E98" s="69"/>
      <c r="F98" s="68"/>
      <c r="G98" s="137">
        <f t="shared" si="105"/>
        <v>0</v>
      </c>
      <c r="H98" s="167">
        <f t="shared" si="106"/>
        <v>0</v>
      </c>
      <c r="I98" s="68"/>
      <c r="J98" s="137">
        <f t="shared" si="107"/>
        <v>0</v>
      </c>
      <c r="K98" s="167">
        <f t="shared" si="108"/>
        <v>0</v>
      </c>
      <c r="L98" s="6"/>
      <c r="M98" s="137">
        <f t="shared" si="109"/>
        <v>0</v>
      </c>
      <c r="N98" s="167">
        <f t="shared" si="110"/>
        <v>0</v>
      </c>
      <c r="O98" s="6"/>
      <c r="P98" s="137">
        <f t="shared" si="90"/>
        <v>0</v>
      </c>
      <c r="Q98" s="167">
        <f t="shared" si="91"/>
        <v>0</v>
      </c>
      <c r="R98" s="164">
        <f t="shared" si="92"/>
        <v>0</v>
      </c>
      <c r="S98" s="165">
        <f t="shared" si="93"/>
        <v>0</v>
      </c>
      <c r="U98" s="169">
        <f t="shared" si="111"/>
        <v>0</v>
      </c>
      <c r="V98" s="6"/>
      <c r="W98" s="6"/>
      <c r="X98" s="137">
        <f t="shared" si="94"/>
        <v>0</v>
      </c>
      <c r="Y98" s="167">
        <f t="shared" si="95"/>
        <v>0</v>
      </c>
      <c r="Z98" s="169">
        <f t="shared" si="112"/>
        <v>0</v>
      </c>
      <c r="AA98" s="6"/>
      <c r="AB98" s="6"/>
      <c r="AC98" s="137">
        <f t="shared" si="96"/>
        <v>0</v>
      </c>
      <c r="AD98" s="160">
        <f t="shared" si="97"/>
        <v>0</v>
      </c>
      <c r="AE98" s="169">
        <f t="shared" si="113"/>
        <v>0</v>
      </c>
      <c r="AF98" s="6"/>
      <c r="AG98" s="6"/>
      <c r="AH98" s="137">
        <f t="shared" si="98"/>
        <v>0</v>
      </c>
      <c r="AI98" s="160">
        <f t="shared" si="99"/>
        <v>0</v>
      </c>
      <c r="AJ98" s="169">
        <f t="shared" si="114"/>
        <v>0</v>
      </c>
      <c r="AK98" s="6"/>
      <c r="AL98" s="6"/>
      <c r="AM98" s="137">
        <f t="shared" si="100"/>
        <v>0</v>
      </c>
      <c r="AN98" s="160">
        <f t="shared" si="101"/>
        <v>0</v>
      </c>
      <c r="AO98" s="169">
        <f t="shared" si="115"/>
        <v>0</v>
      </c>
      <c r="AP98" s="6"/>
      <c r="AQ98" s="6"/>
      <c r="AR98" s="137">
        <f t="shared" si="116"/>
        <v>0</v>
      </c>
      <c r="AS98" s="160">
        <f t="shared" si="117"/>
        <v>0</v>
      </c>
      <c r="AT98" s="164">
        <f t="shared" si="118"/>
        <v>0</v>
      </c>
      <c r="AU98" s="165">
        <f t="shared" si="119"/>
        <v>0</v>
      </c>
    </row>
    <row r="99" spans="2:47" outlineLevel="1" x14ac:dyDescent="0.35">
      <c r="B99" s="238" t="s">
        <v>95</v>
      </c>
      <c r="C99" s="62" t="s">
        <v>106</v>
      </c>
      <c r="D99" s="68"/>
      <c r="E99" s="69"/>
      <c r="F99" s="68"/>
      <c r="G99" s="137">
        <f t="shared" si="105"/>
        <v>0</v>
      </c>
      <c r="H99" s="167">
        <f t="shared" si="106"/>
        <v>0</v>
      </c>
      <c r="I99" s="68"/>
      <c r="J99" s="137">
        <f t="shared" si="107"/>
        <v>0</v>
      </c>
      <c r="K99" s="167">
        <f t="shared" si="108"/>
        <v>0</v>
      </c>
      <c r="L99" s="6">
        <v>0</v>
      </c>
      <c r="M99" s="137">
        <f t="shared" si="109"/>
        <v>0</v>
      </c>
      <c r="N99" s="167">
        <f t="shared" si="110"/>
        <v>0</v>
      </c>
      <c r="O99" s="6"/>
      <c r="P99" s="137">
        <f t="shared" si="90"/>
        <v>0</v>
      </c>
      <c r="Q99" s="167">
        <f t="shared" si="91"/>
        <v>0</v>
      </c>
      <c r="R99" s="164">
        <f t="shared" si="92"/>
        <v>0</v>
      </c>
      <c r="S99" s="165">
        <f t="shared" si="93"/>
        <v>0</v>
      </c>
      <c r="U99" s="169">
        <f t="shared" si="111"/>
        <v>0</v>
      </c>
      <c r="V99" s="6"/>
      <c r="W99" s="6"/>
      <c r="X99" s="137">
        <f t="shared" si="94"/>
        <v>0</v>
      </c>
      <c r="Y99" s="167">
        <f t="shared" si="95"/>
        <v>0</v>
      </c>
      <c r="Z99" s="169">
        <f t="shared" si="112"/>
        <v>1</v>
      </c>
      <c r="AA99" s="6">
        <v>1</v>
      </c>
      <c r="AB99" s="6"/>
      <c r="AC99" s="137">
        <f t="shared" si="96"/>
        <v>1</v>
      </c>
      <c r="AD99" s="160">
        <f t="shared" si="97"/>
        <v>0</v>
      </c>
      <c r="AE99" s="169">
        <f t="shared" si="113"/>
        <v>0</v>
      </c>
      <c r="AF99" s="6"/>
      <c r="AG99" s="6"/>
      <c r="AH99" s="137">
        <f t="shared" si="98"/>
        <v>1</v>
      </c>
      <c r="AI99" s="160">
        <f t="shared" si="99"/>
        <v>0</v>
      </c>
      <c r="AJ99" s="169">
        <f t="shared" si="114"/>
        <v>0</v>
      </c>
      <c r="AK99" s="6"/>
      <c r="AL99" s="6"/>
      <c r="AM99" s="137">
        <f t="shared" si="100"/>
        <v>1</v>
      </c>
      <c r="AN99" s="160">
        <f t="shared" si="101"/>
        <v>0</v>
      </c>
      <c r="AO99" s="169">
        <f t="shared" si="115"/>
        <v>0</v>
      </c>
      <c r="AP99" s="6"/>
      <c r="AQ99" s="6"/>
      <c r="AR99" s="137">
        <f t="shared" si="116"/>
        <v>1</v>
      </c>
      <c r="AS99" s="160">
        <f t="shared" si="117"/>
        <v>0</v>
      </c>
      <c r="AT99" s="164">
        <f t="shared" si="118"/>
        <v>1</v>
      </c>
      <c r="AU99" s="165">
        <f t="shared" si="119"/>
        <v>0</v>
      </c>
    </row>
    <row r="100" spans="2:47" outlineLevel="1" x14ac:dyDescent="0.35">
      <c r="B100" s="237" t="s">
        <v>96</v>
      </c>
      <c r="C100" s="62" t="s">
        <v>106</v>
      </c>
      <c r="D100" s="68"/>
      <c r="E100" s="69"/>
      <c r="F100" s="68"/>
      <c r="G100" s="137">
        <f t="shared" si="105"/>
        <v>0</v>
      </c>
      <c r="H100" s="167">
        <f t="shared" si="106"/>
        <v>0</v>
      </c>
      <c r="I100" s="68"/>
      <c r="J100" s="137">
        <f t="shared" si="107"/>
        <v>0</v>
      </c>
      <c r="K100" s="167">
        <f t="shared" si="108"/>
        <v>0</v>
      </c>
      <c r="L100" s="6"/>
      <c r="M100" s="137">
        <f t="shared" si="109"/>
        <v>0</v>
      </c>
      <c r="N100" s="167">
        <f t="shared" si="110"/>
        <v>0</v>
      </c>
      <c r="O100" s="6"/>
      <c r="P100" s="137">
        <f t="shared" si="90"/>
        <v>0</v>
      </c>
      <c r="Q100" s="167">
        <f t="shared" si="91"/>
        <v>0</v>
      </c>
      <c r="R100" s="164">
        <f t="shared" si="92"/>
        <v>0</v>
      </c>
      <c r="S100" s="165">
        <f t="shared" si="93"/>
        <v>0</v>
      </c>
      <c r="U100" s="169">
        <f t="shared" si="111"/>
        <v>0</v>
      </c>
      <c r="V100" s="6"/>
      <c r="W100" s="6"/>
      <c r="X100" s="137">
        <f t="shared" si="94"/>
        <v>0</v>
      </c>
      <c r="Y100" s="167">
        <f t="shared" si="95"/>
        <v>0</v>
      </c>
      <c r="Z100" s="169">
        <f t="shared" si="112"/>
        <v>0</v>
      </c>
      <c r="AA100" s="6"/>
      <c r="AB100" s="6"/>
      <c r="AC100" s="137">
        <f t="shared" si="96"/>
        <v>0</v>
      </c>
      <c r="AD100" s="160">
        <f t="shared" si="97"/>
        <v>0</v>
      </c>
      <c r="AE100" s="169">
        <f t="shared" si="113"/>
        <v>0</v>
      </c>
      <c r="AF100" s="6"/>
      <c r="AG100" s="6"/>
      <c r="AH100" s="137">
        <f t="shared" si="98"/>
        <v>0</v>
      </c>
      <c r="AI100" s="160">
        <f t="shared" si="99"/>
        <v>0</v>
      </c>
      <c r="AJ100" s="169">
        <f t="shared" si="114"/>
        <v>0</v>
      </c>
      <c r="AK100" s="6"/>
      <c r="AL100" s="6"/>
      <c r="AM100" s="137">
        <f t="shared" si="100"/>
        <v>0</v>
      </c>
      <c r="AN100" s="160">
        <f t="shared" si="101"/>
        <v>0</v>
      </c>
      <c r="AO100" s="169">
        <f t="shared" si="115"/>
        <v>0</v>
      </c>
      <c r="AP100" s="6"/>
      <c r="AQ100" s="6"/>
      <c r="AR100" s="137">
        <f t="shared" si="116"/>
        <v>0</v>
      </c>
      <c r="AS100" s="160">
        <f t="shared" si="117"/>
        <v>0</v>
      </c>
      <c r="AT100" s="164">
        <f t="shared" si="118"/>
        <v>0</v>
      </c>
      <c r="AU100" s="165">
        <f t="shared" si="119"/>
        <v>0</v>
      </c>
    </row>
    <row r="101" spans="2:47" outlineLevel="1" x14ac:dyDescent="0.35">
      <c r="B101" s="238" t="s">
        <v>97</v>
      </c>
      <c r="C101" s="62" t="s">
        <v>106</v>
      </c>
      <c r="D101" s="68"/>
      <c r="E101" s="69"/>
      <c r="F101" s="68"/>
      <c r="G101" s="137">
        <f t="shared" si="105"/>
        <v>0</v>
      </c>
      <c r="H101" s="167">
        <f t="shared" si="106"/>
        <v>0</v>
      </c>
      <c r="I101" s="68"/>
      <c r="J101" s="137">
        <f t="shared" si="107"/>
        <v>0</v>
      </c>
      <c r="K101" s="167">
        <f t="shared" si="108"/>
        <v>0</v>
      </c>
      <c r="L101" s="6">
        <v>58</v>
      </c>
      <c r="M101" s="137">
        <f t="shared" si="109"/>
        <v>58</v>
      </c>
      <c r="N101" s="167">
        <f t="shared" si="110"/>
        <v>0</v>
      </c>
      <c r="O101" s="6"/>
      <c r="P101" s="137">
        <f t="shared" si="90"/>
        <v>58</v>
      </c>
      <c r="Q101" s="167">
        <f t="shared" si="91"/>
        <v>0</v>
      </c>
      <c r="R101" s="164">
        <f t="shared" si="92"/>
        <v>58</v>
      </c>
      <c r="S101" s="165">
        <f t="shared" si="93"/>
        <v>0</v>
      </c>
      <c r="U101" s="169">
        <f t="shared" si="111"/>
        <v>668</v>
      </c>
      <c r="V101" s="6">
        <v>668</v>
      </c>
      <c r="W101" s="6"/>
      <c r="X101" s="137">
        <f t="shared" si="94"/>
        <v>726</v>
      </c>
      <c r="Y101" s="167">
        <f t="shared" si="95"/>
        <v>11.517241379310345</v>
      </c>
      <c r="Z101" s="169">
        <f t="shared" si="112"/>
        <v>607</v>
      </c>
      <c r="AA101" s="6">
        <v>607</v>
      </c>
      <c r="AB101" s="6"/>
      <c r="AC101" s="137">
        <f t="shared" si="96"/>
        <v>1333</v>
      </c>
      <c r="AD101" s="160">
        <f t="shared" si="97"/>
        <v>0.83608815426997241</v>
      </c>
      <c r="AE101" s="169">
        <f t="shared" si="113"/>
        <v>420</v>
      </c>
      <c r="AF101" s="6">
        <v>420</v>
      </c>
      <c r="AG101" s="6"/>
      <c r="AH101" s="137">
        <f t="shared" si="98"/>
        <v>1753</v>
      </c>
      <c r="AI101" s="160">
        <f t="shared" si="99"/>
        <v>0.3150787696924231</v>
      </c>
      <c r="AJ101" s="169">
        <f t="shared" si="114"/>
        <v>328</v>
      </c>
      <c r="AK101" s="6">
        <v>328</v>
      </c>
      <c r="AL101" s="6"/>
      <c r="AM101" s="137">
        <f t="shared" si="100"/>
        <v>2081</v>
      </c>
      <c r="AN101" s="160">
        <f t="shared" si="101"/>
        <v>0.18710781517398745</v>
      </c>
      <c r="AO101" s="169">
        <f t="shared" si="115"/>
        <v>393</v>
      </c>
      <c r="AP101" s="6">
        <v>393</v>
      </c>
      <c r="AQ101" s="6"/>
      <c r="AR101" s="137">
        <f t="shared" si="116"/>
        <v>2474</v>
      </c>
      <c r="AS101" s="160">
        <f t="shared" si="117"/>
        <v>0.18885151369533879</v>
      </c>
      <c r="AT101" s="164">
        <f t="shared" si="118"/>
        <v>2416</v>
      </c>
      <c r="AU101" s="165">
        <f t="shared" si="119"/>
        <v>0.35867557661387073</v>
      </c>
    </row>
    <row r="102" spans="2:47" outlineLevel="1" x14ac:dyDescent="0.35">
      <c r="B102" s="237" t="s">
        <v>98</v>
      </c>
      <c r="C102" s="62" t="s">
        <v>106</v>
      </c>
      <c r="D102" s="68"/>
      <c r="E102" s="69"/>
      <c r="F102" s="68"/>
      <c r="G102" s="137">
        <f t="shared" si="105"/>
        <v>0</v>
      </c>
      <c r="H102" s="167">
        <f t="shared" si="106"/>
        <v>0</v>
      </c>
      <c r="I102" s="68"/>
      <c r="J102" s="137">
        <f t="shared" si="107"/>
        <v>0</v>
      </c>
      <c r="K102" s="167">
        <f t="shared" si="108"/>
        <v>0</v>
      </c>
      <c r="L102" s="6"/>
      <c r="M102" s="137">
        <f t="shared" si="109"/>
        <v>0</v>
      </c>
      <c r="N102" s="167">
        <f t="shared" si="110"/>
        <v>0</v>
      </c>
      <c r="O102" s="6"/>
      <c r="P102" s="137">
        <f t="shared" si="90"/>
        <v>0</v>
      </c>
      <c r="Q102" s="167">
        <f t="shared" si="91"/>
        <v>0</v>
      </c>
      <c r="R102" s="164">
        <f t="shared" si="92"/>
        <v>0</v>
      </c>
      <c r="S102" s="165">
        <f t="shared" si="93"/>
        <v>0</v>
      </c>
      <c r="U102" s="169">
        <f t="shared" si="111"/>
        <v>0</v>
      </c>
      <c r="V102" s="6"/>
      <c r="W102" s="6"/>
      <c r="X102" s="137">
        <f t="shared" si="94"/>
        <v>0</v>
      </c>
      <c r="Y102" s="167">
        <f t="shared" si="95"/>
        <v>0</v>
      </c>
      <c r="Z102" s="169">
        <f t="shared" si="112"/>
        <v>0</v>
      </c>
      <c r="AA102" s="6"/>
      <c r="AB102" s="6"/>
      <c r="AC102" s="137">
        <f t="shared" si="96"/>
        <v>0</v>
      </c>
      <c r="AD102" s="160">
        <f t="shared" si="97"/>
        <v>0</v>
      </c>
      <c r="AE102" s="169">
        <f t="shared" si="113"/>
        <v>0</v>
      </c>
      <c r="AF102" s="6"/>
      <c r="AG102" s="6"/>
      <c r="AH102" s="137">
        <f t="shared" si="98"/>
        <v>0</v>
      </c>
      <c r="AI102" s="160">
        <f t="shared" si="99"/>
        <v>0</v>
      </c>
      <c r="AJ102" s="169">
        <f t="shared" si="114"/>
        <v>0</v>
      </c>
      <c r="AK102" s="6"/>
      <c r="AL102" s="6"/>
      <c r="AM102" s="137">
        <f t="shared" si="100"/>
        <v>0</v>
      </c>
      <c r="AN102" s="160">
        <f t="shared" si="101"/>
        <v>0</v>
      </c>
      <c r="AO102" s="169">
        <f t="shared" si="115"/>
        <v>0</v>
      </c>
      <c r="AP102" s="6"/>
      <c r="AQ102" s="6"/>
      <c r="AR102" s="137">
        <f t="shared" si="116"/>
        <v>0</v>
      </c>
      <c r="AS102" s="160">
        <f t="shared" si="117"/>
        <v>0</v>
      </c>
      <c r="AT102" s="164">
        <f t="shared" si="118"/>
        <v>0</v>
      </c>
      <c r="AU102" s="165">
        <f t="shared" si="119"/>
        <v>0</v>
      </c>
    </row>
    <row r="103" spans="2:47" outlineLevel="1" x14ac:dyDescent="0.35">
      <c r="B103" s="238" t="s">
        <v>99</v>
      </c>
      <c r="C103" s="62" t="s">
        <v>106</v>
      </c>
      <c r="D103" s="68"/>
      <c r="E103" s="69"/>
      <c r="F103" s="68"/>
      <c r="G103" s="137">
        <f t="shared" si="105"/>
        <v>0</v>
      </c>
      <c r="H103" s="167">
        <f t="shared" si="106"/>
        <v>0</v>
      </c>
      <c r="I103" s="68"/>
      <c r="J103" s="137">
        <f t="shared" si="107"/>
        <v>0</v>
      </c>
      <c r="K103" s="167">
        <f t="shared" si="108"/>
        <v>0</v>
      </c>
      <c r="L103" s="6">
        <v>0</v>
      </c>
      <c r="M103" s="137">
        <f t="shared" si="109"/>
        <v>0</v>
      </c>
      <c r="N103" s="167">
        <f t="shared" si="110"/>
        <v>0</v>
      </c>
      <c r="O103" s="6"/>
      <c r="P103" s="137">
        <f t="shared" si="90"/>
        <v>0</v>
      </c>
      <c r="Q103" s="167">
        <f t="shared" si="91"/>
        <v>0</v>
      </c>
      <c r="R103" s="164">
        <f t="shared" si="92"/>
        <v>0</v>
      </c>
      <c r="S103" s="165">
        <f t="shared" si="93"/>
        <v>0</v>
      </c>
      <c r="U103" s="169">
        <f t="shared" si="111"/>
        <v>226</v>
      </c>
      <c r="V103" s="6">
        <v>226</v>
      </c>
      <c r="W103" s="6"/>
      <c r="X103" s="137">
        <f t="shared" si="94"/>
        <v>226</v>
      </c>
      <c r="Y103" s="167">
        <f t="shared" si="95"/>
        <v>0</v>
      </c>
      <c r="Z103" s="169">
        <f t="shared" si="112"/>
        <v>288</v>
      </c>
      <c r="AA103" s="6">
        <v>288</v>
      </c>
      <c r="AB103" s="6"/>
      <c r="AC103" s="137">
        <f t="shared" si="96"/>
        <v>514</v>
      </c>
      <c r="AD103" s="160">
        <f t="shared" si="97"/>
        <v>1.2743362831858407</v>
      </c>
      <c r="AE103" s="169">
        <f t="shared" si="113"/>
        <v>374</v>
      </c>
      <c r="AF103" s="6">
        <v>374</v>
      </c>
      <c r="AG103" s="6"/>
      <c r="AH103" s="137">
        <f t="shared" si="98"/>
        <v>888</v>
      </c>
      <c r="AI103" s="160">
        <f t="shared" si="99"/>
        <v>0.72762645914396884</v>
      </c>
      <c r="AJ103" s="169">
        <f t="shared" si="114"/>
        <v>228</v>
      </c>
      <c r="AK103" s="6">
        <v>228</v>
      </c>
      <c r="AL103" s="6"/>
      <c r="AM103" s="137">
        <f t="shared" si="100"/>
        <v>1116</v>
      </c>
      <c r="AN103" s="160">
        <f t="shared" si="101"/>
        <v>0.25675675675675674</v>
      </c>
      <c r="AO103" s="169">
        <f t="shared" si="115"/>
        <v>228</v>
      </c>
      <c r="AP103" s="6">
        <v>228</v>
      </c>
      <c r="AQ103" s="6"/>
      <c r="AR103" s="137">
        <f t="shared" si="116"/>
        <v>1344</v>
      </c>
      <c r="AS103" s="160">
        <f t="shared" si="117"/>
        <v>0.20430107526881722</v>
      </c>
      <c r="AT103" s="164">
        <f t="shared" si="118"/>
        <v>1344</v>
      </c>
      <c r="AU103" s="165">
        <f t="shared" si="119"/>
        <v>0.56161045303560431</v>
      </c>
    </row>
    <row r="104" spans="2:47" ht="15" customHeight="1" outlineLevel="1" x14ac:dyDescent="0.35">
      <c r="B104" s="49" t="s">
        <v>139</v>
      </c>
      <c r="C104" s="46" t="s">
        <v>106</v>
      </c>
      <c r="D104" s="170">
        <f>SUM(D79:D103)</f>
        <v>0</v>
      </c>
      <c r="E104" s="170">
        <f>SUM(E79:E103)</f>
        <v>0</v>
      </c>
      <c r="F104" s="170">
        <f>SUM(F79:F103)</f>
        <v>0</v>
      </c>
      <c r="G104" s="170">
        <f>SUM(G79:G103)</f>
        <v>0</v>
      </c>
      <c r="H104" s="166">
        <f>IFERROR((G104-E104)/E104,0)</f>
        <v>0</v>
      </c>
      <c r="I104" s="170">
        <f>SUM(I79:I103)</f>
        <v>1</v>
      </c>
      <c r="J104" s="170">
        <f>SUM(J79:J103)</f>
        <v>1</v>
      </c>
      <c r="K104" s="166">
        <f t="shared" si="87"/>
        <v>0</v>
      </c>
      <c r="L104" s="170">
        <f>SUM(L79:L103)</f>
        <v>738</v>
      </c>
      <c r="M104" s="170">
        <f>SUM(M79:M103)</f>
        <v>739</v>
      </c>
      <c r="N104" s="166">
        <f t="shared" si="89"/>
        <v>738</v>
      </c>
      <c r="O104" s="170">
        <f>SUM(O79:O103)</f>
        <v>784</v>
      </c>
      <c r="P104" s="170">
        <f>SUM(P79:P103)</f>
        <v>1523</v>
      </c>
      <c r="Q104" s="166">
        <f t="shared" si="91"/>
        <v>1.0608930987821381</v>
      </c>
      <c r="R104" s="170">
        <f>SUM(R79:R103)</f>
        <v>1523</v>
      </c>
      <c r="S104" s="165">
        <f t="shared" si="93"/>
        <v>0</v>
      </c>
      <c r="U104" s="170">
        <f>SUM(U79:U103)</f>
        <v>5055</v>
      </c>
      <c r="V104" s="170">
        <f>SUM(V79:V103)</f>
        <v>5055</v>
      </c>
      <c r="W104" s="170">
        <f>SUM(W79:W103)</f>
        <v>0</v>
      </c>
      <c r="X104" s="170">
        <f>SUM(X79:X103)</f>
        <v>6578</v>
      </c>
      <c r="Y104" s="166">
        <f>IFERROR((X104-P104)/P104,0)</f>
        <v>3.3191070256073538</v>
      </c>
      <c r="Z104" s="170">
        <f>SUM(Z79:Z103)</f>
        <v>4833</v>
      </c>
      <c r="AA104" s="170">
        <f>SUM(AA79:AA103)</f>
        <v>4833</v>
      </c>
      <c r="AB104" s="170">
        <f>SUM(AB79:AB103)</f>
        <v>0</v>
      </c>
      <c r="AC104" s="170">
        <f>SUM(AC79:AC103)</f>
        <v>11411</v>
      </c>
      <c r="AD104" s="161">
        <f t="shared" ref="AD104" si="120">IFERROR((AC104-X104)/X104,0)</f>
        <v>0.73472179993919129</v>
      </c>
      <c r="AE104" s="170">
        <f>SUM(AE79:AE103)</f>
        <v>4523</v>
      </c>
      <c r="AF104" s="170">
        <f>SUM(AF79:AF103)</f>
        <v>4523</v>
      </c>
      <c r="AG104" s="170">
        <f>SUM(AG79:AG103)</f>
        <v>0</v>
      </c>
      <c r="AH104" s="170">
        <f>SUM(AH79:AH103)</f>
        <v>15934</v>
      </c>
      <c r="AI104" s="161">
        <f t="shared" ref="AI104" si="121">IFERROR((AH104-AC104)/AC104,0)</f>
        <v>0.39637192182981335</v>
      </c>
      <c r="AJ104" s="170">
        <f>SUM(AJ79:AJ103)</f>
        <v>3967</v>
      </c>
      <c r="AK104" s="170">
        <f>SUM(AK79:AK103)</f>
        <v>3967</v>
      </c>
      <c r="AL104" s="170">
        <f>SUM(AL79:AL103)</f>
        <v>0</v>
      </c>
      <c r="AM104" s="170">
        <f>SUM(AM79:AM103)</f>
        <v>19901</v>
      </c>
      <c r="AN104" s="161">
        <f t="shared" ref="AN104" si="122">IFERROR((AM104-AH104)/AH104,0)</f>
        <v>0.24896447847370404</v>
      </c>
      <c r="AO104" s="170">
        <f>SUM(AO79:AO103)</f>
        <v>3869</v>
      </c>
      <c r="AP104" s="170">
        <f>SUM(AP79:AP103)</f>
        <v>3869</v>
      </c>
      <c r="AQ104" s="170">
        <f>SUM(AQ79:AQ103)</f>
        <v>0</v>
      </c>
      <c r="AR104" s="170">
        <f>SUM(AR79:AR103)</f>
        <v>23770</v>
      </c>
      <c r="AS104" s="161">
        <f t="shared" si="103"/>
        <v>0.19441234108838751</v>
      </c>
      <c r="AT104" s="170">
        <f>SUM(AT79:AT103)</f>
        <v>22247</v>
      </c>
      <c r="AU104" s="165">
        <f t="shared" ref="AU104" si="123">IFERROR((AR104/X104)^(1/4)-1,0)</f>
        <v>0.37874461160147277</v>
      </c>
    </row>
    <row r="105" spans="2:47" ht="15" customHeight="1" x14ac:dyDescent="0.35"/>
    <row r="106" spans="2:47" ht="15.5" x14ac:dyDescent="0.35">
      <c r="B106" s="306" t="s">
        <v>109</v>
      </c>
      <c r="C106" s="306"/>
      <c r="D106" s="306"/>
      <c r="E106" s="306"/>
      <c r="F106" s="306"/>
      <c r="G106" s="306"/>
      <c r="H106" s="306"/>
      <c r="I106" s="306"/>
      <c r="J106" s="306"/>
      <c r="K106" s="306"/>
      <c r="L106" s="306"/>
      <c r="M106" s="306"/>
      <c r="N106" s="306"/>
      <c r="O106" s="306"/>
      <c r="P106" s="306"/>
      <c r="Q106" s="306"/>
      <c r="R106" s="306"/>
      <c r="S106" s="306"/>
      <c r="T106" s="306"/>
      <c r="U106" s="306"/>
      <c r="V106" s="306"/>
      <c r="W106" s="306"/>
      <c r="X106" s="306"/>
      <c r="Y106" s="306"/>
      <c r="Z106" s="306"/>
      <c r="AA106" s="306"/>
      <c r="AB106" s="306"/>
      <c r="AC106" s="306"/>
      <c r="AD106" s="306"/>
      <c r="AE106" s="306"/>
      <c r="AF106" s="306"/>
      <c r="AG106" s="306"/>
      <c r="AH106" s="306"/>
      <c r="AI106" s="306"/>
      <c r="AJ106" s="306"/>
      <c r="AK106" s="306"/>
      <c r="AL106" s="306"/>
      <c r="AM106" s="306"/>
      <c r="AN106" s="306"/>
      <c r="AO106" s="306"/>
      <c r="AP106" s="306"/>
      <c r="AQ106" s="306"/>
      <c r="AR106" s="306"/>
      <c r="AS106" s="306"/>
      <c r="AT106" s="306"/>
      <c r="AU106" s="306"/>
    </row>
    <row r="107" spans="2:47" ht="5.5" customHeight="1" outlineLevel="1" x14ac:dyDescent="0.35">
      <c r="B107" s="102"/>
      <c r="C107" s="102"/>
      <c r="D107" s="102"/>
      <c r="E107" s="102"/>
      <c r="F107" s="102"/>
      <c r="G107" s="102"/>
      <c r="H107" s="102"/>
      <c r="I107" s="102"/>
      <c r="J107" s="102"/>
      <c r="K107" s="102"/>
      <c r="L107" s="102"/>
      <c r="M107" s="102"/>
      <c r="N107" s="102"/>
      <c r="O107" s="102"/>
      <c r="P107" s="102"/>
      <c r="Q107" s="102"/>
      <c r="R107" s="102"/>
      <c r="S107" s="102"/>
      <c r="T107" s="102"/>
      <c r="U107" s="102"/>
      <c r="V107" s="102"/>
      <c r="W107" s="102"/>
      <c r="X107" s="102"/>
      <c r="Y107" s="102"/>
      <c r="Z107" s="102"/>
      <c r="AA107" s="102"/>
      <c r="AB107" s="102"/>
      <c r="AC107" s="102"/>
      <c r="AD107" s="102"/>
      <c r="AE107" s="102"/>
      <c r="AF107" s="102"/>
      <c r="AG107" s="102"/>
      <c r="AH107" s="102"/>
      <c r="AI107" s="102"/>
      <c r="AJ107" s="102"/>
      <c r="AK107" s="102"/>
    </row>
    <row r="108" spans="2:47" outlineLevel="1" x14ac:dyDescent="0.35">
      <c r="B108" s="326"/>
      <c r="C108" s="335" t="s">
        <v>105</v>
      </c>
      <c r="D108" s="317" t="s">
        <v>131</v>
      </c>
      <c r="E108" s="318"/>
      <c r="F108" s="318"/>
      <c r="G108" s="318"/>
      <c r="H108" s="318"/>
      <c r="I108" s="318"/>
      <c r="J108" s="318"/>
      <c r="K108" s="318"/>
      <c r="L108" s="318"/>
      <c r="M108" s="318"/>
      <c r="N108" s="318"/>
      <c r="O108" s="318"/>
      <c r="P108" s="318"/>
      <c r="Q108" s="319"/>
      <c r="R108" s="322" t="str">
        <f xml:space="preserve"> D109&amp;" - "&amp;O109</f>
        <v>2019 - 2023</v>
      </c>
      <c r="S108" s="323"/>
      <c r="U108" s="317" t="s">
        <v>132</v>
      </c>
      <c r="V108" s="318"/>
      <c r="W108" s="318"/>
      <c r="X108" s="318"/>
      <c r="Y108" s="318"/>
      <c r="Z108" s="318"/>
      <c r="AA108" s="318"/>
      <c r="AB108" s="318"/>
      <c r="AC108" s="318"/>
      <c r="AD108" s="318"/>
      <c r="AE108" s="318"/>
      <c r="AF108" s="318"/>
      <c r="AG108" s="318"/>
      <c r="AH108" s="318"/>
      <c r="AI108" s="318"/>
      <c r="AJ108" s="318"/>
      <c r="AK108" s="318"/>
      <c r="AL108" s="318"/>
      <c r="AM108" s="318"/>
      <c r="AN108" s="318"/>
      <c r="AO108" s="318"/>
      <c r="AP108" s="318"/>
      <c r="AQ108" s="318"/>
      <c r="AR108" s="318"/>
      <c r="AS108" s="318"/>
      <c r="AT108" s="318"/>
      <c r="AU108" s="319"/>
    </row>
    <row r="109" spans="2:47" outlineLevel="1" x14ac:dyDescent="0.35">
      <c r="B109" s="327"/>
      <c r="C109" s="335"/>
      <c r="D109" s="317">
        <f>$C$3-5</f>
        <v>2019</v>
      </c>
      <c r="E109" s="319"/>
      <c r="F109" s="317">
        <f>$C$3-4</f>
        <v>2020</v>
      </c>
      <c r="G109" s="318"/>
      <c r="H109" s="319"/>
      <c r="I109" s="317">
        <f>$C$3-3</f>
        <v>2021</v>
      </c>
      <c r="J109" s="318"/>
      <c r="K109" s="319"/>
      <c r="L109" s="317">
        <f>$C$3-2</f>
        <v>2022</v>
      </c>
      <c r="M109" s="318"/>
      <c r="N109" s="319"/>
      <c r="O109" s="317">
        <f>$C$3-1</f>
        <v>2023</v>
      </c>
      <c r="P109" s="318"/>
      <c r="Q109" s="319"/>
      <c r="R109" s="324"/>
      <c r="S109" s="325"/>
      <c r="U109" s="317">
        <f>$C$3</f>
        <v>2024</v>
      </c>
      <c r="V109" s="318"/>
      <c r="W109" s="318"/>
      <c r="X109" s="318"/>
      <c r="Y109" s="319"/>
      <c r="Z109" s="317">
        <f>$C$3+1</f>
        <v>2025</v>
      </c>
      <c r="AA109" s="318"/>
      <c r="AB109" s="318"/>
      <c r="AC109" s="318"/>
      <c r="AD109" s="319"/>
      <c r="AE109" s="317">
        <f>$C$3+2</f>
        <v>2026</v>
      </c>
      <c r="AF109" s="318"/>
      <c r="AG109" s="318"/>
      <c r="AH109" s="318"/>
      <c r="AI109" s="319"/>
      <c r="AJ109" s="317">
        <f>$C$3+3</f>
        <v>2027</v>
      </c>
      <c r="AK109" s="318"/>
      <c r="AL109" s="318"/>
      <c r="AM109" s="318"/>
      <c r="AN109" s="319"/>
      <c r="AO109" s="317">
        <f>$C$3+4</f>
        <v>2028</v>
      </c>
      <c r="AP109" s="318"/>
      <c r="AQ109" s="318"/>
      <c r="AR109" s="318"/>
      <c r="AS109" s="319"/>
      <c r="AT109" s="320" t="str">
        <f>U109&amp;" - "&amp;AO109</f>
        <v>2024 - 2028</v>
      </c>
      <c r="AU109" s="321"/>
    </row>
    <row r="110" spans="2:47" ht="43.5" outlineLevel="1" x14ac:dyDescent="0.35">
      <c r="B110" s="328"/>
      <c r="C110" s="335"/>
      <c r="D110" s="64" t="s">
        <v>133</v>
      </c>
      <c r="E110" s="65" t="s">
        <v>134</v>
      </c>
      <c r="F110" s="64" t="s">
        <v>133</v>
      </c>
      <c r="G110" s="9" t="s">
        <v>134</v>
      </c>
      <c r="H110" s="65" t="s">
        <v>135</v>
      </c>
      <c r="I110" s="64" t="s">
        <v>133</v>
      </c>
      <c r="J110" s="9" t="s">
        <v>134</v>
      </c>
      <c r="K110" s="65" t="s">
        <v>135</v>
      </c>
      <c r="L110" s="64" t="s">
        <v>133</v>
      </c>
      <c r="M110" s="9" t="s">
        <v>134</v>
      </c>
      <c r="N110" s="65" t="s">
        <v>135</v>
      </c>
      <c r="O110" s="64" t="s">
        <v>133</v>
      </c>
      <c r="P110" s="9" t="s">
        <v>134</v>
      </c>
      <c r="Q110" s="65" t="s">
        <v>135</v>
      </c>
      <c r="R110" s="64" t="s">
        <v>127</v>
      </c>
      <c r="S110" s="119" t="s">
        <v>136</v>
      </c>
      <c r="U110" s="64" t="s">
        <v>133</v>
      </c>
      <c r="V110" s="104" t="s">
        <v>137</v>
      </c>
      <c r="W110" s="104" t="s">
        <v>138</v>
      </c>
      <c r="X110" s="9" t="s">
        <v>134</v>
      </c>
      <c r="Y110" s="65" t="s">
        <v>135</v>
      </c>
      <c r="Z110" s="64" t="s">
        <v>133</v>
      </c>
      <c r="AA110" s="104" t="s">
        <v>137</v>
      </c>
      <c r="AB110" s="104" t="s">
        <v>138</v>
      </c>
      <c r="AC110" s="9" t="s">
        <v>134</v>
      </c>
      <c r="AD110" s="65" t="s">
        <v>135</v>
      </c>
      <c r="AE110" s="64" t="s">
        <v>133</v>
      </c>
      <c r="AF110" s="104" t="s">
        <v>137</v>
      </c>
      <c r="AG110" s="104" t="s">
        <v>138</v>
      </c>
      <c r="AH110" s="9" t="s">
        <v>134</v>
      </c>
      <c r="AI110" s="65" t="s">
        <v>135</v>
      </c>
      <c r="AJ110" s="64" t="s">
        <v>133</v>
      </c>
      <c r="AK110" s="104" t="s">
        <v>137</v>
      </c>
      <c r="AL110" s="104" t="s">
        <v>138</v>
      </c>
      <c r="AM110" s="9" t="s">
        <v>134</v>
      </c>
      <c r="AN110" s="65" t="s">
        <v>135</v>
      </c>
      <c r="AO110" s="64" t="s">
        <v>133</v>
      </c>
      <c r="AP110" s="104" t="s">
        <v>137</v>
      </c>
      <c r="AQ110" s="104" t="s">
        <v>138</v>
      </c>
      <c r="AR110" s="9" t="s">
        <v>134</v>
      </c>
      <c r="AS110" s="65" t="s">
        <v>135</v>
      </c>
      <c r="AT110" s="64" t="s">
        <v>127</v>
      </c>
      <c r="AU110" s="119" t="s">
        <v>136</v>
      </c>
    </row>
    <row r="111" spans="2:47" outlineLevel="1" x14ac:dyDescent="0.35">
      <c r="B111" s="237" t="s">
        <v>75</v>
      </c>
      <c r="C111" s="62" t="s">
        <v>106</v>
      </c>
      <c r="D111" s="68"/>
      <c r="E111" s="69"/>
      <c r="F111" s="68"/>
      <c r="G111" s="137">
        <f t="shared" ref="G111" si="124">E111+F111</f>
        <v>0</v>
      </c>
      <c r="H111" s="167">
        <f t="shared" ref="H111" si="125">IFERROR((G111-E111)/E111,0)</f>
        <v>0</v>
      </c>
      <c r="I111" s="68"/>
      <c r="J111" s="137">
        <f t="shared" ref="J111" si="126">G111+I111</f>
        <v>0</v>
      </c>
      <c r="K111" s="167">
        <f t="shared" ref="K111" si="127">IFERROR((J111-G111)/G111,0)</f>
        <v>0</v>
      </c>
      <c r="L111" s="68"/>
      <c r="M111" s="137">
        <f t="shared" ref="M111" si="128">J111+L111</f>
        <v>0</v>
      </c>
      <c r="N111" s="167">
        <f t="shared" ref="N111" si="129">IFERROR((M111-J111)/J111,0)</f>
        <v>0</v>
      </c>
      <c r="O111" s="68"/>
      <c r="P111" s="137">
        <f t="shared" ref="P111:P135" si="130">M111+O111</f>
        <v>0</v>
      </c>
      <c r="Q111" s="167">
        <f t="shared" ref="Q111:Q136" si="131">IFERROR((P111-M111)/M111,0)</f>
        <v>0</v>
      </c>
      <c r="R111" s="164">
        <f t="shared" ref="R111:R135" si="132">D111+F111+I111+L111+O111</f>
        <v>0</v>
      </c>
      <c r="S111" s="165">
        <f t="shared" ref="S111:S136" si="133">IFERROR((P111/E111)^(1/4)-1,0)</f>
        <v>0</v>
      </c>
      <c r="U111" s="169">
        <f>V111+W111</f>
        <v>0</v>
      </c>
      <c r="V111" s="6"/>
      <c r="W111" s="6"/>
      <c r="X111" s="137">
        <f t="shared" ref="X111:X135" si="134">P111+U111</f>
        <v>0</v>
      </c>
      <c r="Y111" s="167">
        <f t="shared" ref="Y111:Y135" si="135">IFERROR((X111-P111)/P111,0)</f>
        <v>0</v>
      </c>
      <c r="Z111" s="169">
        <f>AA111+AB111</f>
        <v>0</v>
      </c>
      <c r="AA111" s="6"/>
      <c r="AB111" s="6"/>
      <c r="AC111" s="137">
        <f t="shared" ref="AC111:AC135" si="136">X111+Z111</f>
        <v>0</v>
      </c>
      <c r="AD111" s="160">
        <f t="shared" ref="AD111:AD135" si="137">IFERROR((AC111-X111)/X111,0)</f>
        <v>0</v>
      </c>
      <c r="AE111" s="169">
        <f>AF111+AG111</f>
        <v>0</v>
      </c>
      <c r="AF111" s="6"/>
      <c r="AG111" s="6"/>
      <c r="AH111" s="137">
        <f t="shared" ref="AH111:AH135" si="138">AC111+AE111</f>
        <v>0</v>
      </c>
      <c r="AI111" s="160">
        <f t="shared" ref="AI111:AI135" si="139">IFERROR((AH111-AC111)/AC111,0)</f>
        <v>0</v>
      </c>
      <c r="AJ111" s="169">
        <f>AK111+AL111</f>
        <v>0</v>
      </c>
      <c r="AK111" s="6"/>
      <c r="AL111" s="6"/>
      <c r="AM111" s="137">
        <f t="shared" ref="AM111:AM135" si="140">AH111+AJ111</f>
        <v>0</v>
      </c>
      <c r="AN111" s="160">
        <f t="shared" ref="AN111:AN135" si="141">IFERROR((AM111-AH111)/AH111,0)</f>
        <v>0</v>
      </c>
      <c r="AO111" s="169">
        <f>AP111+AQ111</f>
        <v>0</v>
      </c>
      <c r="AP111" s="6"/>
      <c r="AQ111" s="6"/>
      <c r="AR111" s="137">
        <f t="shared" ref="AR111" si="142">AM111+AO111</f>
        <v>0</v>
      </c>
      <c r="AS111" s="160">
        <f t="shared" ref="AS111" si="143">IFERROR((AR111-AM111)/AM111,0)</f>
        <v>0</v>
      </c>
      <c r="AT111" s="164">
        <f t="shared" ref="AT111" si="144">U111+Z111+AE111+AJ111+AO111</f>
        <v>0</v>
      </c>
      <c r="AU111" s="165">
        <f t="shared" ref="AU111" si="145">IFERROR((AR111/X111)^(1/4)-1,0)</f>
        <v>0</v>
      </c>
    </row>
    <row r="112" spans="2:47" outlineLevel="1" x14ac:dyDescent="0.35">
      <c r="B112" s="238" t="s">
        <v>76</v>
      </c>
      <c r="C112" s="62" t="s">
        <v>106</v>
      </c>
      <c r="D112" s="68"/>
      <c r="E112" s="69"/>
      <c r="F112" s="68"/>
      <c r="G112" s="137">
        <f t="shared" ref="G112:G135" si="146">E112+F112</f>
        <v>0</v>
      </c>
      <c r="H112" s="167">
        <f t="shared" ref="H112:H135" si="147">IFERROR((G112-E112)/E112,0)</f>
        <v>0</v>
      </c>
      <c r="I112" s="68"/>
      <c r="J112" s="137">
        <f t="shared" ref="J112:J135" si="148">G112+I112</f>
        <v>0</v>
      </c>
      <c r="K112" s="167">
        <f t="shared" ref="K112:K135" si="149">IFERROR((J112-G112)/G112,0)</f>
        <v>0</v>
      </c>
      <c r="L112" s="68"/>
      <c r="M112" s="137">
        <f t="shared" ref="M112:M135" si="150">J112+L112</f>
        <v>0</v>
      </c>
      <c r="N112" s="167">
        <f t="shared" ref="N112:N135" si="151">IFERROR((M112-J112)/J112,0)</f>
        <v>0</v>
      </c>
      <c r="O112" s="68"/>
      <c r="P112" s="137">
        <f t="shared" si="130"/>
        <v>0</v>
      </c>
      <c r="Q112" s="167">
        <f t="shared" si="131"/>
        <v>0</v>
      </c>
      <c r="R112" s="164">
        <f t="shared" si="132"/>
        <v>0</v>
      </c>
      <c r="S112" s="165">
        <f t="shared" si="133"/>
        <v>0</v>
      </c>
      <c r="U112" s="169">
        <f t="shared" ref="U112:U135" si="152">V112+W112</f>
        <v>0</v>
      </c>
      <c r="V112" s="6"/>
      <c r="W112" s="6"/>
      <c r="X112" s="137">
        <f t="shared" si="134"/>
        <v>0</v>
      </c>
      <c r="Y112" s="167">
        <f t="shared" si="135"/>
        <v>0</v>
      </c>
      <c r="Z112" s="169">
        <f t="shared" ref="Z112:Z135" si="153">AA112+AB112</f>
        <v>0</v>
      </c>
      <c r="AA112" s="6"/>
      <c r="AB112" s="6"/>
      <c r="AC112" s="137">
        <f t="shared" si="136"/>
        <v>0</v>
      </c>
      <c r="AD112" s="160">
        <f t="shared" si="137"/>
        <v>0</v>
      </c>
      <c r="AE112" s="169">
        <f t="shared" ref="AE112:AE135" si="154">AF112+AG112</f>
        <v>0</v>
      </c>
      <c r="AF112" s="6"/>
      <c r="AG112" s="6"/>
      <c r="AH112" s="137">
        <f t="shared" si="138"/>
        <v>0</v>
      </c>
      <c r="AI112" s="160">
        <f t="shared" si="139"/>
        <v>0</v>
      </c>
      <c r="AJ112" s="169">
        <f t="shared" ref="AJ112:AJ135" si="155">AK112+AL112</f>
        <v>0</v>
      </c>
      <c r="AK112" s="6"/>
      <c r="AL112" s="6"/>
      <c r="AM112" s="137">
        <f t="shared" si="140"/>
        <v>0</v>
      </c>
      <c r="AN112" s="160">
        <f t="shared" si="141"/>
        <v>0</v>
      </c>
      <c r="AO112" s="169">
        <f t="shared" ref="AO112:AO135" si="156">AP112+AQ112</f>
        <v>0</v>
      </c>
      <c r="AP112" s="6"/>
      <c r="AQ112" s="6"/>
      <c r="AR112" s="137">
        <f t="shared" ref="AR112:AR135" si="157">AM112+AO112</f>
        <v>0</v>
      </c>
      <c r="AS112" s="160">
        <f t="shared" ref="AS112:AS135" si="158">IFERROR((AR112-AM112)/AM112,0)</f>
        <v>0</v>
      </c>
      <c r="AT112" s="164">
        <f t="shared" ref="AT112:AT135" si="159">U112+Z112+AE112+AJ112+AO112</f>
        <v>0</v>
      </c>
      <c r="AU112" s="165">
        <f t="shared" ref="AU112:AU135" si="160">IFERROR((AR112/X112)^(1/4)-1,0)</f>
        <v>0</v>
      </c>
    </row>
    <row r="113" spans="2:47" outlineLevel="1" x14ac:dyDescent="0.35">
      <c r="B113" s="237" t="s">
        <v>77</v>
      </c>
      <c r="C113" s="62" t="s">
        <v>106</v>
      </c>
      <c r="D113" s="68"/>
      <c r="E113" s="69"/>
      <c r="F113" s="68"/>
      <c r="G113" s="137">
        <f t="shared" si="146"/>
        <v>0</v>
      </c>
      <c r="H113" s="167">
        <f t="shared" si="147"/>
        <v>0</v>
      </c>
      <c r="I113" s="68"/>
      <c r="J113" s="137">
        <f t="shared" si="148"/>
        <v>0</v>
      </c>
      <c r="K113" s="167">
        <f t="shared" si="149"/>
        <v>0</v>
      </c>
      <c r="L113" s="68"/>
      <c r="M113" s="137">
        <f t="shared" si="150"/>
        <v>0</v>
      </c>
      <c r="N113" s="167">
        <f t="shared" si="151"/>
        <v>0</v>
      </c>
      <c r="O113" s="68"/>
      <c r="P113" s="137">
        <f t="shared" si="130"/>
        <v>0</v>
      </c>
      <c r="Q113" s="167">
        <f t="shared" si="131"/>
        <v>0</v>
      </c>
      <c r="R113" s="164">
        <f t="shared" si="132"/>
        <v>0</v>
      </c>
      <c r="S113" s="165">
        <f t="shared" si="133"/>
        <v>0</v>
      </c>
      <c r="U113" s="169">
        <f t="shared" si="152"/>
        <v>0</v>
      </c>
      <c r="V113" s="6"/>
      <c r="W113" s="6"/>
      <c r="X113" s="137">
        <f t="shared" si="134"/>
        <v>0</v>
      </c>
      <c r="Y113" s="167">
        <f t="shared" si="135"/>
        <v>0</v>
      </c>
      <c r="Z113" s="169">
        <f t="shared" si="153"/>
        <v>0</v>
      </c>
      <c r="AA113" s="6"/>
      <c r="AB113" s="6"/>
      <c r="AC113" s="137">
        <f t="shared" si="136"/>
        <v>0</v>
      </c>
      <c r="AD113" s="160">
        <f t="shared" si="137"/>
        <v>0</v>
      </c>
      <c r="AE113" s="169">
        <f t="shared" si="154"/>
        <v>0</v>
      </c>
      <c r="AF113" s="6"/>
      <c r="AG113" s="6"/>
      <c r="AH113" s="137">
        <f t="shared" si="138"/>
        <v>0</v>
      </c>
      <c r="AI113" s="160">
        <f t="shared" si="139"/>
        <v>0</v>
      </c>
      <c r="AJ113" s="169">
        <f t="shared" si="155"/>
        <v>0</v>
      </c>
      <c r="AK113" s="6"/>
      <c r="AL113" s="6"/>
      <c r="AM113" s="137">
        <f t="shared" si="140"/>
        <v>0</v>
      </c>
      <c r="AN113" s="160">
        <f t="shared" si="141"/>
        <v>0</v>
      </c>
      <c r="AO113" s="169">
        <f t="shared" si="156"/>
        <v>0</v>
      </c>
      <c r="AP113" s="6"/>
      <c r="AQ113" s="6"/>
      <c r="AR113" s="137">
        <f t="shared" si="157"/>
        <v>0</v>
      </c>
      <c r="AS113" s="160">
        <f t="shared" si="158"/>
        <v>0</v>
      </c>
      <c r="AT113" s="164">
        <f t="shared" si="159"/>
        <v>0</v>
      </c>
      <c r="AU113" s="165">
        <f t="shared" si="160"/>
        <v>0</v>
      </c>
    </row>
    <row r="114" spans="2:47" outlineLevel="1" x14ac:dyDescent="0.35">
      <c r="B114" s="238" t="s">
        <v>78</v>
      </c>
      <c r="C114" s="62" t="s">
        <v>106</v>
      </c>
      <c r="D114" s="68"/>
      <c r="E114" s="69"/>
      <c r="F114" s="68"/>
      <c r="G114" s="137">
        <f t="shared" si="146"/>
        <v>0</v>
      </c>
      <c r="H114" s="167">
        <f t="shared" si="147"/>
        <v>0</v>
      </c>
      <c r="I114" s="68"/>
      <c r="J114" s="137">
        <f t="shared" si="148"/>
        <v>0</v>
      </c>
      <c r="K114" s="167">
        <f t="shared" si="149"/>
        <v>0</v>
      </c>
      <c r="L114" s="6">
        <v>7</v>
      </c>
      <c r="M114" s="137">
        <f t="shared" si="150"/>
        <v>7</v>
      </c>
      <c r="N114" s="167">
        <f t="shared" si="151"/>
        <v>0</v>
      </c>
      <c r="O114" s="6">
        <v>1</v>
      </c>
      <c r="P114" s="137">
        <f t="shared" si="130"/>
        <v>8</v>
      </c>
      <c r="Q114" s="167">
        <f t="shared" si="131"/>
        <v>0.14285714285714285</v>
      </c>
      <c r="R114" s="164">
        <f t="shared" si="132"/>
        <v>8</v>
      </c>
      <c r="S114" s="165">
        <f t="shared" si="133"/>
        <v>0</v>
      </c>
      <c r="U114" s="169">
        <f t="shared" si="152"/>
        <v>20</v>
      </c>
      <c r="V114" s="6">
        <v>20</v>
      </c>
      <c r="W114" s="6"/>
      <c r="X114" s="137">
        <f t="shared" si="134"/>
        <v>28</v>
      </c>
      <c r="Y114" s="167">
        <f t="shared" si="135"/>
        <v>2.5</v>
      </c>
      <c r="Z114" s="169">
        <f t="shared" si="153"/>
        <v>17</v>
      </c>
      <c r="AA114" s="6">
        <v>17</v>
      </c>
      <c r="AB114" s="6"/>
      <c r="AC114" s="137">
        <f t="shared" si="136"/>
        <v>45</v>
      </c>
      <c r="AD114" s="160">
        <f t="shared" si="137"/>
        <v>0.6071428571428571</v>
      </c>
      <c r="AE114" s="169">
        <f t="shared" si="154"/>
        <v>17</v>
      </c>
      <c r="AF114" s="6">
        <v>17</v>
      </c>
      <c r="AG114" s="6"/>
      <c r="AH114" s="137">
        <f t="shared" si="138"/>
        <v>62</v>
      </c>
      <c r="AI114" s="160">
        <f t="shared" si="139"/>
        <v>0.37777777777777777</v>
      </c>
      <c r="AJ114" s="169">
        <f t="shared" si="155"/>
        <v>17</v>
      </c>
      <c r="AK114" s="6">
        <v>17</v>
      </c>
      <c r="AL114" s="6"/>
      <c r="AM114" s="137">
        <f t="shared" si="140"/>
        <v>79</v>
      </c>
      <c r="AN114" s="160">
        <f t="shared" si="141"/>
        <v>0.27419354838709675</v>
      </c>
      <c r="AO114" s="169">
        <f t="shared" si="156"/>
        <v>15</v>
      </c>
      <c r="AP114" s="6">
        <v>15</v>
      </c>
      <c r="AQ114" s="6"/>
      <c r="AR114" s="137">
        <f t="shared" si="157"/>
        <v>94</v>
      </c>
      <c r="AS114" s="160">
        <f t="shared" si="158"/>
        <v>0.189873417721519</v>
      </c>
      <c r="AT114" s="164">
        <f t="shared" si="159"/>
        <v>86</v>
      </c>
      <c r="AU114" s="165">
        <f t="shared" si="160"/>
        <v>0.35360657601306311</v>
      </c>
    </row>
    <row r="115" spans="2:47" outlineLevel="1" x14ac:dyDescent="0.35">
      <c r="B115" s="237" t="s">
        <v>79</v>
      </c>
      <c r="C115" s="62" t="s">
        <v>106</v>
      </c>
      <c r="D115" s="68"/>
      <c r="E115" s="69"/>
      <c r="F115" s="68"/>
      <c r="G115" s="137">
        <f t="shared" si="146"/>
        <v>0</v>
      </c>
      <c r="H115" s="167">
        <f t="shared" si="147"/>
        <v>0</v>
      </c>
      <c r="I115" s="68"/>
      <c r="J115" s="137">
        <f t="shared" si="148"/>
        <v>0</v>
      </c>
      <c r="K115" s="167">
        <f t="shared" si="149"/>
        <v>0</v>
      </c>
      <c r="L115" s="6"/>
      <c r="M115" s="137">
        <f t="shared" si="150"/>
        <v>0</v>
      </c>
      <c r="N115" s="167">
        <f t="shared" si="151"/>
        <v>0</v>
      </c>
      <c r="O115" s="6"/>
      <c r="P115" s="137">
        <f t="shared" si="130"/>
        <v>0</v>
      </c>
      <c r="Q115" s="167">
        <f t="shared" si="131"/>
        <v>0</v>
      </c>
      <c r="R115" s="164">
        <f t="shared" si="132"/>
        <v>0</v>
      </c>
      <c r="S115" s="165">
        <f t="shared" si="133"/>
        <v>0</v>
      </c>
      <c r="U115" s="169">
        <f t="shared" si="152"/>
        <v>0</v>
      </c>
      <c r="V115" s="6"/>
      <c r="W115" s="6"/>
      <c r="X115" s="137">
        <f t="shared" si="134"/>
        <v>0</v>
      </c>
      <c r="Y115" s="167">
        <f t="shared" si="135"/>
        <v>0</v>
      </c>
      <c r="Z115" s="169">
        <f t="shared" si="153"/>
        <v>0</v>
      </c>
      <c r="AA115" s="6"/>
      <c r="AB115" s="6"/>
      <c r="AC115" s="137">
        <f t="shared" si="136"/>
        <v>0</v>
      </c>
      <c r="AD115" s="160">
        <f t="shared" si="137"/>
        <v>0</v>
      </c>
      <c r="AE115" s="169">
        <f t="shared" si="154"/>
        <v>0</v>
      </c>
      <c r="AF115" s="6"/>
      <c r="AG115" s="6"/>
      <c r="AH115" s="137">
        <f t="shared" si="138"/>
        <v>0</v>
      </c>
      <c r="AI115" s="160">
        <f t="shared" si="139"/>
        <v>0</v>
      </c>
      <c r="AJ115" s="169">
        <f t="shared" si="155"/>
        <v>0</v>
      </c>
      <c r="AK115" s="6"/>
      <c r="AL115" s="6"/>
      <c r="AM115" s="137">
        <f t="shared" si="140"/>
        <v>0</v>
      </c>
      <c r="AN115" s="160">
        <f t="shared" si="141"/>
        <v>0</v>
      </c>
      <c r="AO115" s="169">
        <f t="shared" si="156"/>
        <v>0</v>
      </c>
      <c r="AP115" s="6"/>
      <c r="AQ115" s="6"/>
      <c r="AR115" s="137">
        <f t="shared" si="157"/>
        <v>0</v>
      </c>
      <c r="AS115" s="160">
        <f t="shared" si="158"/>
        <v>0</v>
      </c>
      <c r="AT115" s="164">
        <f t="shared" si="159"/>
        <v>0</v>
      </c>
      <c r="AU115" s="165">
        <f t="shared" si="160"/>
        <v>0</v>
      </c>
    </row>
    <row r="116" spans="2:47" outlineLevel="1" x14ac:dyDescent="0.35">
      <c r="B116" s="238" t="s">
        <v>80</v>
      </c>
      <c r="C116" s="62" t="s">
        <v>106</v>
      </c>
      <c r="D116" s="68"/>
      <c r="E116" s="69"/>
      <c r="F116" s="68"/>
      <c r="G116" s="137">
        <f t="shared" si="146"/>
        <v>0</v>
      </c>
      <c r="H116" s="167">
        <f t="shared" si="147"/>
        <v>0</v>
      </c>
      <c r="I116" s="68"/>
      <c r="J116" s="137">
        <f t="shared" si="148"/>
        <v>0</v>
      </c>
      <c r="K116" s="167">
        <f t="shared" si="149"/>
        <v>0</v>
      </c>
      <c r="L116" s="6">
        <v>26</v>
      </c>
      <c r="M116" s="137">
        <f t="shared" si="150"/>
        <v>26</v>
      </c>
      <c r="N116" s="167">
        <f t="shared" si="151"/>
        <v>0</v>
      </c>
      <c r="O116" s="6">
        <v>1</v>
      </c>
      <c r="P116" s="137">
        <f t="shared" si="130"/>
        <v>27</v>
      </c>
      <c r="Q116" s="167">
        <f t="shared" si="131"/>
        <v>3.8461538461538464E-2</v>
      </c>
      <c r="R116" s="164">
        <f t="shared" si="132"/>
        <v>27</v>
      </c>
      <c r="S116" s="165">
        <f t="shared" si="133"/>
        <v>0</v>
      </c>
      <c r="U116" s="169">
        <f t="shared" si="152"/>
        <v>19</v>
      </c>
      <c r="V116" s="6">
        <v>19</v>
      </c>
      <c r="W116" s="6"/>
      <c r="X116" s="137">
        <f t="shared" si="134"/>
        <v>46</v>
      </c>
      <c r="Y116" s="167">
        <f t="shared" si="135"/>
        <v>0.70370370370370372</v>
      </c>
      <c r="Z116" s="169">
        <f t="shared" si="153"/>
        <v>16</v>
      </c>
      <c r="AA116" s="6">
        <v>16</v>
      </c>
      <c r="AB116" s="6"/>
      <c r="AC116" s="137">
        <f t="shared" si="136"/>
        <v>62</v>
      </c>
      <c r="AD116" s="160">
        <f t="shared" si="137"/>
        <v>0.34782608695652173</v>
      </c>
      <c r="AE116" s="169">
        <f t="shared" si="154"/>
        <v>19</v>
      </c>
      <c r="AF116" s="6">
        <v>19</v>
      </c>
      <c r="AG116" s="6"/>
      <c r="AH116" s="137">
        <f t="shared" si="138"/>
        <v>81</v>
      </c>
      <c r="AI116" s="160">
        <f t="shared" si="139"/>
        <v>0.30645161290322581</v>
      </c>
      <c r="AJ116" s="169">
        <f t="shared" si="155"/>
        <v>14</v>
      </c>
      <c r="AK116" s="6">
        <v>14</v>
      </c>
      <c r="AL116" s="6"/>
      <c r="AM116" s="137">
        <f t="shared" si="140"/>
        <v>95</v>
      </c>
      <c r="AN116" s="160">
        <f t="shared" si="141"/>
        <v>0.1728395061728395</v>
      </c>
      <c r="AO116" s="169">
        <f t="shared" si="156"/>
        <v>13</v>
      </c>
      <c r="AP116" s="6">
        <v>13</v>
      </c>
      <c r="AQ116" s="6"/>
      <c r="AR116" s="137">
        <f t="shared" si="157"/>
        <v>108</v>
      </c>
      <c r="AS116" s="160">
        <f t="shared" si="158"/>
        <v>0.1368421052631579</v>
      </c>
      <c r="AT116" s="164">
        <f t="shared" si="159"/>
        <v>81</v>
      </c>
      <c r="AU116" s="165">
        <f t="shared" si="160"/>
        <v>0.2378456104723834</v>
      </c>
    </row>
    <row r="117" spans="2:47" outlineLevel="1" x14ac:dyDescent="0.35">
      <c r="B117" s="237" t="s">
        <v>81</v>
      </c>
      <c r="C117" s="62" t="s">
        <v>106</v>
      </c>
      <c r="D117" s="68"/>
      <c r="E117" s="69"/>
      <c r="F117" s="68"/>
      <c r="G117" s="137">
        <f t="shared" si="146"/>
        <v>0</v>
      </c>
      <c r="H117" s="167">
        <f t="shared" si="147"/>
        <v>0</v>
      </c>
      <c r="I117" s="68"/>
      <c r="J117" s="137">
        <f t="shared" si="148"/>
        <v>0</v>
      </c>
      <c r="K117" s="167">
        <f t="shared" si="149"/>
        <v>0</v>
      </c>
      <c r="L117" s="6"/>
      <c r="M117" s="137">
        <f t="shared" si="150"/>
        <v>0</v>
      </c>
      <c r="N117" s="167">
        <f t="shared" si="151"/>
        <v>0</v>
      </c>
      <c r="O117" s="6"/>
      <c r="P117" s="137">
        <f t="shared" si="130"/>
        <v>0</v>
      </c>
      <c r="Q117" s="167">
        <f t="shared" si="131"/>
        <v>0</v>
      </c>
      <c r="R117" s="164">
        <f t="shared" si="132"/>
        <v>0</v>
      </c>
      <c r="S117" s="165">
        <f t="shared" si="133"/>
        <v>0</v>
      </c>
      <c r="U117" s="169">
        <f t="shared" si="152"/>
        <v>0</v>
      </c>
      <c r="V117" s="6"/>
      <c r="W117" s="6"/>
      <c r="X117" s="137">
        <f t="shared" si="134"/>
        <v>0</v>
      </c>
      <c r="Y117" s="167">
        <f t="shared" si="135"/>
        <v>0</v>
      </c>
      <c r="Z117" s="169">
        <f t="shared" si="153"/>
        <v>0</v>
      </c>
      <c r="AA117" s="6"/>
      <c r="AB117" s="6"/>
      <c r="AC117" s="137">
        <f t="shared" si="136"/>
        <v>0</v>
      </c>
      <c r="AD117" s="160">
        <f t="shared" si="137"/>
        <v>0</v>
      </c>
      <c r="AE117" s="169">
        <f t="shared" si="154"/>
        <v>0</v>
      </c>
      <c r="AF117" s="6"/>
      <c r="AG117" s="6"/>
      <c r="AH117" s="137">
        <f t="shared" si="138"/>
        <v>0</v>
      </c>
      <c r="AI117" s="160">
        <f t="shared" si="139"/>
        <v>0</v>
      </c>
      <c r="AJ117" s="169">
        <f t="shared" si="155"/>
        <v>0</v>
      </c>
      <c r="AK117" s="6"/>
      <c r="AL117" s="6"/>
      <c r="AM117" s="137">
        <f t="shared" si="140"/>
        <v>0</v>
      </c>
      <c r="AN117" s="160">
        <f t="shared" si="141"/>
        <v>0</v>
      </c>
      <c r="AO117" s="169">
        <f t="shared" si="156"/>
        <v>0</v>
      </c>
      <c r="AP117" s="6"/>
      <c r="AQ117" s="6"/>
      <c r="AR117" s="137">
        <f t="shared" si="157"/>
        <v>0</v>
      </c>
      <c r="AS117" s="160">
        <f t="shared" si="158"/>
        <v>0</v>
      </c>
      <c r="AT117" s="164">
        <f t="shared" si="159"/>
        <v>0</v>
      </c>
      <c r="AU117" s="165">
        <f t="shared" si="160"/>
        <v>0</v>
      </c>
    </row>
    <row r="118" spans="2:47" outlineLevel="1" x14ac:dyDescent="0.35">
      <c r="B118" s="238" t="s">
        <v>82</v>
      </c>
      <c r="C118" s="62" t="s">
        <v>106</v>
      </c>
      <c r="D118" s="68"/>
      <c r="E118" s="69"/>
      <c r="F118" s="68"/>
      <c r="G118" s="137">
        <f t="shared" si="146"/>
        <v>0</v>
      </c>
      <c r="H118" s="167">
        <f t="shared" si="147"/>
        <v>0</v>
      </c>
      <c r="I118" s="68"/>
      <c r="J118" s="137">
        <f t="shared" si="148"/>
        <v>0</v>
      </c>
      <c r="K118" s="167">
        <f t="shared" si="149"/>
        <v>0</v>
      </c>
      <c r="L118" s="6">
        <v>8</v>
      </c>
      <c r="M118" s="137">
        <f t="shared" si="150"/>
        <v>8</v>
      </c>
      <c r="N118" s="167">
        <f t="shared" si="151"/>
        <v>0</v>
      </c>
      <c r="O118" s="6">
        <v>2</v>
      </c>
      <c r="P118" s="137">
        <f t="shared" si="130"/>
        <v>10</v>
      </c>
      <c r="Q118" s="167">
        <f t="shared" si="131"/>
        <v>0.25</v>
      </c>
      <c r="R118" s="164">
        <f t="shared" si="132"/>
        <v>10</v>
      </c>
      <c r="S118" s="165">
        <f t="shared" si="133"/>
        <v>0</v>
      </c>
      <c r="U118" s="169">
        <f t="shared" si="152"/>
        <v>20</v>
      </c>
      <c r="V118" s="6">
        <v>20</v>
      </c>
      <c r="W118" s="6"/>
      <c r="X118" s="137">
        <f t="shared" si="134"/>
        <v>30</v>
      </c>
      <c r="Y118" s="167">
        <f t="shared" si="135"/>
        <v>2</v>
      </c>
      <c r="Z118" s="169">
        <f t="shared" si="153"/>
        <v>19</v>
      </c>
      <c r="AA118" s="6">
        <v>19</v>
      </c>
      <c r="AB118" s="6"/>
      <c r="AC118" s="137">
        <f t="shared" si="136"/>
        <v>49</v>
      </c>
      <c r="AD118" s="160">
        <f t="shared" si="137"/>
        <v>0.6333333333333333</v>
      </c>
      <c r="AE118" s="169">
        <f t="shared" si="154"/>
        <v>18</v>
      </c>
      <c r="AF118" s="6">
        <v>18</v>
      </c>
      <c r="AG118" s="6"/>
      <c r="AH118" s="137">
        <f t="shared" si="138"/>
        <v>67</v>
      </c>
      <c r="AI118" s="160">
        <f t="shared" si="139"/>
        <v>0.36734693877551022</v>
      </c>
      <c r="AJ118" s="169">
        <f t="shared" si="155"/>
        <v>14</v>
      </c>
      <c r="AK118" s="6">
        <v>14</v>
      </c>
      <c r="AL118" s="6"/>
      <c r="AM118" s="137">
        <f t="shared" si="140"/>
        <v>81</v>
      </c>
      <c r="AN118" s="160">
        <f t="shared" si="141"/>
        <v>0.20895522388059701</v>
      </c>
      <c r="AO118" s="169">
        <f t="shared" si="156"/>
        <v>12</v>
      </c>
      <c r="AP118" s="6">
        <v>12</v>
      </c>
      <c r="AQ118" s="6"/>
      <c r="AR118" s="137">
        <f t="shared" si="157"/>
        <v>93</v>
      </c>
      <c r="AS118" s="160">
        <f t="shared" si="158"/>
        <v>0.14814814814814814</v>
      </c>
      <c r="AT118" s="164">
        <f t="shared" si="159"/>
        <v>83</v>
      </c>
      <c r="AU118" s="165">
        <f t="shared" si="160"/>
        <v>0.32690681140986722</v>
      </c>
    </row>
    <row r="119" spans="2:47" outlineLevel="1" x14ac:dyDescent="0.35">
      <c r="B119" s="237" t="s">
        <v>83</v>
      </c>
      <c r="C119" s="62" t="s">
        <v>106</v>
      </c>
      <c r="D119" s="68"/>
      <c r="E119" s="69"/>
      <c r="F119" s="68"/>
      <c r="G119" s="137">
        <f t="shared" si="146"/>
        <v>0</v>
      </c>
      <c r="H119" s="167">
        <f t="shared" si="147"/>
        <v>0</v>
      </c>
      <c r="I119" s="68"/>
      <c r="J119" s="137">
        <f t="shared" si="148"/>
        <v>0</v>
      </c>
      <c r="K119" s="167">
        <f t="shared" si="149"/>
        <v>0</v>
      </c>
      <c r="L119" s="6"/>
      <c r="M119" s="137">
        <f t="shared" si="150"/>
        <v>0</v>
      </c>
      <c r="N119" s="167">
        <f t="shared" si="151"/>
        <v>0</v>
      </c>
      <c r="O119" s="6"/>
      <c r="P119" s="137">
        <f t="shared" si="130"/>
        <v>0</v>
      </c>
      <c r="Q119" s="167">
        <f t="shared" si="131"/>
        <v>0</v>
      </c>
      <c r="R119" s="164">
        <f t="shared" si="132"/>
        <v>0</v>
      </c>
      <c r="S119" s="165">
        <f t="shared" si="133"/>
        <v>0</v>
      </c>
      <c r="U119" s="169">
        <f t="shared" si="152"/>
        <v>0</v>
      </c>
      <c r="V119" s="6"/>
      <c r="W119" s="6"/>
      <c r="X119" s="137">
        <f t="shared" si="134"/>
        <v>0</v>
      </c>
      <c r="Y119" s="167">
        <f t="shared" si="135"/>
        <v>0</v>
      </c>
      <c r="Z119" s="169">
        <f t="shared" si="153"/>
        <v>0</v>
      </c>
      <c r="AA119" s="6"/>
      <c r="AB119" s="6"/>
      <c r="AC119" s="137">
        <f t="shared" si="136"/>
        <v>0</v>
      </c>
      <c r="AD119" s="160">
        <f t="shared" si="137"/>
        <v>0</v>
      </c>
      <c r="AE119" s="169">
        <f t="shared" si="154"/>
        <v>0</v>
      </c>
      <c r="AF119" s="6"/>
      <c r="AG119" s="6"/>
      <c r="AH119" s="137">
        <f t="shared" si="138"/>
        <v>0</v>
      </c>
      <c r="AI119" s="160">
        <f t="shared" si="139"/>
        <v>0</v>
      </c>
      <c r="AJ119" s="169">
        <f t="shared" si="155"/>
        <v>0</v>
      </c>
      <c r="AK119" s="6"/>
      <c r="AL119" s="6"/>
      <c r="AM119" s="137">
        <f t="shared" si="140"/>
        <v>0</v>
      </c>
      <c r="AN119" s="160">
        <f t="shared" si="141"/>
        <v>0</v>
      </c>
      <c r="AO119" s="169">
        <f t="shared" si="156"/>
        <v>0</v>
      </c>
      <c r="AP119" s="6"/>
      <c r="AQ119" s="6"/>
      <c r="AR119" s="137">
        <f t="shared" si="157"/>
        <v>0</v>
      </c>
      <c r="AS119" s="160">
        <f t="shared" si="158"/>
        <v>0</v>
      </c>
      <c r="AT119" s="164">
        <f t="shared" si="159"/>
        <v>0</v>
      </c>
      <c r="AU119" s="165">
        <f t="shared" si="160"/>
        <v>0</v>
      </c>
    </row>
    <row r="120" spans="2:47" outlineLevel="1" x14ac:dyDescent="0.35">
      <c r="B120" s="238" t="s">
        <v>84</v>
      </c>
      <c r="C120" s="62" t="s">
        <v>106</v>
      </c>
      <c r="D120" s="68"/>
      <c r="E120" s="69"/>
      <c r="F120" s="68"/>
      <c r="G120" s="137">
        <f t="shared" si="146"/>
        <v>0</v>
      </c>
      <c r="H120" s="167">
        <f t="shared" si="147"/>
        <v>0</v>
      </c>
      <c r="I120" s="68"/>
      <c r="J120" s="137">
        <f t="shared" si="148"/>
        <v>0</v>
      </c>
      <c r="K120" s="167">
        <f t="shared" si="149"/>
        <v>0</v>
      </c>
      <c r="L120" s="6">
        <v>0</v>
      </c>
      <c r="M120" s="137">
        <f t="shared" si="150"/>
        <v>0</v>
      </c>
      <c r="N120" s="167">
        <f t="shared" si="151"/>
        <v>0</v>
      </c>
      <c r="O120" s="6"/>
      <c r="P120" s="137">
        <f t="shared" si="130"/>
        <v>0</v>
      </c>
      <c r="Q120" s="167">
        <f t="shared" si="131"/>
        <v>0</v>
      </c>
      <c r="R120" s="164">
        <f t="shared" si="132"/>
        <v>0</v>
      </c>
      <c r="S120" s="165">
        <f t="shared" si="133"/>
        <v>0</v>
      </c>
      <c r="U120" s="169">
        <f t="shared" si="152"/>
        <v>0</v>
      </c>
      <c r="V120" s="6"/>
      <c r="W120" s="6"/>
      <c r="X120" s="137">
        <f t="shared" si="134"/>
        <v>0</v>
      </c>
      <c r="Y120" s="167">
        <f t="shared" si="135"/>
        <v>0</v>
      </c>
      <c r="Z120" s="169">
        <f t="shared" si="153"/>
        <v>0</v>
      </c>
      <c r="AA120" s="6"/>
      <c r="AB120" s="6"/>
      <c r="AC120" s="137">
        <f t="shared" si="136"/>
        <v>0</v>
      </c>
      <c r="AD120" s="160">
        <f t="shared" si="137"/>
        <v>0</v>
      </c>
      <c r="AE120" s="169">
        <f t="shared" si="154"/>
        <v>0</v>
      </c>
      <c r="AF120" s="6"/>
      <c r="AG120" s="6"/>
      <c r="AH120" s="137">
        <f t="shared" si="138"/>
        <v>0</v>
      </c>
      <c r="AI120" s="160">
        <f t="shared" si="139"/>
        <v>0</v>
      </c>
      <c r="AJ120" s="169">
        <f t="shared" si="155"/>
        <v>0</v>
      </c>
      <c r="AK120" s="6"/>
      <c r="AL120" s="6"/>
      <c r="AM120" s="137">
        <f t="shared" si="140"/>
        <v>0</v>
      </c>
      <c r="AN120" s="160">
        <f t="shared" si="141"/>
        <v>0</v>
      </c>
      <c r="AO120" s="169">
        <f t="shared" si="156"/>
        <v>0</v>
      </c>
      <c r="AP120" s="6"/>
      <c r="AQ120" s="6"/>
      <c r="AR120" s="137">
        <f t="shared" si="157"/>
        <v>0</v>
      </c>
      <c r="AS120" s="160">
        <f t="shared" si="158"/>
        <v>0</v>
      </c>
      <c r="AT120" s="164">
        <f t="shared" si="159"/>
        <v>0</v>
      </c>
      <c r="AU120" s="165">
        <f t="shared" si="160"/>
        <v>0</v>
      </c>
    </row>
    <row r="121" spans="2:47" outlineLevel="1" x14ac:dyDescent="0.35">
      <c r="B121" s="237" t="s">
        <v>85</v>
      </c>
      <c r="C121" s="62" t="s">
        <v>106</v>
      </c>
      <c r="D121" s="68"/>
      <c r="E121" s="69"/>
      <c r="F121" s="68"/>
      <c r="G121" s="137">
        <f t="shared" si="146"/>
        <v>0</v>
      </c>
      <c r="H121" s="167">
        <f t="shared" si="147"/>
        <v>0</v>
      </c>
      <c r="I121" s="68"/>
      <c r="J121" s="137">
        <f t="shared" si="148"/>
        <v>0</v>
      </c>
      <c r="K121" s="167">
        <f t="shared" si="149"/>
        <v>0</v>
      </c>
      <c r="L121" s="6"/>
      <c r="M121" s="137">
        <f t="shared" si="150"/>
        <v>0</v>
      </c>
      <c r="N121" s="167">
        <f t="shared" si="151"/>
        <v>0</v>
      </c>
      <c r="O121" s="6"/>
      <c r="P121" s="137">
        <f t="shared" si="130"/>
        <v>0</v>
      </c>
      <c r="Q121" s="167">
        <f t="shared" si="131"/>
        <v>0</v>
      </c>
      <c r="R121" s="164">
        <f t="shared" si="132"/>
        <v>0</v>
      </c>
      <c r="S121" s="165">
        <f t="shared" si="133"/>
        <v>0</v>
      </c>
      <c r="U121" s="169">
        <f t="shared" si="152"/>
        <v>0</v>
      </c>
      <c r="V121" s="6"/>
      <c r="W121" s="6"/>
      <c r="X121" s="137">
        <f t="shared" si="134"/>
        <v>0</v>
      </c>
      <c r="Y121" s="167">
        <f t="shared" si="135"/>
        <v>0</v>
      </c>
      <c r="Z121" s="169">
        <f t="shared" si="153"/>
        <v>0</v>
      </c>
      <c r="AA121" s="6"/>
      <c r="AB121" s="6"/>
      <c r="AC121" s="137">
        <f t="shared" si="136"/>
        <v>0</v>
      </c>
      <c r="AD121" s="160">
        <f t="shared" si="137"/>
        <v>0</v>
      </c>
      <c r="AE121" s="169">
        <f t="shared" si="154"/>
        <v>0</v>
      </c>
      <c r="AF121" s="6"/>
      <c r="AG121" s="6"/>
      <c r="AH121" s="137">
        <f t="shared" si="138"/>
        <v>0</v>
      </c>
      <c r="AI121" s="160">
        <f t="shared" si="139"/>
        <v>0</v>
      </c>
      <c r="AJ121" s="169">
        <f t="shared" si="155"/>
        <v>0</v>
      </c>
      <c r="AK121" s="6"/>
      <c r="AL121" s="6"/>
      <c r="AM121" s="137">
        <f t="shared" si="140"/>
        <v>0</v>
      </c>
      <c r="AN121" s="160">
        <f t="shared" si="141"/>
        <v>0</v>
      </c>
      <c r="AO121" s="169">
        <f t="shared" si="156"/>
        <v>0</v>
      </c>
      <c r="AP121" s="6"/>
      <c r="AQ121" s="6"/>
      <c r="AR121" s="137">
        <f t="shared" si="157"/>
        <v>0</v>
      </c>
      <c r="AS121" s="160">
        <f t="shared" si="158"/>
        <v>0</v>
      </c>
      <c r="AT121" s="164">
        <f t="shared" si="159"/>
        <v>0</v>
      </c>
      <c r="AU121" s="165">
        <f t="shared" si="160"/>
        <v>0</v>
      </c>
    </row>
    <row r="122" spans="2:47" outlineLevel="1" x14ac:dyDescent="0.35">
      <c r="B122" s="238" t="s">
        <v>86</v>
      </c>
      <c r="C122" s="62" t="s">
        <v>106</v>
      </c>
      <c r="D122" s="68"/>
      <c r="E122" s="69"/>
      <c r="F122" s="68"/>
      <c r="G122" s="137">
        <f t="shared" si="146"/>
        <v>0</v>
      </c>
      <c r="H122" s="167">
        <f t="shared" si="147"/>
        <v>0</v>
      </c>
      <c r="I122" s="68"/>
      <c r="J122" s="137">
        <f t="shared" si="148"/>
        <v>0</v>
      </c>
      <c r="K122" s="167">
        <f t="shared" si="149"/>
        <v>0</v>
      </c>
      <c r="L122" s="6">
        <v>0</v>
      </c>
      <c r="M122" s="137">
        <f t="shared" si="150"/>
        <v>0</v>
      </c>
      <c r="N122" s="167">
        <f t="shared" si="151"/>
        <v>0</v>
      </c>
      <c r="O122" s="6"/>
      <c r="P122" s="137">
        <f t="shared" si="130"/>
        <v>0</v>
      </c>
      <c r="Q122" s="167">
        <f t="shared" si="131"/>
        <v>0</v>
      </c>
      <c r="R122" s="164">
        <f t="shared" si="132"/>
        <v>0</v>
      </c>
      <c r="S122" s="165">
        <f t="shared" si="133"/>
        <v>0</v>
      </c>
      <c r="U122" s="169">
        <f t="shared" si="152"/>
        <v>0</v>
      </c>
      <c r="V122" s="6"/>
      <c r="W122" s="6"/>
      <c r="X122" s="137">
        <f t="shared" si="134"/>
        <v>0</v>
      </c>
      <c r="Y122" s="167">
        <f t="shared" si="135"/>
        <v>0</v>
      </c>
      <c r="Z122" s="169">
        <f t="shared" si="153"/>
        <v>0</v>
      </c>
      <c r="AA122" s="6"/>
      <c r="AB122" s="6"/>
      <c r="AC122" s="137">
        <f t="shared" si="136"/>
        <v>0</v>
      </c>
      <c r="AD122" s="160">
        <f t="shared" si="137"/>
        <v>0</v>
      </c>
      <c r="AE122" s="169">
        <f t="shared" si="154"/>
        <v>0</v>
      </c>
      <c r="AF122" s="6"/>
      <c r="AG122" s="6"/>
      <c r="AH122" s="137">
        <f t="shared" si="138"/>
        <v>0</v>
      </c>
      <c r="AI122" s="160">
        <f t="shared" si="139"/>
        <v>0</v>
      </c>
      <c r="AJ122" s="169">
        <f t="shared" si="155"/>
        <v>0</v>
      </c>
      <c r="AK122" s="6"/>
      <c r="AL122" s="6"/>
      <c r="AM122" s="137">
        <f t="shared" si="140"/>
        <v>0</v>
      </c>
      <c r="AN122" s="160">
        <f t="shared" si="141"/>
        <v>0</v>
      </c>
      <c r="AO122" s="169">
        <f t="shared" si="156"/>
        <v>0</v>
      </c>
      <c r="AP122" s="6"/>
      <c r="AQ122" s="6"/>
      <c r="AR122" s="137">
        <f t="shared" si="157"/>
        <v>0</v>
      </c>
      <c r="AS122" s="160">
        <f t="shared" si="158"/>
        <v>0</v>
      </c>
      <c r="AT122" s="164">
        <f t="shared" si="159"/>
        <v>0</v>
      </c>
      <c r="AU122" s="165">
        <f t="shared" si="160"/>
        <v>0</v>
      </c>
    </row>
    <row r="123" spans="2:47" outlineLevel="1" x14ac:dyDescent="0.35">
      <c r="B123" s="237" t="s">
        <v>87</v>
      </c>
      <c r="C123" s="62" t="s">
        <v>106</v>
      </c>
      <c r="D123" s="68"/>
      <c r="E123" s="69"/>
      <c r="F123" s="68"/>
      <c r="G123" s="137">
        <f t="shared" si="146"/>
        <v>0</v>
      </c>
      <c r="H123" s="167">
        <f t="shared" si="147"/>
        <v>0</v>
      </c>
      <c r="I123" s="68"/>
      <c r="J123" s="137">
        <f t="shared" si="148"/>
        <v>0</v>
      </c>
      <c r="K123" s="167">
        <f t="shared" si="149"/>
        <v>0</v>
      </c>
      <c r="L123" s="6"/>
      <c r="M123" s="137">
        <f t="shared" si="150"/>
        <v>0</v>
      </c>
      <c r="N123" s="167">
        <f t="shared" si="151"/>
        <v>0</v>
      </c>
      <c r="O123" s="6"/>
      <c r="P123" s="137">
        <f t="shared" si="130"/>
        <v>0</v>
      </c>
      <c r="Q123" s="167">
        <f t="shared" si="131"/>
        <v>0</v>
      </c>
      <c r="R123" s="164">
        <f t="shared" si="132"/>
        <v>0</v>
      </c>
      <c r="S123" s="165">
        <f t="shared" si="133"/>
        <v>0</v>
      </c>
      <c r="U123" s="169">
        <f t="shared" si="152"/>
        <v>0</v>
      </c>
      <c r="V123" s="6"/>
      <c r="W123" s="6"/>
      <c r="X123" s="137">
        <f t="shared" si="134"/>
        <v>0</v>
      </c>
      <c r="Y123" s="167">
        <f t="shared" si="135"/>
        <v>0</v>
      </c>
      <c r="Z123" s="169">
        <f t="shared" si="153"/>
        <v>0</v>
      </c>
      <c r="AA123" s="6"/>
      <c r="AB123" s="6"/>
      <c r="AC123" s="137">
        <f t="shared" si="136"/>
        <v>0</v>
      </c>
      <c r="AD123" s="160">
        <f t="shared" si="137"/>
        <v>0</v>
      </c>
      <c r="AE123" s="169">
        <f t="shared" si="154"/>
        <v>0</v>
      </c>
      <c r="AF123" s="6"/>
      <c r="AG123" s="6"/>
      <c r="AH123" s="137">
        <f t="shared" si="138"/>
        <v>0</v>
      </c>
      <c r="AI123" s="160">
        <f t="shared" si="139"/>
        <v>0</v>
      </c>
      <c r="AJ123" s="169">
        <f t="shared" si="155"/>
        <v>0</v>
      </c>
      <c r="AK123" s="6"/>
      <c r="AL123" s="6"/>
      <c r="AM123" s="137">
        <f t="shared" si="140"/>
        <v>0</v>
      </c>
      <c r="AN123" s="160">
        <f t="shared" si="141"/>
        <v>0</v>
      </c>
      <c r="AO123" s="169">
        <f t="shared" si="156"/>
        <v>0</v>
      </c>
      <c r="AP123" s="6"/>
      <c r="AQ123" s="6"/>
      <c r="AR123" s="137">
        <f t="shared" si="157"/>
        <v>0</v>
      </c>
      <c r="AS123" s="160">
        <f t="shared" si="158"/>
        <v>0</v>
      </c>
      <c r="AT123" s="164">
        <f t="shared" si="159"/>
        <v>0</v>
      </c>
      <c r="AU123" s="165">
        <f t="shared" si="160"/>
        <v>0</v>
      </c>
    </row>
    <row r="124" spans="2:47" outlineLevel="1" x14ac:dyDescent="0.35">
      <c r="B124" s="238" t="s">
        <v>88</v>
      </c>
      <c r="C124" s="62" t="s">
        <v>106</v>
      </c>
      <c r="D124" s="68"/>
      <c r="E124" s="69"/>
      <c r="F124" s="68"/>
      <c r="G124" s="137">
        <f t="shared" si="146"/>
        <v>0</v>
      </c>
      <c r="H124" s="167">
        <f t="shared" si="147"/>
        <v>0</v>
      </c>
      <c r="I124" s="68"/>
      <c r="J124" s="137">
        <f t="shared" si="148"/>
        <v>0</v>
      </c>
      <c r="K124" s="167">
        <f t="shared" si="149"/>
        <v>0</v>
      </c>
      <c r="L124" s="6">
        <v>11</v>
      </c>
      <c r="M124" s="137">
        <f t="shared" si="150"/>
        <v>11</v>
      </c>
      <c r="N124" s="167">
        <f t="shared" si="151"/>
        <v>0</v>
      </c>
      <c r="O124" s="6">
        <v>1</v>
      </c>
      <c r="P124" s="137">
        <f t="shared" si="130"/>
        <v>12</v>
      </c>
      <c r="Q124" s="167">
        <f t="shared" si="131"/>
        <v>9.0909090909090912E-2</v>
      </c>
      <c r="R124" s="164">
        <f t="shared" si="132"/>
        <v>12</v>
      </c>
      <c r="S124" s="165">
        <f t="shared" si="133"/>
        <v>0</v>
      </c>
      <c r="U124" s="169">
        <f t="shared" si="152"/>
        <v>13</v>
      </c>
      <c r="V124" s="6">
        <v>13</v>
      </c>
      <c r="W124" s="6"/>
      <c r="X124" s="137">
        <f t="shared" si="134"/>
        <v>25</v>
      </c>
      <c r="Y124" s="167">
        <f t="shared" si="135"/>
        <v>1.0833333333333333</v>
      </c>
      <c r="Z124" s="169">
        <f t="shared" si="153"/>
        <v>14</v>
      </c>
      <c r="AA124" s="6">
        <v>14</v>
      </c>
      <c r="AB124" s="6"/>
      <c r="AC124" s="137">
        <f t="shared" si="136"/>
        <v>39</v>
      </c>
      <c r="AD124" s="160">
        <f t="shared" si="137"/>
        <v>0.56000000000000005</v>
      </c>
      <c r="AE124" s="169">
        <f t="shared" si="154"/>
        <v>15</v>
      </c>
      <c r="AF124" s="6">
        <v>15</v>
      </c>
      <c r="AG124" s="6"/>
      <c r="AH124" s="137">
        <f t="shared" si="138"/>
        <v>54</v>
      </c>
      <c r="AI124" s="160">
        <f t="shared" si="139"/>
        <v>0.38461538461538464</v>
      </c>
      <c r="AJ124" s="169">
        <f t="shared" si="155"/>
        <v>14</v>
      </c>
      <c r="AK124" s="6">
        <v>14</v>
      </c>
      <c r="AL124" s="6"/>
      <c r="AM124" s="137">
        <f t="shared" si="140"/>
        <v>68</v>
      </c>
      <c r="AN124" s="160">
        <f t="shared" si="141"/>
        <v>0.25925925925925924</v>
      </c>
      <c r="AO124" s="169">
        <f t="shared" si="156"/>
        <v>15</v>
      </c>
      <c r="AP124" s="6">
        <v>15</v>
      </c>
      <c r="AQ124" s="6"/>
      <c r="AR124" s="137">
        <f t="shared" si="157"/>
        <v>83</v>
      </c>
      <c r="AS124" s="160">
        <f t="shared" si="158"/>
        <v>0.22058823529411764</v>
      </c>
      <c r="AT124" s="164">
        <f t="shared" si="159"/>
        <v>71</v>
      </c>
      <c r="AU124" s="165">
        <f t="shared" si="160"/>
        <v>0.34984692310975007</v>
      </c>
    </row>
    <row r="125" spans="2:47" outlineLevel="1" x14ac:dyDescent="0.35">
      <c r="B125" s="237" t="s">
        <v>89</v>
      </c>
      <c r="C125" s="62" t="s">
        <v>106</v>
      </c>
      <c r="D125" s="68"/>
      <c r="E125" s="69"/>
      <c r="F125" s="68"/>
      <c r="G125" s="137">
        <f t="shared" si="146"/>
        <v>0</v>
      </c>
      <c r="H125" s="167">
        <f t="shared" si="147"/>
        <v>0</v>
      </c>
      <c r="I125" s="68"/>
      <c r="J125" s="137">
        <f t="shared" si="148"/>
        <v>0</v>
      </c>
      <c r="K125" s="167">
        <f t="shared" si="149"/>
        <v>0</v>
      </c>
      <c r="L125" s="6"/>
      <c r="M125" s="137">
        <f t="shared" si="150"/>
        <v>0</v>
      </c>
      <c r="N125" s="167">
        <f t="shared" si="151"/>
        <v>0</v>
      </c>
      <c r="O125" s="6"/>
      <c r="P125" s="137">
        <f t="shared" si="130"/>
        <v>0</v>
      </c>
      <c r="Q125" s="167">
        <f t="shared" si="131"/>
        <v>0</v>
      </c>
      <c r="R125" s="164">
        <f t="shared" si="132"/>
        <v>0</v>
      </c>
      <c r="S125" s="165">
        <f t="shared" si="133"/>
        <v>0</v>
      </c>
      <c r="U125" s="169">
        <f t="shared" si="152"/>
        <v>0</v>
      </c>
      <c r="V125" s="6"/>
      <c r="W125" s="6"/>
      <c r="X125" s="137">
        <f t="shared" si="134"/>
        <v>0</v>
      </c>
      <c r="Y125" s="167">
        <f t="shared" si="135"/>
        <v>0</v>
      </c>
      <c r="Z125" s="169">
        <f t="shared" si="153"/>
        <v>0</v>
      </c>
      <c r="AA125" s="6"/>
      <c r="AB125" s="6"/>
      <c r="AC125" s="137">
        <f t="shared" si="136"/>
        <v>0</v>
      </c>
      <c r="AD125" s="160">
        <f t="shared" si="137"/>
        <v>0</v>
      </c>
      <c r="AE125" s="169">
        <f t="shared" si="154"/>
        <v>0</v>
      </c>
      <c r="AF125" s="6"/>
      <c r="AG125" s="6"/>
      <c r="AH125" s="137">
        <f t="shared" si="138"/>
        <v>0</v>
      </c>
      <c r="AI125" s="160">
        <f t="shared" si="139"/>
        <v>0</v>
      </c>
      <c r="AJ125" s="169">
        <f t="shared" si="155"/>
        <v>0</v>
      </c>
      <c r="AK125" s="6"/>
      <c r="AL125" s="6"/>
      <c r="AM125" s="137">
        <f t="shared" si="140"/>
        <v>0</v>
      </c>
      <c r="AN125" s="160">
        <f t="shared" si="141"/>
        <v>0</v>
      </c>
      <c r="AO125" s="169">
        <f t="shared" si="156"/>
        <v>0</v>
      </c>
      <c r="AP125" s="6"/>
      <c r="AQ125" s="6"/>
      <c r="AR125" s="137">
        <f t="shared" si="157"/>
        <v>0</v>
      </c>
      <c r="AS125" s="160">
        <f t="shared" si="158"/>
        <v>0</v>
      </c>
      <c r="AT125" s="164">
        <f t="shared" si="159"/>
        <v>0</v>
      </c>
      <c r="AU125" s="165">
        <f t="shared" si="160"/>
        <v>0</v>
      </c>
    </row>
    <row r="126" spans="2:47" outlineLevel="1" x14ac:dyDescent="0.35">
      <c r="B126" s="238" t="s">
        <v>90</v>
      </c>
      <c r="C126" s="62" t="s">
        <v>106</v>
      </c>
      <c r="D126" s="68"/>
      <c r="E126" s="69"/>
      <c r="F126" s="68"/>
      <c r="G126" s="137">
        <f t="shared" si="146"/>
        <v>0</v>
      </c>
      <c r="H126" s="167">
        <f t="shared" si="147"/>
        <v>0</v>
      </c>
      <c r="I126" s="68"/>
      <c r="J126" s="137">
        <f t="shared" si="148"/>
        <v>0</v>
      </c>
      <c r="K126" s="167">
        <f t="shared" si="149"/>
        <v>0</v>
      </c>
      <c r="L126" s="6">
        <v>0</v>
      </c>
      <c r="M126" s="137">
        <f t="shared" si="150"/>
        <v>0</v>
      </c>
      <c r="N126" s="167">
        <f t="shared" si="151"/>
        <v>0</v>
      </c>
      <c r="O126" s="6"/>
      <c r="P126" s="137">
        <f t="shared" si="130"/>
        <v>0</v>
      </c>
      <c r="Q126" s="167">
        <f t="shared" si="131"/>
        <v>0</v>
      </c>
      <c r="R126" s="164">
        <f t="shared" si="132"/>
        <v>0</v>
      </c>
      <c r="S126" s="165">
        <f t="shared" si="133"/>
        <v>0</v>
      </c>
      <c r="U126" s="169">
        <f t="shared" si="152"/>
        <v>0</v>
      </c>
      <c r="V126" s="6"/>
      <c r="W126" s="6"/>
      <c r="X126" s="137">
        <f t="shared" si="134"/>
        <v>0</v>
      </c>
      <c r="Y126" s="167">
        <f t="shared" si="135"/>
        <v>0</v>
      </c>
      <c r="Z126" s="169">
        <f t="shared" si="153"/>
        <v>0</v>
      </c>
      <c r="AA126" s="6"/>
      <c r="AB126" s="6"/>
      <c r="AC126" s="137">
        <f t="shared" si="136"/>
        <v>0</v>
      </c>
      <c r="AD126" s="160">
        <f t="shared" si="137"/>
        <v>0</v>
      </c>
      <c r="AE126" s="169">
        <f t="shared" si="154"/>
        <v>2</v>
      </c>
      <c r="AF126" s="6">
        <v>2</v>
      </c>
      <c r="AG126" s="6"/>
      <c r="AH126" s="137">
        <f t="shared" si="138"/>
        <v>2</v>
      </c>
      <c r="AI126" s="160">
        <f t="shared" si="139"/>
        <v>0</v>
      </c>
      <c r="AJ126" s="169">
        <f t="shared" si="155"/>
        <v>3</v>
      </c>
      <c r="AK126" s="6">
        <v>3</v>
      </c>
      <c r="AL126" s="6"/>
      <c r="AM126" s="137">
        <f t="shared" si="140"/>
        <v>5</v>
      </c>
      <c r="AN126" s="160">
        <f t="shared" si="141"/>
        <v>1.5</v>
      </c>
      <c r="AO126" s="169">
        <f t="shared" si="156"/>
        <v>0</v>
      </c>
      <c r="AP126" s="6"/>
      <c r="AQ126" s="6"/>
      <c r="AR126" s="137">
        <f t="shared" si="157"/>
        <v>5</v>
      </c>
      <c r="AS126" s="160">
        <f t="shared" si="158"/>
        <v>0</v>
      </c>
      <c r="AT126" s="164">
        <f t="shared" si="159"/>
        <v>5</v>
      </c>
      <c r="AU126" s="165">
        <f t="shared" si="160"/>
        <v>0</v>
      </c>
    </row>
    <row r="127" spans="2:47" outlineLevel="1" x14ac:dyDescent="0.35">
      <c r="B127" s="238" t="s">
        <v>91</v>
      </c>
      <c r="C127" s="62" t="s">
        <v>106</v>
      </c>
      <c r="D127" s="68"/>
      <c r="E127" s="69"/>
      <c r="F127" s="68"/>
      <c r="G127" s="137">
        <f t="shared" si="146"/>
        <v>0</v>
      </c>
      <c r="H127" s="167">
        <f t="shared" si="147"/>
        <v>0</v>
      </c>
      <c r="I127" s="68"/>
      <c r="J127" s="137">
        <f t="shared" si="148"/>
        <v>0</v>
      </c>
      <c r="K127" s="167">
        <f t="shared" si="149"/>
        <v>0</v>
      </c>
      <c r="L127" s="6">
        <v>0</v>
      </c>
      <c r="M127" s="137">
        <f t="shared" si="150"/>
        <v>0</v>
      </c>
      <c r="N127" s="167">
        <f t="shared" si="151"/>
        <v>0</v>
      </c>
      <c r="O127" s="6"/>
      <c r="P127" s="137">
        <f t="shared" si="130"/>
        <v>0</v>
      </c>
      <c r="Q127" s="167">
        <f t="shared" si="131"/>
        <v>0</v>
      </c>
      <c r="R127" s="164">
        <f t="shared" si="132"/>
        <v>0</v>
      </c>
      <c r="S127" s="165">
        <f t="shared" si="133"/>
        <v>0</v>
      </c>
      <c r="U127" s="169">
        <f t="shared" si="152"/>
        <v>0</v>
      </c>
      <c r="V127" s="6"/>
      <c r="W127" s="6"/>
      <c r="X127" s="137">
        <f t="shared" si="134"/>
        <v>0</v>
      </c>
      <c r="Y127" s="167">
        <f t="shared" si="135"/>
        <v>0</v>
      </c>
      <c r="Z127" s="169">
        <f t="shared" si="153"/>
        <v>0</v>
      </c>
      <c r="AA127" s="6"/>
      <c r="AB127" s="6"/>
      <c r="AC127" s="137">
        <f t="shared" si="136"/>
        <v>0</v>
      </c>
      <c r="AD127" s="160">
        <f t="shared" si="137"/>
        <v>0</v>
      </c>
      <c r="AE127" s="169">
        <f t="shared" si="154"/>
        <v>0</v>
      </c>
      <c r="AF127" s="6"/>
      <c r="AG127" s="6"/>
      <c r="AH127" s="137">
        <f t="shared" si="138"/>
        <v>0</v>
      </c>
      <c r="AI127" s="160">
        <f t="shared" si="139"/>
        <v>0</v>
      </c>
      <c r="AJ127" s="169">
        <f t="shared" si="155"/>
        <v>0</v>
      </c>
      <c r="AK127" s="6"/>
      <c r="AL127" s="6"/>
      <c r="AM127" s="137">
        <f t="shared" si="140"/>
        <v>0</v>
      </c>
      <c r="AN127" s="160">
        <f t="shared" si="141"/>
        <v>0</v>
      </c>
      <c r="AO127" s="169">
        <f t="shared" si="156"/>
        <v>0</v>
      </c>
      <c r="AP127" s="6"/>
      <c r="AQ127" s="6"/>
      <c r="AR127" s="137">
        <f t="shared" si="157"/>
        <v>0</v>
      </c>
      <c r="AS127" s="160">
        <f t="shared" si="158"/>
        <v>0</v>
      </c>
      <c r="AT127" s="164">
        <f t="shared" si="159"/>
        <v>0</v>
      </c>
      <c r="AU127" s="165">
        <f t="shared" si="160"/>
        <v>0</v>
      </c>
    </row>
    <row r="128" spans="2:47" outlineLevel="1" x14ac:dyDescent="0.35">
      <c r="B128" s="237" t="s">
        <v>92</v>
      </c>
      <c r="C128" s="62" t="s">
        <v>106</v>
      </c>
      <c r="D128" s="68"/>
      <c r="E128" s="69"/>
      <c r="F128" s="68"/>
      <c r="G128" s="137">
        <f t="shared" si="146"/>
        <v>0</v>
      </c>
      <c r="H128" s="167">
        <f t="shared" si="147"/>
        <v>0</v>
      </c>
      <c r="I128" s="68"/>
      <c r="J128" s="137">
        <f t="shared" si="148"/>
        <v>0</v>
      </c>
      <c r="K128" s="167">
        <f t="shared" si="149"/>
        <v>0</v>
      </c>
      <c r="L128" s="6"/>
      <c r="M128" s="137">
        <f t="shared" si="150"/>
        <v>0</v>
      </c>
      <c r="N128" s="167">
        <f t="shared" si="151"/>
        <v>0</v>
      </c>
      <c r="O128" s="6"/>
      <c r="P128" s="137">
        <f t="shared" si="130"/>
        <v>0</v>
      </c>
      <c r="Q128" s="167">
        <f t="shared" si="131"/>
        <v>0</v>
      </c>
      <c r="R128" s="164">
        <f t="shared" si="132"/>
        <v>0</v>
      </c>
      <c r="S128" s="165">
        <f t="shared" si="133"/>
        <v>0</v>
      </c>
      <c r="U128" s="169">
        <f t="shared" si="152"/>
        <v>0</v>
      </c>
      <c r="V128" s="6"/>
      <c r="W128" s="6"/>
      <c r="X128" s="137">
        <f t="shared" si="134"/>
        <v>0</v>
      </c>
      <c r="Y128" s="167">
        <f t="shared" si="135"/>
        <v>0</v>
      </c>
      <c r="Z128" s="169">
        <f t="shared" si="153"/>
        <v>0</v>
      </c>
      <c r="AA128" s="6"/>
      <c r="AB128" s="6"/>
      <c r="AC128" s="137">
        <f t="shared" si="136"/>
        <v>0</v>
      </c>
      <c r="AD128" s="160">
        <f t="shared" si="137"/>
        <v>0</v>
      </c>
      <c r="AE128" s="169">
        <f t="shared" si="154"/>
        <v>0</v>
      </c>
      <c r="AF128" s="6"/>
      <c r="AG128" s="6"/>
      <c r="AH128" s="137">
        <f t="shared" si="138"/>
        <v>0</v>
      </c>
      <c r="AI128" s="160">
        <f t="shared" si="139"/>
        <v>0</v>
      </c>
      <c r="AJ128" s="169">
        <f t="shared" si="155"/>
        <v>0</v>
      </c>
      <c r="AK128" s="6"/>
      <c r="AL128" s="6"/>
      <c r="AM128" s="137">
        <f t="shared" si="140"/>
        <v>0</v>
      </c>
      <c r="AN128" s="160">
        <f t="shared" si="141"/>
        <v>0</v>
      </c>
      <c r="AO128" s="169">
        <f t="shared" si="156"/>
        <v>0</v>
      </c>
      <c r="AP128" s="6"/>
      <c r="AQ128" s="6"/>
      <c r="AR128" s="137">
        <f t="shared" si="157"/>
        <v>0</v>
      </c>
      <c r="AS128" s="160">
        <f t="shared" si="158"/>
        <v>0</v>
      </c>
      <c r="AT128" s="164">
        <f t="shared" si="159"/>
        <v>0</v>
      </c>
      <c r="AU128" s="165">
        <f t="shared" si="160"/>
        <v>0</v>
      </c>
    </row>
    <row r="129" spans="2:47" outlineLevel="1" x14ac:dyDescent="0.35">
      <c r="B129" s="238" t="s">
        <v>93</v>
      </c>
      <c r="C129" s="62" t="s">
        <v>106</v>
      </c>
      <c r="D129" s="68"/>
      <c r="E129" s="69"/>
      <c r="F129" s="68"/>
      <c r="G129" s="137">
        <f t="shared" si="146"/>
        <v>0</v>
      </c>
      <c r="H129" s="167">
        <f t="shared" si="147"/>
        <v>0</v>
      </c>
      <c r="I129" s="68"/>
      <c r="J129" s="137">
        <f t="shared" si="148"/>
        <v>0</v>
      </c>
      <c r="K129" s="167">
        <f t="shared" si="149"/>
        <v>0</v>
      </c>
      <c r="L129" s="6">
        <v>0</v>
      </c>
      <c r="M129" s="137">
        <f t="shared" si="150"/>
        <v>0</v>
      </c>
      <c r="N129" s="167">
        <f t="shared" si="151"/>
        <v>0</v>
      </c>
      <c r="O129" s="6"/>
      <c r="P129" s="137">
        <f t="shared" si="130"/>
        <v>0</v>
      </c>
      <c r="Q129" s="167">
        <f t="shared" si="131"/>
        <v>0</v>
      </c>
      <c r="R129" s="164">
        <f t="shared" si="132"/>
        <v>0</v>
      </c>
      <c r="S129" s="165">
        <f t="shared" si="133"/>
        <v>0</v>
      </c>
      <c r="U129" s="169">
        <f t="shared" si="152"/>
        <v>0</v>
      </c>
      <c r="V129" s="6"/>
      <c r="W129" s="6"/>
      <c r="X129" s="137">
        <f t="shared" si="134"/>
        <v>0</v>
      </c>
      <c r="Y129" s="167">
        <f t="shared" si="135"/>
        <v>0</v>
      </c>
      <c r="Z129" s="169">
        <f t="shared" si="153"/>
        <v>0</v>
      </c>
      <c r="AA129" s="6"/>
      <c r="AB129" s="6"/>
      <c r="AC129" s="137">
        <f t="shared" si="136"/>
        <v>0</v>
      </c>
      <c r="AD129" s="160">
        <f t="shared" si="137"/>
        <v>0</v>
      </c>
      <c r="AE129" s="169">
        <f t="shared" si="154"/>
        <v>0</v>
      </c>
      <c r="AF129" s="6"/>
      <c r="AG129" s="6"/>
      <c r="AH129" s="137">
        <f t="shared" si="138"/>
        <v>0</v>
      </c>
      <c r="AI129" s="160">
        <f t="shared" si="139"/>
        <v>0</v>
      </c>
      <c r="AJ129" s="169">
        <f t="shared" si="155"/>
        <v>0</v>
      </c>
      <c r="AK129" s="6"/>
      <c r="AL129" s="6"/>
      <c r="AM129" s="137">
        <f t="shared" si="140"/>
        <v>0</v>
      </c>
      <c r="AN129" s="160">
        <f t="shared" si="141"/>
        <v>0</v>
      </c>
      <c r="AO129" s="169">
        <f t="shared" si="156"/>
        <v>0</v>
      </c>
      <c r="AP129" s="6"/>
      <c r="AQ129" s="6"/>
      <c r="AR129" s="137">
        <f t="shared" si="157"/>
        <v>0</v>
      </c>
      <c r="AS129" s="160">
        <f t="shared" si="158"/>
        <v>0</v>
      </c>
      <c r="AT129" s="164">
        <f t="shared" si="159"/>
        <v>0</v>
      </c>
      <c r="AU129" s="165">
        <f t="shared" si="160"/>
        <v>0</v>
      </c>
    </row>
    <row r="130" spans="2:47" outlineLevel="1" x14ac:dyDescent="0.35">
      <c r="B130" s="237" t="s">
        <v>94</v>
      </c>
      <c r="C130" s="62" t="s">
        <v>106</v>
      </c>
      <c r="D130" s="68"/>
      <c r="E130" s="69"/>
      <c r="F130" s="68"/>
      <c r="G130" s="137">
        <f t="shared" si="146"/>
        <v>0</v>
      </c>
      <c r="H130" s="167">
        <f t="shared" si="147"/>
        <v>0</v>
      </c>
      <c r="I130" s="68"/>
      <c r="J130" s="137">
        <f t="shared" si="148"/>
        <v>0</v>
      </c>
      <c r="K130" s="167">
        <f t="shared" si="149"/>
        <v>0</v>
      </c>
      <c r="L130" s="6"/>
      <c r="M130" s="137">
        <f t="shared" si="150"/>
        <v>0</v>
      </c>
      <c r="N130" s="167">
        <f t="shared" si="151"/>
        <v>0</v>
      </c>
      <c r="O130" s="6"/>
      <c r="P130" s="137">
        <f t="shared" si="130"/>
        <v>0</v>
      </c>
      <c r="Q130" s="167">
        <f t="shared" si="131"/>
        <v>0</v>
      </c>
      <c r="R130" s="164">
        <f t="shared" si="132"/>
        <v>0</v>
      </c>
      <c r="S130" s="165">
        <f t="shared" si="133"/>
        <v>0</v>
      </c>
      <c r="U130" s="169">
        <f t="shared" si="152"/>
        <v>0</v>
      </c>
      <c r="V130" s="6"/>
      <c r="W130" s="6"/>
      <c r="X130" s="137">
        <f t="shared" si="134"/>
        <v>0</v>
      </c>
      <c r="Y130" s="167">
        <f t="shared" si="135"/>
        <v>0</v>
      </c>
      <c r="Z130" s="169">
        <f t="shared" si="153"/>
        <v>0</v>
      </c>
      <c r="AA130" s="6"/>
      <c r="AB130" s="6"/>
      <c r="AC130" s="137">
        <f t="shared" si="136"/>
        <v>0</v>
      </c>
      <c r="AD130" s="160">
        <f t="shared" si="137"/>
        <v>0</v>
      </c>
      <c r="AE130" s="169">
        <f t="shared" si="154"/>
        <v>0</v>
      </c>
      <c r="AF130" s="6"/>
      <c r="AG130" s="6"/>
      <c r="AH130" s="137">
        <f t="shared" si="138"/>
        <v>0</v>
      </c>
      <c r="AI130" s="160">
        <f t="shared" si="139"/>
        <v>0</v>
      </c>
      <c r="AJ130" s="169">
        <f t="shared" si="155"/>
        <v>0</v>
      </c>
      <c r="AK130" s="6"/>
      <c r="AL130" s="6"/>
      <c r="AM130" s="137">
        <f t="shared" si="140"/>
        <v>0</v>
      </c>
      <c r="AN130" s="160">
        <f t="shared" si="141"/>
        <v>0</v>
      </c>
      <c r="AO130" s="169">
        <f t="shared" si="156"/>
        <v>0</v>
      </c>
      <c r="AP130" s="6"/>
      <c r="AQ130" s="6"/>
      <c r="AR130" s="137">
        <f t="shared" si="157"/>
        <v>0</v>
      </c>
      <c r="AS130" s="160">
        <f t="shared" si="158"/>
        <v>0</v>
      </c>
      <c r="AT130" s="164">
        <f t="shared" si="159"/>
        <v>0</v>
      </c>
      <c r="AU130" s="165">
        <f t="shared" si="160"/>
        <v>0</v>
      </c>
    </row>
    <row r="131" spans="2:47" outlineLevel="1" x14ac:dyDescent="0.35">
      <c r="B131" s="238" t="s">
        <v>95</v>
      </c>
      <c r="C131" s="62" t="s">
        <v>106</v>
      </c>
      <c r="D131" s="68"/>
      <c r="E131" s="69"/>
      <c r="F131" s="68"/>
      <c r="G131" s="137">
        <f t="shared" si="146"/>
        <v>0</v>
      </c>
      <c r="H131" s="167">
        <f t="shared" si="147"/>
        <v>0</v>
      </c>
      <c r="I131" s="68"/>
      <c r="J131" s="137">
        <f t="shared" si="148"/>
        <v>0</v>
      </c>
      <c r="K131" s="167">
        <f t="shared" si="149"/>
        <v>0</v>
      </c>
      <c r="L131" s="6">
        <v>0</v>
      </c>
      <c r="M131" s="137">
        <f t="shared" si="150"/>
        <v>0</v>
      </c>
      <c r="N131" s="167">
        <f t="shared" si="151"/>
        <v>0</v>
      </c>
      <c r="O131" s="6"/>
      <c r="P131" s="137">
        <f t="shared" si="130"/>
        <v>0</v>
      </c>
      <c r="Q131" s="167">
        <f t="shared" si="131"/>
        <v>0</v>
      </c>
      <c r="R131" s="164">
        <f t="shared" si="132"/>
        <v>0</v>
      </c>
      <c r="S131" s="165">
        <f t="shared" si="133"/>
        <v>0</v>
      </c>
      <c r="U131" s="169">
        <f t="shared" si="152"/>
        <v>0</v>
      </c>
      <c r="V131" s="6"/>
      <c r="W131" s="6"/>
      <c r="X131" s="137">
        <f t="shared" si="134"/>
        <v>0</v>
      </c>
      <c r="Y131" s="167">
        <f t="shared" si="135"/>
        <v>0</v>
      </c>
      <c r="Z131" s="169">
        <f t="shared" si="153"/>
        <v>0</v>
      </c>
      <c r="AA131" s="6"/>
      <c r="AB131" s="6"/>
      <c r="AC131" s="137">
        <f t="shared" si="136"/>
        <v>0</v>
      </c>
      <c r="AD131" s="160">
        <f t="shared" si="137"/>
        <v>0</v>
      </c>
      <c r="AE131" s="169">
        <f t="shared" si="154"/>
        <v>0</v>
      </c>
      <c r="AF131" s="6"/>
      <c r="AG131" s="6"/>
      <c r="AH131" s="137">
        <f t="shared" si="138"/>
        <v>0</v>
      </c>
      <c r="AI131" s="160">
        <f t="shared" si="139"/>
        <v>0</v>
      </c>
      <c r="AJ131" s="169">
        <f t="shared" si="155"/>
        <v>0</v>
      </c>
      <c r="AK131" s="6"/>
      <c r="AL131" s="6"/>
      <c r="AM131" s="137">
        <f t="shared" si="140"/>
        <v>0</v>
      </c>
      <c r="AN131" s="160">
        <f t="shared" si="141"/>
        <v>0</v>
      </c>
      <c r="AO131" s="169">
        <f t="shared" si="156"/>
        <v>0</v>
      </c>
      <c r="AP131" s="6"/>
      <c r="AQ131" s="6"/>
      <c r="AR131" s="137">
        <f t="shared" si="157"/>
        <v>0</v>
      </c>
      <c r="AS131" s="160">
        <f t="shared" si="158"/>
        <v>0</v>
      </c>
      <c r="AT131" s="164">
        <f t="shared" si="159"/>
        <v>0</v>
      </c>
      <c r="AU131" s="165">
        <f t="shared" si="160"/>
        <v>0</v>
      </c>
    </row>
    <row r="132" spans="2:47" outlineLevel="1" x14ac:dyDescent="0.35">
      <c r="B132" s="237" t="s">
        <v>96</v>
      </c>
      <c r="C132" s="62" t="s">
        <v>106</v>
      </c>
      <c r="D132" s="68"/>
      <c r="E132" s="69"/>
      <c r="F132" s="68"/>
      <c r="G132" s="137">
        <f t="shared" si="146"/>
        <v>0</v>
      </c>
      <c r="H132" s="167">
        <f t="shared" si="147"/>
        <v>0</v>
      </c>
      <c r="I132" s="68"/>
      <c r="J132" s="137">
        <f t="shared" si="148"/>
        <v>0</v>
      </c>
      <c r="K132" s="167">
        <f t="shared" si="149"/>
        <v>0</v>
      </c>
      <c r="L132" s="6"/>
      <c r="M132" s="137">
        <f t="shared" si="150"/>
        <v>0</v>
      </c>
      <c r="N132" s="167">
        <f t="shared" si="151"/>
        <v>0</v>
      </c>
      <c r="O132" s="6"/>
      <c r="P132" s="137">
        <f t="shared" si="130"/>
        <v>0</v>
      </c>
      <c r="Q132" s="167">
        <f t="shared" si="131"/>
        <v>0</v>
      </c>
      <c r="R132" s="164">
        <f t="shared" si="132"/>
        <v>0</v>
      </c>
      <c r="S132" s="165">
        <f t="shared" si="133"/>
        <v>0</v>
      </c>
      <c r="U132" s="169">
        <f t="shared" si="152"/>
        <v>0</v>
      </c>
      <c r="V132" s="6"/>
      <c r="W132" s="6"/>
      <c r="X132" s="137">
        <f t="shared" si="134"/>
        <v>0</v>
      </c>
      <c r="Y132" s="167">
        <f t="shared" si="135"/>
        <v>0</v>
      </c>
      <c r="Z132" s="169">
        <f t="shared" si="153"/>
        <v>0</v>
      </c>
      <c r="AA132" s="6"/>
      <c r="AB132" s="6"/>
      <c r="AC132" s="137">
        <f t="shared" si="136"/>
        <v>0</v>
      </c>
      <c r="AD132" s="160">
        <f t="shared" si="137"/>
        <v>0</v>
      </c>
      <c r="AE132" s="169">
        <f t="shared" si="154"/>
        <v>0</v>
      </c>
      <c r="AF132" s="6"/>
      <c r="AG132" s="6"/>
      <c r="AH132" s="137">
        <f t="shared" si="138"/>
        <v>0</v>
      </c>
      <c r="AI132" s="160">
        <f t="shared" si="139"/>
        <v>0</v>
      </c>
      <c r="AJ132" s="169">
        <f t="shared" si="155"/>
        <v>0</v>
      </c>
      <c r="AK132" s="6"/>
      <c r="AL132" s="6"/>
      <c r="AM132" s="137">
        <f t="shared" si="140"/>
        <v>0</v>
      </c>
      <c r="AN132" s="160">
        <f t="shared" si="141"/>
        <v>0</v>
      </c>
      <c r="AO132" s="169">
        <f t="shared" si="156"/>
        <v>0</v>
      </c>
      <c r="AP132" s="6"/>
      <c r="AQ132" s="6"/>
      <c r="AR132" s="137">
        <f t="shared" si="157"/>
        <v>0</v>
      </c>
      <c r="AS132" s="160">
        <f t="shared" si="158"/>
        <v>0</v>
      </c>
      <c r="AT132" s="164">
        <f t="shared" si="159"/>
        <v>0</v>
      </c>
      <c r="AU132" s="165">
        <f t="shared" si="160"/>
        <v>0</v>
      </c>
    </row>
    <row r="133" spans="2:47" outlineLevel="1" x14ac:dyDescent="0.35">
      <c r="B133" s="238" t="s">
        <v>97</v>
      </c>
      <c r="C133" s="62" t="s">
        <v>106</v>
      </c>
      <c r="D133" s="68"/>
      <c r="E133" s="69"/>
      <c r="F133" s="68"/>
      <c r="G133" s="137">
        <f t="shared" si="146"/>
        <v>0</v>
      </c>
      <c r="H133" s="167">
        <f t="shared" si="147"/>
        <v>0</v>
      </c>
      <c r="I133" s="68"/>
      <c r="J133" s="137">
        <f t="shared" si="148"/>
        <v>0</v>
      </c>
      <c r="K133" s="167">
        <f t="shared" si="149"/>
        <v>0</v>
      </c>
      <c r="L133" s="6">
        <v>5</v>
      </c>
      <c r="M133" s="137">
        <f t="shared" si="150"/>
        <v>5</v>
      </c>
      <c r="N133" s="167">
        <f t="shared" si="151"/>
        <v>0</v>
      </c>
      <c r="O133" s="6"/>
      <c r="P133" s="137">
        <f t="shared" si="130"/>
        <v>5</v>
      </c>
      <c r="Q133" s="167">
        <f t="shared" si="131"/>
        <v>0</v>
      </c>
      <c r="R133" s="164">
        <f t="shared" si="132"/>
        <v>5</v>
      </c>
      <c r="S133" s="165">
        <f t="shared" si="133"/>
        <v>0</v>
      </c>
      <c r="U133" s="169">
        <f t="shared" si="152"/>
        <v>11</v>
      </c>
      <c r="V133" s="6">
        <v>11</v>
      </c>
      <c r="W133" s="6"/>
      <c r="X133" s="137">
        <f t="shared" si="134"/>
        <v>16</v>
      </c>
      <c r="Y133" s="167">
        <f t="shared" si="135"/>
        <v>2.2000000000000002</v>
      </c>
      <c r="Z133" s="169">
        <f t="shared" si="153"/>
        <v>10</v>
      </c>
      <c r="AA133" s="6">
        <v>10</v>
      </c>
      <c r="AB133" s="6"/>
      <c r="AC133" s="137">
        <f t="shared" si="136"/>
        <v>26</v>
      </c>
      <c r="AD133" s="160">
        <f t="shared" si="137"/>
        <v>0.625</v>
      </c>
      <c r="AE133" s="169">
        <f t="shared" si="154"/>
        <v>7</v>
      </c>
      <c r="AF133" s="6">
        <v>7</v>
      </c>
      <c r="AG133" s="6"/>
      <c r="AH133" s="137">
        <f t="shared" si="138"/>
        <v>33</v>
      </c>
      <c r="AI133" s="160">
        <f t="shared" si="139"/>
        <v>0.26923076923076922</v>
      </c>
      <c r="AJ133" s="169">
        <f t="shared" si="155"/>
        <v>5</v>
      </c>
      <c r="AK133" s="6">
        <v>5</v>
      </c>
      <c r="AL133" s="6"/>
      <c r="AM133" s="137">
        <f t="shared" si="140"/>
        <v>38</v>
      </c>
      <c r="AN133" s="160">
        <f t="shared" si="141"/>
        <v>0.15151515151515152</v>
      </c>
      <c r="AO133" s="169">
        <f t="shared" si="156"/>
        <v>7</v>
      </c>
      <c r="AP133" s="6">
        <v>7</v>
      </c>
      <c r="AQ133" s="6"/>
      <c r="AR133" s="137">
        <f t="shared" si="157"/>
        <v>45</v>
      </c>
      <c r="AS133" s="160">
        <f t="shared" si="158"/>
        <v>0.18421052631578946</v>
      </c>
      <c r="AT133" s="164">
        <f t="shared" si="159"/>
        <v>40</v>
      </c>
      <c r="AU133" s="165">
        <f t="shared" si="160"/>
        <v>0.29501003205567566</v>
      </c>
    </row>
    <row r="134" spans="2:47" outlineLevel="1" x14ac:dyDescent="0.35">
      <c r="B134" s="237" t="s">
        <v>98</v>
      </c>
      <c r="C134" s="62" t="s">
        <v>106</v>
      </c>
      <c r="D134" s="68"/>
      <c r="E134" s="69"/>
      <c r="F134" s="68"/>
      <c r="G134" s="137">
        <f t="shared" si="146"/>
        <v>0</v>
      </c>
      <c r="H134" s="167">
        <f t="shared" si="147"/>
        <v>0</v>
      </c>
      <c r="I134" s="68"/>
      <c r="J134" s="137">
        <f t="shared" si="148"/>
        <v>0</v>
      </c>
      <c r="K134" s="167">
        <f t="shared" si="149"/>
        <v>0</v>
      </c>
      <c r="L134" s="6"/>
      <c r="M134" s="137">
        <f t="shared" si="150"/>
        <v>0</v>
      </c>
      <c r="N134" s="167">
        <f t="shared" si="151"/>
        <v>0</v>
      </c>
      <c r="O134" s="6"/>
      <c r="P134" s="137">
        <f t="shared" si="130"/>
        <v>0</v>
      </c>
      <c r="Q134" s="167">
        <f t="shared" si="131"/>
        <v>0</v>
      </c>
      <c r="R134" s="164">
        <f t="shared" si="132"/>
        <v>0</v>
      </c>
      <c r="S134" s="165">
        <f t="shared" si="133"/>
        <v>0</v>
      </c>
      <c r="U134" s="169">
        <f t="shared" si="152"/>
        <v>0</v>
      </c>
      <c r="V134" s="6"/>
      <c r="W134" s="6"/>
      <c r="X134" s="137">
        <f t="shared" si="134"/>
        <v>0</v>
      </c>
      <c r="Y134" s="167">
        <f t="shared" si="135"/>
        <v>0</v>
      </c>
      <c r="Z134" s="169">
        <f t="shared" si="153"/>
        <v>0</v>
      </c>
      <c r="AA134" s="6"/>
      <c r="AB134" s="6"/>
      <c r="AC134" s="137">
        <f t="shared" si="136"/>
        <v>0</v>
      </c>
      <c r="AD134" s="160">
        <f t="shared" si="137"/>
        <v>0</v>
      </c>
      <c r="AE134" s="169">
        <f t="shared" si="154"/>
        <v>0</v>
      </c>
      <c r="AF134" s="6"/>
      <c r="AG134" s="6"/>
      <c r="AH134" s="137">
        <f t="shared" si="138"/>
        <v>0</v>
      </c>
      <c r="AI134" s="160">
        <f t="shared" si="139"/>
        <v>0</v>
      </c>
      <c r="AJ134" s="169">
        <f t="shared" si="155"/>
        <v>0</v>
      </c>
      <c r="AK134" s="6"/>
      <c r="AL134" s="6"/>
      <c r="AM134" s="137">
        <f t="shared" si="140"/>
        <v>0</v>
      </c>
      <c r="AN134" s="160">
        <f t="shared" si="141"/>
        <v>0</v>
      </c>
      <c r="AO134" s="169">
        <f t="shared" si="156"/>
        <v>0</v>
      </c>
      <c r="AP134" s="6"/>
      <c r="AQ134" s="6"/>
      <c r="AR134" s="137">
        <f t="shared" si="157"/>
        <v>0</v>
      </c>
      <c r="AS134" s="160">
        <f t="shared" si="158"/>
        <v>0</v>
      </c>
      <c r="AT134" s="164">
        <f t="shared" si="159"/>
        <v>0</v>
      </c>
      <c r="AU134" s="165">
        <f t="shared" si="160"/>
        <v>0</v>
      </c>
    </row>
    <row r="135" spans="2:47" outlineLevel="1" x14ac:dyDescent="0.35">
      <c r="B135" s="238" t="s">
        <v>99</v>
      </c>
      <c r="C135" s="62" t="s">
        <v>106</v>
      </c>
      <c r="D135" s="68"/>
      <c r="E135" s="69"/>
      <c r="F135" s="68"/>
      <c r="G135" s="137">
        <f t="shared" si="146"/>
        <v>0</v>
      </c>
      <c r="H135" s="167">
        <f t="shared" si="147"/>
        <v>0</v>
      </c>
      <c r="I135" s="68"/>
      <c r="J135" s="137">
        <f t="shared" si="148"/>
        <v>0</v>
      </c>
      <c r="K135" s="167">
        <f t="shared" si="149"/>
        <v>0</v>
      </c>
      <c r="L135" s="6">
        <v>0</v>
      </c>
      <c r="M135" s="137">
        <f t="shared" si="150"/>
        <v>0</v>
      </c>
      <c r="N135" s="167">
        <f t="shared" si="151"/>
        <v>0</v>
      </c>
      <c r="O135" s="6"/>
      <c r="P135" s="137">
        <f t="shared" si="130"/>
        <v>0</v>
      </c>
      <c r="Q135" s="167">
        <f t="shared" si="131"/>
        <v>0</v>
      </c>
      <c r="R135" s="164">
        <f t="shared" si="132"/>
        <v>0</v>
      </c>
      <c r="S135" s="165">
        <f t="shared" si="133"/>
        <v>0</v>
      </c>
      <c r="U135" s="169">
        <f t="shared" si="152"/>
        <v>4</v>
      </c>
      <c r="V135" s="6">
        <v>4</v>
      </c>
      <c r="W135" s="6"/>
      <c r="X135" s="137">
        <f t="shared" si="134"/>
        <v>4</v>
      </c>
      <c r="Y135" s="167">
        <f t="shared" si="135"/>
        <v>0</v>
      </c>
      <c r="Z135" s="169">
        <f t="shared" si="153"/>
        <v>5</v>
      </c>
      <c r="AA135" s="6">
        <v>5</v>
      </c>
      <c r="AB135" s="6"/>
      <c r="AC135" s="137">
        <f t="shared" si="136"/>
        <v>9</v>
      </c>
      <c r="AD135" s="160">
        <f t="shared" si="137"/>
        <v>1.25</v>
      </c>
      <c r="AE135" s="169">
        <f t="shared" si="154"/>
        <v>6</v>
      </c>
      <c r="AF135" s="6">
        <v>6</v>
      </c>
      <c r="AG135" s="6"/>
      <c r="AH135" s="137">
        <f t="shared" si="138"/>
        <v>15</v>
      </c>
      <c r="AI135" s="160">
        <f t="shared" si="139"/>
        <v>0.66666666666666663</v>
      </c>
      <c r="AJ135" s="169">
        <f t="shared" si="155"/>
        <v>4</v>
      </c>
      <c r="AK135" s="6">
        <v>4</v>
      </c>
      <c r="AL135" s="6"/>
      <c r="AM135" s="137">
        <f t="shared" si="140"/>
        <v>19</v>
      </c>
      <c r="AN135" s="160">
        <f t="shared" si="141"/>
        <v>0.26666666666666666</v>
      </c>
      <c r="AO135" s="169">
        <f t="shared" si="156"/>
        <v>4</v>
      </c>
      <c r="AP135" s="6">
        <v>4</v>
      </c>
      <c r="AQ135" s="6"/>
      <c r="AR135" s="137">
        <f t="shared" si="157"/>
        <v>23</v>
      </c>
      <c r="AS135" s="160">
        <f t="shared" si="158"/>
        <v>0.21052631578947367</v>
      </c>
      <c r="AT135" s="164">
        <f t="shared" si="159"/>
        <v>23</v>
      </c>
      <c r="AU135" s="165">
        <f t="shared" si="160"/>
        <v>0.54852050734123625</v>
      </c>
    </row>
    <row r="136" spans="2:47" ht="15" customHeight="1" outlineLevel="1" x14ac:dyDescent="0.35">
      <c r="B136" s="49" t="s">
        <v>139</v>
      </c>
      <c r="C136" s="46" t="s">
        <v>106</v>
      </c>
      <c r="D136" s="170">
        <f>SUM(D111:D135)</f>
        <v>0</v>
      </c>
      <c r="E136" s="170">
        <f>SUM(E111:E135)</f>
        <v>0</v>
      </c>
      <c r="F136" s="170">
        <f>SUM(F111:F135)</f>
        <v>0</v>
      </c>
      <c r="G136" s="170">
        <f>SUM(G111:G135)</f>
        <v>0</v>
      </c>
      <c r="H136" s="166">
        <f>IFERROR((G136-E136)/E136,0)</f>
        <v>0</v>
      </c>
      <c r="I136" s="170">
        <f>SUM(I111:I135)</f>
        <v>0</v>
      </c>
      <c r="J136" s="170">
        <f>SUM(J111:J135)</f>
        <v>0</v>
      </c>
      <c r="K136" s="166">
        <f t="shared" ref="K136" si="161">IFERROR((J136-G136)/G136,0)</f>
        <v>0</v>
      </c>
      <c r="L136" s="170">
        <f>SUM(L111:L135)</f>
        <v>57</v>
      </c>
      <c r="M136" s="170">
        <f>SUM(M111:M135)</f>
        <v>57</v>
      </c>
      <c r="N136" s="166">
        <f t="shared" ref="N136" si="162">IFERROR((M136-J136)/J136,0)</f>
        <v>0</v>
      </c>
      <c r="O136" s="170">
        <f>SUM(O111:O135)</f>
        <v>5</v>
      </c>
      <c r="P136" s="170">
        <f>SUM(P111:P135)</f>
        <v>62</v>
      </c>
      <c r="Q136" s="166">
        <f t="shared" si="131"/>
        <v>8.771929824561403E-2</v>
      </c>
      <c r="R136" s="170">
        <f>SUM(R111:R135)</f>
        <v>62</v>
      </c>
      <c r="S136" s="165">
        <f t="shared" si="133"/>
        <v>0</v>
      </c>
      <c r="U136" s="170">
        <f>SUM(U111:U135)</f>
        <v>87</v>
      </c>
      <c r="V136" s="170">
        <f>SUM(V111:V135)</f>
        <v>87</v>
      </c>
      <c r="W136" s="170">
        <f>SUM(W111:W135)</f>
        <v>0</v>
      </c>
      <c r="X136" s="170">
        <f>SUM(X111:X135)</f>
        <v>149</v>
      </c>
      <c r="Y136" s="166">
        <f>IFERROR((X136-P136)/P136,0)</f>
        <v>1.403225806451613</v>
      </c>
      <c r="Z136" s="170">
        <f>SUM(Z111:Z135)</f>
        <v>81</v>
      </c>
      <c r="AA136" s="170">
        <f>SUM(AA111:AA135)</f>
        <v>81</v>
      </c>
      <c r="AB136" s="170">
        <f>SUM(AB111:AB135)</f>
        <v>0</v>
      </c>
      <c r="AC136" s="170">
        <f>SUM(AC111:AC135)</f>
        <v>230</v>
      </c>
      <c r="AD136" s="161">
        <f t="shared" ref="AD136" si="163">IFERROR((AC136-X136)/X136,0)</f>
        <v>0.5436241610738255</v>
      </c>
      <c r="AE136" s="170">
        <f>SUM(AE111:AE135)</f>
        <v>84</v>
      </c>
      <c r="AF136" s="170">
        <f>SUM(AF111:AF135)</f>
        <v>84</v>
      </c>
      <c r="AG136" s="170">
        <f>SUM(AG111:AG135)</f>
        <v>0</v>
      </c>
      <c r="AH136" s="170">
        <f>SUM(AH111:AH135)</f>
        <v>314</v>
      </c>
      <c r="AI136" s="161">
        <f t="shared" ref="AI136" si="164">IFERROR((AH136-AC136)/AC136,0)</f>
        <v>0.36521739130434783</v>
      </c>
      <c r="AJ136" s="170">
        <f>SUM(AJ111:AJ135)</f>
        <v>71</v>
      </c>
      <c r="AK136" s="170">
        <f>SUM(AK111:AK135)</f>
        <v>71</v>
      </c>
      <c r="AL136" s="170">
        <f>SUM(AL111:AL135)</f>
        <v>0</v>
      </c>
      <c r="AM136" s="170">
        <f>SUM(AM111:AM135)</f>
        <v>385</v>
      </c>
      <c r="AN136" s="161">
        <f t="shared" ref="AN136" si="165">IFERROR((AM136-AH136)/AH136,0)</f>
        <v>0.22611464968152867</v>
      </c>
      <c r="AO136" s="170">
        <f>SUM(AO111:AO135)</f>
        <v>66</v>
      </c>
      <c r="AP136" s="170">
        <f>SUM(AP111:AP135)</f>
        <v>66</v>
      </c>
      <c r="AQ136" s="170">
        <f>SUM(AQ111:AQ135)</f>
        <v>0</v>
      </c>
      <c r="AR136" s="170">
        <f>SUM(AR111:AR135)</f>
        <v>451</v>
      </c>
      <c r="AS136" s="161">
        <f t="shared" ref="AS136" si="166">IFERROR((AR136-AM136)/AM136,0)</f>
        <v>0.17142857142857143</v>
      </c>
      <c r="AT136" s="170">
        <f>SUM(AT111:AT135)</f>
        <v>389</v>
      </c>
      <c r="AU136" s="165">
        <f t="shared" ref="AU136" si="167">IFERROR((AR136/X136)^(1/4)-1,0)</f>
        <v>0.31900842138567764</v>
      </c>
    </row>
    <row r="138" spans="2:47" ht="15.5" x14ac:dyDescent="0.35">
      <c r="B138" s="306" t="s">
        <v>110</v>
      </c>
      <c r="C138" s="306"/>
      <c r="D138" s="306"/>
      <c r="E138" s="306"/>
      <c r="F138" s="306"/>
      <c r="G138" s="306"/>
      <c r="H138" s="306"/>
      <c r="I138" s="306"/>
      <c r="J138" s="306"/>
      <c r="K138" s="306"/>
      <c r="L138" s="306"/>
      <c r="M138" s="306"/>
      <c r="N138" s="306"/>
      <c r="O138" s="306"/>
      <c r="P138" s="306"/>
      <c r="Q138" s="306"/>
      <c r="R138" s="306"/>
      <c r="S138" s="306"/>
      <c r="T138" s="306"/>
      <c r="U138" s="306"/>
      <c r="V138" s="306"/>
      <c r="W138" s="306"/>
      <c r="X138" s="306"/>
      <c r="Y138" s="306"/>
      <c r="Z138" s="306"/>
      <c r="AA138" s="306"/>
      <c r="AB138" s="306"/>
      <c r="AC138" s="306"/>
      <c r="AD138" s="306"/>
      <c r="AE138" s="306"/>
      <c r="AF138" s="306"/>
      <c r="AG138" s="306"/>
      <c r="AH138" s="306"/>
      <c r="AI138" s="306"/>
      <c r="AJ138" s="306"/>
      <c r="AK138" s="306"/>
      <c r="AL138" s="306"/>
      <c r="AM138" s="306"/>
      <c r="AN138" s="306"/>
      <c r="AO138" s="306"/>
      <c r="AP138" s="306"/>
      <c r="AQ138" s="306"/>
      <c r="AR138" s="306"/>
      <c r="AS138" s="306"/>
      <c r="AT138" s="306"/>
      <c r="AU138" s="306"/>
    </row>
    <row r="139" spans="2:47" ht="5.5" customHeight="1" outlineLevel="1" x14ac:dyDescent="0.35">
      <c r="B139" s="102"/>
      <c r="C139" s="102"/>
      <c r="D139" s="102"/>
      <c r="E139" s="102"/>
      <c r="F139" s="102"/>
      <c r="G139" s="102"/>
      <c r="H139" s="102"/>
      <c r="I139" s="102"/>
      <c r="J139" s="102"/>
      <c r="K139" s="102"/>
      <c r="L139" s="102"/>
      <c r="M139" s="102"/>
      <c r="N139" s="102"/>
      <c r="O139" s="102"/>
      <c r="P139" s="102"/>
      <c r="Q139" s="102"/>
      <c r="R139" s="102"/>
      <c r="S139" s="102"/>
      <c r="T139" s="102"/>
      <c r="U139" s="102"/>
      <c r="V139" s="102"/>
      <c r="W139" s="102"/>
      <c r="X139" s="102"/>
      <c r="Y139" s="102"/>
      <c r="Z139" s="102"/>
      <c r="AA139" s="102"/>
      <c r="AB139" s="102"/>
      <c r="AC139" s="102"/>
      <c r="AD139" s="102"/>
      <c r="AE139" s="102"/>
      <c r="AF139" s="102"/>
      <c r="AG139" s="102"/>
      <c r="AH139" s="102"/>
      <c r="AI139" s="102"/>
      <c r="AJ139" s="102"/>
      <c r="AK139" s="102"/>
    </row>
    <row r="140" spans="2:47" outlineLevel="1" x14ac:dyDescent="0.35">
      <c r="B140" s="326"/>
      <c r="C140" s="335" t="s">
        <v>105</v>
      </c>
      <c r="D140" s="317" t="s">
        <v>131</v>
      </c>
      <c r="E140" s="318"/>
      <c r="F140" s="318"/>
      <c r="G140" s="318"/>
      <c r="H140" s="318"/>
      <c r="I140" s="318"/>
      <c r="J140" s="318"/>
      <c r="K140" s="318"/>
      <c r="L140" s="318"/>
      <c r="M140" s="318"/>
      <c r="N140" s="318"/>
      <c r="O140" s="318"/>
      <c r="P140" s="318"/>
      <c r="Q140" s="319"/>
      <c r="R140" s="322" t="str">
        <f xml:space="preserve"> D141&amp;" - "&amp;O141</f>
        <v>2019 - 2023</v>
      </c>
      <c r="S140" s="323"/>
      <c r="U140" s="317" t="s">
        <v>132</v>
      </c>
      <c r="V140" s="318"/>
      <c r="W140" s="318"/>
      <c r="X140" s="318"/>
      <c r="Y140" s="318"/>
      <c r="Z140" s="318"/>
      <c r="AA140" s="318"/>
      <c r="AB140" s="318"/>
      <c r="AC140" s="318"/>
      <c r="AD140" s="318"/>
      <c r="AE140" s="318"/>
      <c r="AF140" s="318"/>
      <c r="AG140" s="318"/>
      <c r="AH140" s="318"/>
      <c r="AI140" s="318"/>
      <c r="AJ140" s="318"/>
      <c r="AK140" s="318"/>
      <c r="AL140" s="318"/>
      <c r="AM140" s="318"/>
      <c r="AN140" s="318"/>
      <c r="AO140" s="318"/>
      <c r="AP140" s="318"/>
      <c r="AQ140" s="318"/>
      <c r="AR140" s="318"/>
      <c r="AS140" s="318"/>
      <c r="AT140" s="318"/>
      <c r="AU140" s="319"/>
    </row>
    <row r="141" spans="2:47" outlineLevel="1" x14ac:dyDescent="0.35">
      <c r="B141" s="327"/>
      <c r="C141" s="335"/>
      <c r="D141" s="317">
        <f>$C$3-5</f>
        <v>2019</v>
      </c>
      <c r="E141" s="319"/>
      <c r="F141" s="317">
        <f>$C$3-4</f>
        <v>2020</v>
      </c>
      <c r="G141" s="318"/>
      <c r="H141" s="319"/>
      <c r="I141" s="317">
        <f>$C$3-3</f>
        <v>2021</v>
      </c>
      <c r="J141" s="318"/>
      <c r="K141" s="319"/>
      <c r="L141" s="317">
        <f>$C$3-2</f>
        <v>2022</v>
      </c>
      <c r="M141" s="318"/>
      <c r="N141" s="319"/>
      <c r="O141" s="317">
        <f>$C$3-1</f>
        <v>2023</v>
      </c>
      <c r="P141" s="318"/>
      <c r="Q141" s="319"/>
      <c r="R141" s="324"/>
      <c r="S141" s="325"/>
      <c r="U141" s="317">
        <f>$C$3</f>
        <v>2024</v>
      </c>
      <c r="V141" s="318"/>
      <c r="W141" s="318"/>
      <c r="X141" s="318"/>
      <c r="Y141" s="319"/>
      <c r="Z141" s="317">
        <f>$C$3+1</f>
        <v>2025</v>
      </c>
      <c r="AA141" s="318"/>
      <c r="AB141" s="318"/>
      <c r="AC141" s="318"/>
      <c r="AD141" s="319"/>
      <c r="AE141" s="317">
        <f>$C$3+2</f>
        <v>2026</v>
      </c>
      <c r="AF141" s="318"/>
      <c r="AG141" s="318"/>
      <c r="AH141" s="318"/>
      <c r="AI141" s="319"/>
      <c r="AJ141" s="317">
        <f>$C$3+3</f>
        <v>2027</v>
      </c>
      <c r="AK141" s="318"/>
      <c r="AL141" s="318"/>
      <c r="AM141" s="318"/>
      <c r="AN141" s="319"/>
      <c r="AO141" s="317">
        <f>$C$3+4</f>
        <v>2028</v>
      </c>
      <c r="AP141" s="318"/>
      <c r="AQ141" s="318"/>
      <c r="AR141" s="318"/>
      <c r="AS141" s="319"/>
      <c r="AT141" s="320" t="str">
        <f>U141&amp;" - "&amp;AO141</f>
        <v>2024 - 2028</v>
      </c>
      <c r="AU141" s="321"/>
    </row>
    <row r="142" spans="2:47" ht="43.5" outlineLevel="1" x14ac:dyDescent="0.35">
      <c r="B142" s="328"/>
      <c r="C142" s="335"/>
      <c r="D142" s="64" t="s">
        <v>133</v>
      </c>
      <c r="E142" s="65" t="s">
        <v>134</v>
      </c>
      <c r="F142" s="64" t="s">
        <v>133</v>
      </c>
      <c r="G142" s="9" t="s">
        <v>134</v>
      </c>
      <c r="H142" s="65" t="s">
        <v>135</v>
      </c>
      <c r="I142" s="64" t="s">
        <v>133</v>
      </c>
      <c r="J142" s="9" t="s">
        <v>134</v>
      </c>
      <c r="K142" s="65" t="s">
        <v>135</v>
      </c>
      <c r="L142" s="64" t="s">
        <v>133</v>
      </c>
      <c r="M142" s="9" t="s">
        <v>134</v>
      </c>
      <c r="N142" s="65" t="s">
        <v>135</v>
      </c>
      <c r="O142" s="64" t="s">
        <v>133</v>
      </c>
      <c r="P142" s="9" t="s">
        <v>134</v>
      </c>
      <c r="Q142" s="65" t="s">
        <v>135</v>
      </c>
      <c r="R142" s="64" t="s">
        <v>127</v>
      </c>
      <c r="S142" s="119" t="s">
        <v>136</v>
      </c>
      <c r="U142" s="64" t="s">
        <v>133</v>
      </c>
      <c r="V142" s="104" t="s">
        <v>137</v>
      </c>
      <c r="W142" s="104" t="s">
        <v>138</v>
      </c>
      <c r="X142" s="9" t="s">
        <v>134</v>
      </c>
      <c r="Y142" s="65" t="s">
        <v>135</v>
      </c>
      <c r="Z142" s="64" t="s">
        <v>133</v>
      </c>
      <c r="AA142" s="104" t="s">
        <v>137</v>
      </c>
      <c r="AB142" s="104" t="s">
        <v>138</v>
      </c>
      <c r="AC142" s="9" t="s">
        <v>134</v>
      </c>
      <c r="AD142" s="65" t="s">
        <v>135</v>
      </c>
      <c r="AE142" s="64" t="s">
        <v>133</v>
      </c>
      <c r="AF142" s="104" t="s">
        <v>137</v>
      </c>
      <c r="AG142" s="104" t="s">
        <v>138</v>
      </c>
      <c r="AH142" s="9" t="s">
        <v>134</v>
      </c>
      <c r="AI142" s="65" t="s">
        <v>135</v>
      </c>
      <c r="AJ142" s="64" t="s">
        <v>133</v>
      </c>
      <c r="AK142" s="104" t="s">
        <v>137</v>
      </c>
      <c r="AL142" s="104" t="s">
        <v>138</v>
      </c>
      <c r="AM142" s="9" t="s">
        <v>134</v>
      </c>
      <c r="AN142" s="65" t="s">
        <v>135</v>
      </c>
      <c r="AO142" s="64" t="s">
        <v>133</v>
      </c>
      <c r="AP142" s="104" t="s">
        <v>137</v>
      </c>
      <c r="AQ142" s="104" t="s">
        <v>138</v>
      </c>
      <c r="AR142" s="9" t="s">
        <v>134</v>
      </c>
      <c r="AS142" s="65" t="s">
        <v>135</v>
      </c>
      <c r="AT142" s="64" t="s">
        <v>127</v>
      </c>
      <c r="AU142" s="119" t="s">
        <v>136</v>
      </c>
    </row>
    <row r="143" spans="2:47" outlineLevel="1" x14ac:dyDescent="0.35">
      <c r="B143" s="237" t="s">
        <v>75</v>
      </c>
      <c r="C143" s="62" t="s">
        <v>106</v>
      </c>
      <c r="D143" s="68"/>
      <c r="E143" s="69"/>
      <c r="F143" s="68"/>
      <c r="G143" s="137">
        <f t="shared" ref="G143:G167" si="168">E143+F143</f>
        <v>0</v>
      </c>
      <c r="H143" s="167">
        <f t="shared" ref="H143:H167" si="169">IFERROR((G143-E143)/E143,0)</f>
        <v>0</v>
      </c>
      <c r="I143" s="68"/>
      <c r="J143" s="137">
        <f t="shared" ref="J143:J167" si="170">G143+I143</f>
        <v>0</v>
      </c>
      <c r="K143" s="167">
        <f t="shared" ref="K143:K167" si="171">IFERROR((J143-G143)/G143,0)</f>
        <v>0</v>
      </c>
      <c r="L143" s="68"/>
      <c r="M143" s="137">
        <f t="shared" ref="M143:M167" si="172">J143+L143</f>
        <v>0</v>
      </c>
      <c r="N143" s="167">
        <f t="shared" ref="N143:N167" si="173">IFERROR((M143-J143)/J143,0)</f>
        <v>0</v>
      </c>
      <c r="O143" s="68"/>
      <c r="P143" s="137">
        <f t="shared" ref="P143:P167" si="174">M143+O143</f>
        <v>0</v>
      </c>
      <c r="Q143" s="167">
        <f t="shared" ref="Q143:Q168" si="175">IFERROR((P143-M143)/M143,0)</f>
        <v>0</v>
      </c>
      <c r="R143" s="164">
        <f t="shared" ref="R143:R167" si="176">D143+F143+I143+L143+O143</f>
        <v>0</v>
      </c>
      <c r="S143" s="165">
        <f t="shared" ref="S143:S168" si="177">IFERROR((P143/E143)^(1/4)-1,0)</f>
        <v>0</v>
      </c>
      <c r="U143" s="169">
        <f>V143+W143</f>
        <v>0</v>
      </c>
      <c r="V143" s="6"/>
      <c r="W143" s="6"/>
      <c r="X143" s="137">
        <f t="shared" ref="X143:X167" si="178">P143+U143</f>
        <v>0</v>
      </c>
      <c r="Y143" s="167">
        <f t="shared" ref="Y143:Y167" si="179">IFERROR((X143-P143)/P143,0)</f>
        <v>0</v>
      </c>
      <c r="Z143" s="169">
        <f>AA143+AB143</f>
        <v>0</v>
      </c>
      <c r="AA143" s="6"/>
      <c r="AB143" s="6"/>
      <c r="AC143" s="137">
        <f t="shared" ref="AC143:AC167" si="180">X143+Z143</f>
        <v>0</v>
      </c>
      <c r="AD143" s="160">
        <f t="shared" ref="AD143:AD167" si="181">IFERROR((AC143-X143)/X143,0)</f>
        <v>0</v>
      </c>
      <c r="AE143" s="169">
        <f>AF143+AG143</f>
        <v>0</v>
      </c>
      <c r="AF143" s="6"/>
      <c r="AG143" s="6"/>
      <c r="AH143" s="137">
        <f t="shared" ref="AH143:AH167" si="182">AC143+AE143</f>
        <v>0</v>
      </c>
      <c r="AI143" s="160">
        <f t="shared" ref="AI143:AI167" si="183">IFERROR((AH143-AC143)/AC143,0)</f>
        <v>0</v>
      </c>
      <c r="AJ143" s="169">
        <f>AK143+AL143</f>
        <v>0</v>
      </c>
      <c r="AK143" s="6"/>
      <c r="AL143" s="6"/>
      <c r="AM143" s="137">
        <f t="shared" ref="AM143:AM167" si="184">AH143+AJ143</f>
        <v>0</v>
      </c>
      <c r="AN143" s="160">
        <f t="shared" ref="AN143:AN167" si="185">IFERROR((AM143-AH143)/AH143,0)</f>
        <v>0</v>
      </c>
      <c r="AO143" s="169">
        <f>AP143+AQ143</f>
        <v>0</v>
      </c>
      <c r="AP143" s="6"/>
      <c r="AQ143" s="6"/>
      <c r="AR143" s="137">
        <f t="shared" ref="AR143" si="186">AM143+AO143</f>
        <v>0</v>
      </c>
      <c r="AS143" s="160">
        <f t="shared" ref="AS143" si="187">IFERROR((AR143-AM143)/AM143,0)</f>
        <v>0</v>
      </c>
      <c r="AT143" s="164">
        <f t="shared" ref="AT143" si="188">U143+Z143+AE143+AJ143+AO143</f>
        <v>0</v>
      </c>
      <c r="AU143" s="165">
        <f t="shared" ref="AU143" si="189">IFERROR((AR143/X143)^(1/4)-1,0)</f>
        <v>0</v>
      </c>
    </row>
    <row r="144" spans="2:47" outlineLevel="1" x14ac:dyDescent="0.35">
      <c r="B144" s="238" t="s">
        <v>76</v>
      </c>
      <c r="C144" s="62" t="s">
        <v>106</v>
      </c>
      <c r="D144" s="68"/>
      <c r="E144" s="69">
        <v>2</v>
      </c>
      <c r="F144" s="68"/>
      <c r="G144" s="137">
        <f t="shared" si="168"/>
        <v>2</v>
      </c>
      <c r="H144" s="167">
        <f t="shared" si="169"/>
        <v>0</v>
      </c>
      <c r="I144" s="68"/>
      <c r="J144" s="137">
        <f t="shared" si="170"/>
        <v>2</v>
      </c>
      <c r="K144" s="167">
        <f t="shared" si="171"/>
        <v>0</v>
      </c>
      <c r="L144" s="68"/>
      <c r="M144" s="137">
        <f t="shared" si="172"/>
        <v>2</v>
      </c>
      <c r="N144" s="167">
        <f t="shared" si="173"/>
        <v>0</v>
      </c>
      <c r="O144" s="68"/>
      <c r="P144" s="137">
        <f t="shared" si="174"/>
        <v>2</v>
      </c>
      <c r="Q144" s="167">
        <f t="shared" si="175"/>
        <v>0</v>
      </c>
      <c r="R144" s="164">
        <f t="shared" si="176"/>
        <v>0</v>
      </c>
      <c r="S144" s="165">
        <f t="shared" si="177"/>
        <v>0</v>
      </c>
      <c r="U144" s="169">
        <f t="shared" ref="U144:U167" si="190">V144+W144</f>
        <v>0</v>
      </c>
      <c r="V144" s="6"/>
      <c r="W144" s="6"/>
      <c r="X144" s="137">
        <f t="shared" si="178"/>
        <v>2</v>
      </c>
      <c r="Y144" s="167">
        <f t="shared" si="179"/>
        <v>0</v>
      </c>
      <c r="Z144" s="169">
        <f t="shared" ref="Z144:Z167" si="191">AA144+AB144</f>
        <v>0</v>
      </c>
      <c r="AA144" s="6"/>
      <c r="AB144" s="6"/>
      <c r="AC144" s="137">
        <f t="shared" si="180"/>
        <v>2</v>
      </c>
      <c r="AD144" s="160">
        <f t="shared" si="181"/>
        <v>0</v>
      </c>
      <c r="AE144" s="169">
        <f t="shared" ref="AE144:AE167" si="192">AF144+AG144</f>
        <v>0</v>
      </c>
      <c r="AF144" s="6"/>
      <c r="AG144" s="6"/>
      <c r="AH144" s="137">
        <f t="shared" si="182"/>
        <v>2</v>
      </c>
      <c r="AI144" s="160">
        <f t="shared" si="183"/>
        <v>0</v>
      </c>
      <c r="AJ144" s="169">
        <f t="shared" ref="AJ144:AJ167" si="193">AK144+AL144</f>
        <v>0</v>
      </c>
      <c r="AK144" s="6"/>
      <c r="AL144" s="6"/>
      <c r="AM144" s="137">
        <f t="shared" si="184"/>
        <v>2</v>
      </c>
      <c r="AN144" s="160">
        <f t="shared" si="185"/>
        <v>0</v>
      </c>
      <c r="AO144" s="169">
        <f t="shared" ref="AO144:AO167" si="194">AP144+AQ144</f>
        <v>0</v>
      </c>
      <c r="AP144" s="6"/>
      <c r="AQ144" s="6"/>
      <c r="AR144" s="137">
        <f t="shared" ref="AR144:AR167" si="195">AM144+AO144</f>
        <v>2</v>
      </c>
      <c r="AS144" s="160">
        <f t="shared" ref="AS144:AS167" si="196">IFERROR((AR144-AM144)/AM144,0)</f>
        <v>0</v>
      </c>
      <c r="AT144" s="164">
        <f t="shared" ref="AT144:AT167" si="197">U144+Z144+AE144+AJ144+AO144</f>
        <v>0</v>
      </c>
      <c r="AU144" s="165">
        <f t="shared" ref="AU144:AU167" si="198">IFERROR((AR144/X144)^(1/4)-1,0)</f>
        <v>0</v>
      </c>
    </row>
    <row r="145" spans="2:47" ht="15.75" customHeight="1" outlineLevel="1" x14ac:dyDescent="0.35">
      <c r="B145" s="237" t="s">
        <v>77</v>
      </c>
      <c r="C145" s="62" t="s">
        <v>106</v>
      </c>
      <c r="D145" s="68"/>
      <c r="E145" s="69"/>
      <c r="F145" s="68"/>
      <c r="G145" s="137">
        <f t="shared" si="168"/>
        <v>0</v>
      </c>
      <c r="H145" s="167">
        <f t="shared" si="169"/>
        <v>0</v>
      </c>
      <c r="I145" s="68"/>
      <c r="J145" s="137">
        <f t="shared" si="170"/>
        <v>0</v>
      </c>
      <c r="K145" s="167">
        <f t="shared" si="171"/>
        <v>0</v>
      </c>
      <c r="L145" s="68"/>
      <c r="M145" s="137">
        <f t="shared" si="172"/>
        <v>0</v>
      </c>
      <c r="N145" s="167">
        <f t="shared" si="173"/>
        <v>0</v>
      </c>
      <c r="O145" s="68"/>
      <c r="P145" s="137">
        <f t="shared" si="174"/>
        <v>0</v>
      </c>
      <c r="Q145" s="167">
        <f t="shared" si="175"/>
        <v>0</v>
      </c>
      <c r="R145" s="164">
        <f t="shared" si="176"/>
        <v>0</v>
      </c>
      <c r="S145" s="165">
        <f t="shared" si="177"/>
        <v>0</v>
      </c>
      <c r="U145" s="169">
        <f t="shared" si="190"/>
        <v>0</v>
      </c>
      <c r="V145" s="6"/>
      <c r="W145" s="6"/>
      <c r="X145" s="137">
        <f t="shared" si="178"/>
        <v>0</v>
      </c>
      <c r="Y145" s="167">
        <f t="shared" si="179"/>
        <v>0</v>
      </c>
      <c r="Z145" s="169">
        <f t="shared" si="191"/>
        <v>0</v>
      </c>
      <c r="AA145" s="6"/>
      <c r="AB145" s="6"/>
      <c r="AC145" s="137">
        <f t="shared" si="180"/>
        <v>0</v>
      </c>
      <c r="AD145" s="160">
        <f t="shared" si="181"/>
        <v>0</v>
      </c>
      <c r="AE145" s="169">
        <f t="shared" si="192"/>
        <v>0</v>
      </c>
      <c r="AF145" s="6"/>
      <c r="AG145" s="6"/>
      <c r="AH145" s="137">
        <f t="shared" si="182"/>
        <v>0</v>
      </c>
      <c r="AI145" s="160">
        <f t="shared" si="183"/>
        <v>0</v>
      </c>
      <c r="AJ145" s="169">
        <f t="shared" si="193"/>
        <v>0</v>
      </c>
      <c r="AK145" s="6"/>
      <c r="AL145" s="6"/>
      <c r="AM145" s="137">
        <f t="shared" si="184"/>
        <v>0</v>
      </c>
      <c r="AN145" s="160">
        <f t="shared" si="185"/>
        <v>0</v>
      </c>
      <c r="AO145" s="169">
        <f t="shared" si="194"/>
        <v>0</v>
      </c>
      <c r="AP145" s="6"/>
      <c r="AQ145" s="6"/>
      <c r="AR145" s="137">
        <f t="shared" si="195"/>
        <v>0</v>
      </c>
      <c r="AS145" s="160">
        <f t="shared" si="196"/>
        <v>0</v>
      </c>
      <c r="AT145" s="164">
        <f t="shared" si="197"/>
        <v>0</v>
      </c>
      <c r="AU145" s="165">
        <f t="shared" si="198"/>
        <v>0</v>
      </c>
    </row>
    <row r="146" spans="2:47" ht="15.75" customHeight="1" outlineLevel="1" x14ac:dyDescent="0.35">
      <c r="B146" s="238" t="s">
        <v>78</v>
      </c>
      <c r="C146" s="62" t="s">
        <v>106</v>
      </c>
      <c r="D146" s="68"/>
      <c r="E146" s="69">
        <v>5</v>
      </c>
      <c r="F146" s="68"/>
      <c r="G146" s="137">
        <f t="shared" si="168"/>
        <v>5</v>
      </c>
      <c r="H146" s="167">
        <f t="shared" si="169"/>
        <v>0</v>
      </c>
      <c r="I146" s="68"/>
      <c r="J146" s="137">
        <f t="shared" si="170"/>
        <v>5</v>
      </c>
      <c r="K146" s="167">
        <f t="shared" si="171"/>
        <v>0</v>
      </c>
      <c r="L146" s="68"/>
      <c r="M146" s="137">
        <f t="shared" si="172"/>
        <v>5</v>
      </c>
      <c r="N146" s="167">
        <f t="shared" si="173"/>
        <v>0</v>
      </c>
      <c r="O146" s="68"/>
      <c r="P146" s="137">
        <f t="shared" si="174"/>
        <v>5</v>
      </c>
      <c r="Q146" s="167">
        <f t="shared" si="175"/>
        <v>0</v>
      </c>
      <c r="R146" s="164">
        <f t="shared" si="176"/>
        <v>0</v>
      </c>
      <c r="S146" s="165">
        <f t="shared" si="177"/>
        <v>0</v>
      </c>
      <c r="U146" s="169">
        <f t="shared" si="190"/>
        <v>11</v>
      </c>
      <c r="V146" s="6">
        <v>11</v>
      </c>
      <c r="W146" s="6"/>
      <c r="X146" s="137">
        <f t="shared" si="178"/>
        <v>16</v>
      </c>
      <c r="Y146" s="167">
        <f t="shared" si="179"/>
        <v>2.2000000000000002</v>
      </c>
      <c r="Z146" s="169">
        <f t="shared" si="191"/>
        <v>10</v>
      </c>
      <c r="AA146" s="6">
        <v>10</v>
      </c>
      <c r="AB146" s="6"/>
      <c r="AC146" s="137">
        <f t="shared" si="180"/>
        <v>26</v>
      </c>
      <c r="AD146" s="160">
        <f t="shared" si="181"/>
        <v>0.625</v>
      </c>
      <c r="AE146" s="169">
        <f t="shared" si="192"/>
        <v>9</v>
      </c>
      <c r="AF146" s="6">
        <v>9</v>
      </c>
      <c r="AG146" s="6"/>
      <c r="AH146" s="137">
        <f t="shared" si="182"/>
        <v>35</v>
      </c>
      <c r="AI146" s="160">
        <f t="shared" si="183"/>
        <v>0.34615384615384615</v>
      </c>
      <c r="AJ146" s="169">
        <f t="shared" si="193"/>
        <v>9</v>
      </c>
      <c r="AK146" s="6">
        <v>9</v>
      </c>
      <c r="AL146" s="6"/>
      <c r="AM146" s="137">
        <f t="shared" si="184"/>
        <v>44</v>
      </c>
      <c r="AN146" s="160">
        <f t="shared" si="185"/>
        <v>0.25714285714285712</v>
      </c>
      <c r="AO146" s="169">
        <f t="shared" si="194"/>
        <v>8</v>
      </c>
      <c r="AP146" s="6">
        <v>8</v>
      </c>
      <c r="AQ146" s="6"/>
      <c r="AR146" s="137">
        <f t="shared" si="195"/>
        <v>52</v>
      </c>
      <c r="AS146" s="160">
        <f t="shared" si="196"/>
        <v>0.18181818181818182</v>
      </c>
      <c r="AT146" s="164">
        <f t="shared" si="197"/>
        <v>47</v>
      </c>
      <c r="AU146" s="165">
        <f t="shared" si="198"/>
        <v>0.34267480714132525</v>
      </c>
    </row>
    <row r="147" spans="2:47" ht="15.75" customHeight="1" outlineLevel="1" x14ac:dyDescent="0.35">
      <c r="B147" s="237" t="s">
        <v>79</v>
      </c>
      <c r="C147" s="62" t="s">
        <v>106</v>
      </c>
      <c r="D147" s="68"/>
      <c r="E147" s="69"/>
      <c r="F147" s="68"/>
      <c r="G147" s="137">
        <f t="shared" si="168"/>
        <v>0</v>
      </c>
      <c r="H147" s="167">
        <f t="shared" si="169"/>
        <v>0</v>
      </c>
      <c r="I147" s="68"/>
      <c r="J147" s="137">
        <f t="shared" si="170"/>
        <v>0</v>
      </c>
      <c r="K147" s="167">
        <f t="shared" si="171"/>
        <v>0</v>
      </c>
      <c r="L147" s="68"/>
      <c r="M147" s="137">
        <f t="shared" si="172"/>
        <v>0</v>
      </c>
      <c r="N147" s="167">
        <f t="shared" si="173"/>
        <v>0</v>
      </c>
      <c r="O147" s="68"/>
      <c r="P147" s="137">
        <f t="shared" si="174"/>
        <v>0</v>
      </c>
      <c r="Q147" s="167">
        <f t="shared" si="175"/>
        <v>0</v>
      </c>
      <c r="R147" s="164">
        <f t="shared" si="176"/>
        <v>0</v>
      </c>
      <c r="S147" s="165">
        <f t="shared" si="177"/>
        <v>0</v>
      </c>
      <c r="U147" s="169">
        <f t="shared" si="190"/>
        <v>0</v>
      </c>
      <c r="V147" s="6"/>
      <c r="W147" s="6"/>
      <c r="X147" s="137">
        <f t="shared" si="178"/>
        <v>0</v>
      </c>
      <c r="Y147" s="167">
        <f t="shared" si="179"/>
        <v>0</v>
      </c>
      <c r="Z147" s="169">
        <f t="shared" si="191"/>
        <v>0</v>
      </c>
      <c r="AA147" s="6"/>
      <c r="AB147" s="6"/>
      <c r="AC147" s="137">
        <f t="shared" si="180"/>
        <v>0</v>
      </c>
      <c r="AD147" s="160">
        <f t="shared" si="181"/>
        <v>0</v>
      </c>
      <c r="AE147" s="169">
        <f t="shared" si="192"/>
        <v>0</v>
      </c>
      <c r="AF147" s="6"/>
      <c r="AG147" s="6"/>
      <c r="AH147" s="137">
        <f t="shared" si="182"/>
        <v>0</v>
      </c>
      <c r="AI147" s="160">
        <f t="shared" si="183"/>
        <v>0</v>
      </c>
      <c r="AJ147" s="169">
        <f t="shared" si="193"/>
        <v>0</v>
      </c>
      <c r="AK147" s="6"/>
      <c r="AL147" s="6"/>
      <c r="AM147" s="137">
        <f t="shared" si="184"/>
        <v>0</v>
      </c>
      <c r="AN147" s="160">
        <f t="shared" si="185"/>
        <v>0</v>
      </c>
      <c r="AO147" s="169">
        <f t="shared" si="194"/>
        <v>0</v>
      </c>
      <c r="AP147" s="6"/>
      <c r="AQ147" s="6"/>
      <c r="AR147" s="137">
        <f t="shared" si="195"/>
        <v>0</v>
      </c>
      <c r="AS147" s="160">
        <f t="shared" si="196"/>
        <v>0</v>
      </c>
      <c r="AT147" s="164">
        <f t="shared" si="197"/>
        <v>0</v>
      </c>
      <c r="AU147" s="165">
        <f t="shared" si="198"/>
        <v>0</v>
      </c>
    </row>
    <row r="148" spans="2:47" ht="15.75" customHeight="1" outlineLevel="1" x14ac:dyDescent="0.35">
      <c r="B148" s="238" t="s">
        <v>80</v>
      </c>
      <c r="C148" s="62" t="s">
        <v>106</v>
      </c>
      <c r="D148" s="68"/>
      <c r="E148" s="69">
        <v>2</v>
      </c>
      <c r="F148" s="68"/>
      <c r="G148" s="137">
        <f t="shared" si="168"/>
        <v>2</v>
      </c>
      <c r="H148" s="167">
        <f t="shared" si="169"/>
        <v>0</v>
      </c>
      <c r="I148" s="68"/>
      <c r="J148" s="137">
        <f t="shared" si="170"/>
        <v>2</v>
      </c>
      <c r="K148" s="167">
        <f t="shared" si="171"/>
        <v>0</v>
      </c>
      <c r="L148" s="68"/>
      <c r="M148" s="137">
        <f t="shared" si="172"/>
        <v>2</v>
      </c>
      <c r="N148" s="167">
        <f t="shared" si="173"/>
        <v>0</v>
      </c>
      <c r="O148" s="68"/>
      <c r="P148" s="137">
        <f t="shared" si="174"/>
        <v>2</v>
      </c>
      <c r="Q148" s="167">
        <f t="shared" si="175"/>
        <v>0</v>
      </c>
      <c r="R148" s="164">
        <f t="shared" si="176"/>
        <v>0</v>
      </c>
      <c r="S148" s="165">
        <f t="shared" si="177"/>
        <v>0</v>
      </c>
      <c r="U148" s="169">
        <f t="shared" si="190"/>
        <v>10</v>
      </c>
      <c r="V148" s="6">
        <v>10</v>
      </c>
      <c r="W148" s="6"/>
      <c r="X148" s="137">
        <f t="shared" si="178"/>
        <v>12</v>
      </c>
      <c r="Y148" s="167">
        <f t="shared" si="179"/>
        <v>5</v>
      </c>
      <c r="Z148" s="169">
        <f t="shared" si="191"/>
        <v>9</v>
      </c>
      <c r="AA148" s="6">
        <v>9</v>
      </c>
      <c r="AB148" s="6"/>
      <c r="AC148" s="137">
        <f t="shared" si="180"/>
        <v>21</v>
      </c>
      <c r="AD148" s="160">
        <f t="shared" si="181"/>
        <v>0.75</v>
      </c>
      <c r="AE148" s="169">
        <f t="shared" si="192"/>
        <v>8</v>
      </c>
      <c r="AF148" s="6">
        <v>8</v>
      </c>
      <c r="AG148" s="6"/>
      <c r="AH148" s="137">
        <f t="shared" si="182"/>
        <v>29</v>
      </c>
      <c r="AI148" s="160">
        <f t="shared" si="183"/>
        <v>0.38095238095238093</v>
      </c>
      <c r="AJ148" s="169">
        <f t="shared" si="193"/>
        <v>7</v>
      </c>
      <c r="AK148" s="6">
        <v>7</v>
      </c>
      <c r="AL148" s="6"/>
      <c r="AM148" s="137">
        <f t="shared" si="184"/>
        <v>36</v>
      </c>
      <c r="AN148" s="160">
        <f t="shared" si="185"/>
        <v>0.2413793103448276</v>
      </c>
      <c r="AO148" s="169">
        <f t="shared" si="194"/>
        <v>7</v>
      </c>
      <c r="AP148" s="6">
        <v>7</v>
      </c>
      <c r="AQ148" s="6"/>
      <c r="AR148" s="137">
        <f t="shared" si="195"/>
        <v>43</v>
      </c>
      <c r="AS148" s="160">
        <f t="shared" si="196"/>
        <v>0.19444444444444445</v>
      </c>
      <c r="AT148" s="164">
        <f t="shared" si="197"/>
        <v>41</v>
      </c>
      <c r="AU148" s="165">
        <f t="shared" si="198"/>
        <v>0.37585226263581495</v>
      </c>
    </row>
    <row r="149" spans="2:47" ht="15.75" customHeight="1" outlineLevel="1" x14ac:dyDescent="0.35">
      <c r="B149" s="237" t="s">
        <v>81</v>
      </c>
      <c r="C149" s="62" t="s">
        <v>106</v>
      </c>
      <c r="D149" s="68"/>
      <c r="E149" s="69"/>
      <c r="F149" s="68"/>
      <c r="G149" s="137">
        <f t="shared" si="168"/>
        <v>0</v>
      </c>
      <c r="H149" s="167">
        <f t="shared" si="169"/>
        <v>0</v>
      </c>
      <c r="I149" s="68"/>
      <c r="J149" s="137">
        <f t="shared" si="170"/>
        <v>0</v>
      </c>
      <c r="K149" s="167">
        <f t="shared" si="171"/>
        <v>0</v>
      </c>
      <c r="L149" s="68"/>
      <c r="M149" s="137">
        <f t="shared" si="172"/>
        <v>0</v>
      </c>
      <c r="N149" s="167">
        <f t="shared" si="173"/>
        <v>0</v>
      </c>
      <c r="O149" s="68"/>
      <c r="P149" s="137">
        <f t="shared" si="174"/>
        <v>0</v>
      </c>
      <c r="Q149" s="167">
        <f t="shared" si="175"/>
        <v>0</v>
      </c>
      <c r="R149" s="164">
        <f t="shared" si="176"/>
        <v>0</v>
      </c>
      <c r="S149" s="165">
        <f t="shared" si="177"/>
        <v>0</v>
      </c>
      <c r="U149" s="169">
        <f t="shared" si="190"/>
        <v>0</v>
      </c>
      <c r="V149" s="6"/>
      <c r="W149" s="6"/>
      <c r="X149" s="137">
        <f t="shared" si="178"/>
        <v>0</v>
      </c>
      <c r="Y149" s="167">
        <f t="shared" si="179"/>
        <v>0</v>
      </c>
      <c r="Z149" s="169">
        <f t="shared" si="191"/>
        <v>0</v>
      </c>
      <c r="AA149" s="6"/>
      <c r="AB149" s="6"/>
      <c r="AC149" s="137">
        <f t="shared" si="180"/>
        <v>0</v>
      </c>
      <c r="AD149" s="160">
        <f t="shared" si="181"/>
        <v>0</v>
      </c>
      <c r="AE149" s="169">
        <f t="shared" si="192"/>
        <v>0</v>
      </c>
      <c r="AF149" s="6"/>
      <c r="AG149" s="6"/>
      <c r="AH149" s="137">
        <f t="shared" si="182"/>
        <v>0</v>
      </c>
      <c r="AI149" s="160">
        <f t="shared" si="183"/>
        <v>0</v>
      </c>
      <c r="AJ149" s="169">
        <f t="shared" si="193"/>
        <v>0</v>
      </c>
      <c r="AK149" s="6"/>
      <c r="AL149" s="6"/>
      <c r="AM149" s="137">
        <f t="shared" si="184"/>
        <v>0</v>
      </c>
      <c r="AN149" s="160">
        <f t="shared" si="185"/>
        <v>0</v>
      </c>
      <c r="AO149" s="169">
        <f t="shared" si="194"/>
        <v>0</v>
      </c>
      <c r="AP149" s="6"/>
      <c r="AQ149" s="6"/>
      <c r="AR149" s="137">
        <f t="shared" si="195"/>
        <v>0</v>
      </c>
      <c r="AS149" s="160">
        <f t="shared" si="196"/>
        <v>0</v>
      </c>
      <c r="AT149" s="164">
        <f t="shared" si="197"/>
        <v>0</v>
      </c>
      <c r="AU149" s="165">
        <f t="shared" si="198"/>
        <v>0</v>
      </c>
    </row>
    <row r="150" spans="2:47" ht="15.75" customHeight="1" outlineLevel="1" x14ac:dyDescent="0.35">
      <c r="B150" s="238" t="s">
        <v>82</v>
      </c>
      <c r="C150" s="62" t="s">
        <v>106</v>
      </c>
      <c r="D150" s="68"/>
      <c r="E150" s="69"/>
      <c r="F150" s="68"/>
      <c r="G150" s="137">
        <f t="shared" si="168"/>
        <v>0</v>
      </c>
      <c r="H150" s="167">
        <f t="shared" si="169"/>
        <v>0</v>
      </c>
      <c r="I150" s="68"/>
      <c r="J150" s="137">
        <f t="shared" si="170"/>
        <v>0</v>
      </c>
      <c r="K150" s="167">
        <f t="shared" si="171"/>
        <v>0</v>
      </c>
      <c r="L150" s="68"/>
      <c r="M150" s="137">
        <f t="shared" si="172"/>
        <v>0</v>
      </c>
      <c r="N150" s="167">
        <f t="shared" si="173"/>
        <v>0</v>
      </c>
      <c r="O150" s="68"/>
      <c r="P150" s="137">
        <f t="shared" si="174"/>
        <v>0</v>
      </c>
      <c r="Q150" s="167">
        <f t="shared" si="175"/>
        <v>0</v>
      </c>
      <c r="R150" s="164">
        <f t="shared" si="176"/>
        <v>0</v>
      </c>
      <c r="S150" s="165">
        <f t="shared" si="177"/>
        <v>0</v>
      </c>
      <c r="U150" s="169">
        <f t="shared" si="190"/>
        <v>11</v>
      </c>
      <c r="V150" s="6">
        <v>11</v>
      </c>
      <c r="W150" s="6"/>
      <c r="X150" s="137">
        <f t="shared" si="178"/>
        <v>11</v>
      </c>
      <c r="Y150" s="167">
        <f t="shared" si="179"/>
        <v>0</v>
      </c>
      <c r="Z150" s="169">
        <f t="shared" si="191"/>
        <v>11</v>
      </c>
      <c r="AA150" s="6">
        <v>11</v>
      </c>
      <c r="AB150" s="6"/>
      <c r="AC150" s="137">
        <f t="shared" si="180"/>
        <v>22</v>
      </c>
      <c r="AD150" s="160">
        <f t="shared" si="181"/>
        <v>1</v>
      </c>
      <c r="AE150" s="169">
        <f t="shared" si="192"/>
        <v>9</v>
      </c>
      <c r="AF150" s="6">
        <v>9</v>
      </c>
      <c r="AG150" s="6"/>
      <c r="AH150" s="137">
        <f t="shared" si="182"/>
        <v>31</v>
      </c>
      <c r="AI150" s="160">
        <f t="shared" si="183"/>
        <v>0.40909090909090912</v>
      </c>
      <c r="AJ150" s="169">
        <f t="shared" si="193"/>
        <v>8</v>
      </c>
      <c r="AK150" s="6">
        <v>8</v>
      </c>
      <c r="AL150" s="6"/>
      <c r="AM150" s="137">
        <f t="shared" si="184"/>
        <v>39</v>
      </c>
      <c r="AN150" s="160">
        <f t="shared" si="185"/>
        <v>0.25806451612903225</v>
      </c>
      <c r="AO150" s="169">
        <f t="shared" si="194"/>
        <v>7</v>
      </c>
      <c r="AP150" s="6">
        <v>7</v>
      </c>
      <c r="AQ150" s="6"/>
      <c r="AR150" s="137">
        <f t="shared" si="195"/>
        <v>46</v>
      </c>
      <c r="AS150" s="160">
        <f t="shared" si="196"/>
        <v>0.17948717948717949</v>
      </c>
      <c r="AT150" s="164">
        <f t="shared" si="197"/>
        <v>46</v>
      </c>
      <c r="AU150" s="165">
        <f t="shared" si="198"/>
        <v>0.4300172840151899</v>
      </c>
    </row>
    <row r="151" spans="2:47" ht="15.75" customHeight="1" outlineLevel="1" x14ac:dyDescent="0.35">
      <c r="B151" s="237" t="s">
        <v>83</v>
      </c>
      <c r="C151" s="62" t="s">
        <v>106</v>
      </c>
      <c r="D151" s="68"/>
      <c r="E151" s="69"/>
      <c r="F151" s="68"/>
      <c r="G151" s="137">
        <f t="shared" si="168"/>
        <v>0</v>
      </c>
      <c r="H151" s="167">
        <f t="shared" si="169"/>
        <v>0</v>
      </c>
      <c r="I151" s="68"/>
      <c r="J151" s="137">
        <f t="shared" si="170"/>
        <v>0</v>
      </c>
      <c r="K151" s="167">
        <f t="shared" si="171"/>
        <v>0</v>
      </c>
      <c r="L151" s="68"/>
      <c r="M151" s="137">
        <f t="shared" si="172"/>
        <v>0</v>
      </c>
      <c r="N151" s="167">
        <f t="shared" si="173"/>
        <v>0</v>
      </c>
      <c r="O151" s="68"/>
      <c r="P151" s="137">
        <f t="shared" si="174"/>
        <v>0</v>
      </c>
      <c r="Q151" s="167">
        <f t="shared" si="175"/>
        <v>0</v>
      </c>
      <c r="R151" s="164">
        <f t="shared" si="176"/>
        <v>0</v>
      </c>
      <c r="S151" s="165">
        <f t="shared" si="177"/>
        <v>0</v>
      </c>
      <c r="U151" s="169">
        <f t="shared" si="190"/>
        <v>0</v>
      </c>
      <c r="V151" s="6"/>
      <c r="W151" s="6"/>
      <c r="X151" s="137">
        <f t="shared" si="178"/>
        <v>0</v>
      </c>
      <c r="Y151" s="167">
        <f t="shared" si="179"/>
        <v>0</v>
      </c>
      <c r="Z151" s="169">
        <f t="shared" si="191"/>
        <v>0</v>
      </c>
      <c r="AA151" s="6"/>
      <c r="AB151" s="6"/>
      <c r="AC151" s="137">
        <f t="shared" si="180"/>
        <v>0</v>
      </c>
      <c r="AD151" s="160">
        <f t="shared" si="181"/>
        <v>0</v>
      </c>
      <c r="AE151" s="169">
        <f t="shared" si="192"/>
        <v>0</v>
      </c>
      <c r="AF151" s="6"/>
      <c r="AG151" s="6"/>
      <c r="AH151" s="137">
        <f t="shared" si="182"/>
        <v>0</v>
      </c>
      <c r="AI151" s="160">
        <f t="shared" si="183"/>
        <v>0</v>
      </c>
      <c r="AJ151" s="169">
        <f t="shared" si="193"/>
        <v>0</v>
      </c>
      <c r="AK151" s="6"/>
      <c r="AL151" s="6"/>
      <c r="AM151" s="137">
        <f t="shared" si="184"/>
        <v>0</v>
      </c>
      <c r="AN151" s="160">
        <f t="shared" si="185"/>
        <v>0</v>
      </c>
      <c r="AO151" s="169">
        <f t="shared" si="194"/>
        <v>0</v>
      </c>
      <c r="AP151" s="6"/>
      <c r="AQ151" s="6"/>
      <c r="AR151" s="137">
        <f t="shared" si="195"/>
        <v>0</v>
      </c>
      <c r="AS151" s="160">
        <f t="shared" si="196"/>
        <v>0</v>
      </c>
      <c r="AT151" s="164">
        <f t="shared" si="197"/>
        <v>0</v>
      </c>
      <c r="AU151" s="165">
        <f t="shared" si="198"/>
        <v>0</v>
      </c>
    </row>
    <row r="152" spans="2:47" ht="15.75" customHeight="1" outlineLevel="1" x14ac:dyDescent="0.35">
      <c r="B152" s="238" t="s">
        <v>84</v>
      </c>
      <c r="C152" s="62" t="s">
        <v>106</v>
      </c>
      <c r="D152" s="68"/>
      <c r="E152" s="69"/>
      <c r="F152" s="68"/>
      <c r="G152" s="137">
        <f t="shared" si="168"/>
        <v>0</v>
      </c>
      <c r="H152" s="167">
        <f t="shared" si="169"/>
        <v>0</v>
      </c>
      <c r="I152" s="68"/>
      <c r="J152" s="137">
        <f t="shared" si="170"/>
        <v>0</v>
      </c>
      <c r="K152" s="167">
        <f t="shared" si="171"/>
        <v>0</v>
      </c>
      <c r="L152" s="68"/>
      <c r="M152" s="137">
        <f t="shared" si="172"/>
        <v>0</v>
      </c>
      <c r="N152" s="167">
        <f t="shared" si="173"/>
        <v>0</v>
      </c>
      <c r="O152" s="68"/>
      <c r="P152" s="137">
        <f t="shared" si="174"/>
        <v>0</v>
      </c>
      <c r="Q152" s="167">
        <f t="shared" si="175"/>
        <v>0</v>
      </c>
      <c r="R152" s="164">
        <f t="shared" si="176"/>
        <v>0</v>
      </c>
      <c r="S152" s="165">
        <f t="shared" si="177"/>
        <v>0</v>
      </c>
      <c r="U152" s="169">
        <f t="shared" si="190"/>
        <v>0</v>
      </c>
      <c r="V152" s="6"/>
      <c r="W152" s="6"/>
      <c r="X152" s="137">
        <f t="shared" si="178"/>
        <v>0</v>
      </c>
      <c r="Y152" s="167">
        <f t="shared" si="179"/>
        <v>0</v>
      </c>
      <c r="Z152" s="169">
        <f t="shared" si="191"/>
        <v>0</v>
      </c>
      <c r="AA152" s="6"/>
      <c r="AB152" s="6"/>
      <c r="AC152" s="137">
        <f t="shared" si="180"/>
        <v>0</v>
      </c>
      <c r="AD152" s="160">
        <f t="shared" si="181"/>
        <v>0</v>
      </c>
      <c r="AE152" s="169">
        <f t="shared" si="192"/>
        <v>0</v>
      </c>
      <c r="AF152" s="6"/>
      <c r="AG152" s="6"/>
      <c r="AH152" s="137">
        <f t="shared" si="182"/>
        <v>0</v>
      </c>
      <c r="AI152" s="160">
        <f t="shared" si="183"/>
        <v>0</v>
      </c>
      <c r="AJ152" s="169">
        <f t="shared" si="193"/>
        <v>0</v>
      </c>
      <c r="AK152" s="6"/>
      <c r="AL152" s="6"/>
      <c r="AM152" s="137">
        <f t="shared" si="184"/>
        <v>0</v>
      </c>
      <c r="AN152" s="160">
        <f t="shared" si="185"/>
        <v>0</v>
      </c>
      <c r="AO152" s="169">
        <f t="shared" si="194"/>
        <v>0</v>
      </c>
      <c r="AP152" s="6"/>
      <c r="AQ152" s="6"/>
      <c r="AR152" s="137">
        <f t="shared" si="195"/>
        <v>0</v>
      </c>
      <c r="AS152" s="160">
        <f t="shared" si="196"/>
        <v>0</v>
      </c>
      <c r="AT152" s="164">
        <f t="shared" si="197"/>
        <v>0</v>
      </c>
      <c r="AU152" s="165">
        <f t="shared" si="198"/>
        <v>0</v>
      </c>
    </row>
    <row r="153" spans="2:47" outlineLevel="1" x14ac:dyDescent="0.35">
      <c r="B153" s="237" t="s">
        <v>85</v>
      </c>
      <c r="C153" s="62" t="s">
        <v>106</v>
      </c>
      <c r="D153" s="68"/>
      <c r="E153" s="69"/>
      <c r="F153" s="68"/>
      <c r="G153" s="137">
        <f t="shared" si="168"/>
        <v>0</v>
      </c>
      <c r="H153" s="167">
        <f t="shared" si="169"/>
        <v>0</v>
      </c>
      <c r="I153" s="68"/>
      <c r="J153" s="137">
        <f t="shared" si="170"/>
        <v>0</v>
      </c>
      <c r="K153" s="167">
        <f t="shared" si="171"/>
        <v>0</v>
      </c>
      <c r="L153" s="68"/>
      <c r="M153" s="137">
        <f t="shared" si="172"/>
        <v>0</v>
      </c>
      <c r="N153" s="167">
        <f t="shared" si="173"/>
        <v>0</v>
      </c>
      <c r="O153" s="68"/>
      <c r="P153" s="137">
        <f t="shared" si="174"/>
        <v>0</v>
      </c>
      <c r="Q153" s="167">
        <f t="shared" si="175"/>
        <v>0</v>
      </c>
      <c r="R153" s="164">
        <f t="shared" si="176"/>
        <v>0</v>
      </c>
      <c r="S153" s="165">
        <f t="shared" si="177"/>
        <v>0</v>
      </c>
      <c r="U153" s="169">
        <f t="shared" si="190"/>
        <v>0</v>
      </c>
      <c r="V153" s="6"/>
      <c r="W153" s="6"/>
      <c r="X153" s="137">
        <f t="shared" si="178"/>
        <v>0</v>
      </c>
      <c r="Y153" s="167">
        <f t="shared" si="179"/>
        <v>0</v>
      </c>
      <c r="Z153" s="169">
        <f t="shared" si="191"/>
        <v>0</v>
      </c>
      <c r="AA153" s="6"/>
      <c r="AB153" s="6"/>
      <c r="AC153" s="137">
        <f t="shared" si="180"/>
        <v>0</v>
      </c>
      <c r="AD153" s="160">
        <f t="shared" si="181"/>
        <v>0</v>
      </c>
      <c r="AE153" s="169">
        <f t="shared" si="192"/>
        <v>0</v>
      </c>
      <c r="AF153" s="6"/>
      <c r="AG153" s="6"/>
      <c r="AH153" s="137">
        <f t="shared" si="182"/>
        <v>0</v>
      </c>
      <c r="AI153" s="160">
        <f t="shared" si="183"/>
        <v>0</v>
      </c>
      <c r="AJ153" s="169">
        <f t="shared" si="193"/>
        <v>0</v>
      </c>
      <c r="AK153" s="6"/>
      <c r="AL153" s="6"/>
      <c r="AM153" s="137">
        <f t="shared" si="184"/>
        <v>0</v>
      </c>
      <c r="AN153" s="160">
        <f t="shared" si="185"/>
        <v>0</v>
      </c>
      <c r="AO153" s="169">
        <f t="shared" si="194"/>
        <v>0</v>
      </c>
      <c r="AP153" s="6"/>
      <c r="AQ153" s="6"/>
      <c r="AR153" s="137">
        <f t="shared" si="195"/>
        <v>0</v>
      </c>
      <c r="AS153" s="160">
        <f t="shared" si="196"/>
        <v>0</v>
      </c>
      <c r="AT153" s="164">
        <f t="shared" si="197"/>
        <v>0</v>
      </c>
      <c r="AU153" s="165">
        <f t="shared" si="198"/>
        <v>0</v>
      </c>
    </row>
    <row r="154" spans="2:47" outlineLevel="1" x14ac:dyDescent="0.35">
      <c r="B154" s="238" t="s">
        <v>86</v>
      </c>
      <c r="C154" s="62" t="s">
        <v>106</v>
      </c>
      <c r="D154" s="68"/>
      <c r="E154" s="69"/>
      <c r="F154" s="68"/>
      <c r="G154" s="137">
        <f t="shared" si="168"/>
        <v>0</v>
      </c>
      <c r="H154" s="167">
        <f t="shared" si="169"/>
        <v>0</v>
      </c>
      <c r="I154" s="68"/>
      <c r="J154" s="137">
        <f t="shared" si="170"/>
        <v>0</v>
      </c>
      <c r="K154" s="167">
        <f t="shared" si="171"/>
        <v>0</v>
      </c>
      <c r="L154" s="68"/>
      <c r="M154" s="137">
        <f t="shared" si="172"/>
        <v>0</v>
      </c>
      <c r="N154" s="167">
        <f t="shared" si="173"/>
        <v>0</v>
      </c>
      <c r="O154" s="68"/>
      <c r="P154" s="137">
        <f t="shared" si="174"/>
        <v>0</v>
      </c>
      <c r="Q154" s="167">
        <f t="shared" si="175"/>
        <v>0</v>
      </c>
      <c r="R154" s="164">
        <f t="shared" si="176"/>
        <v>0</v>
      </c>
      <c r="S154" s="165">
        <f t="shared" si="177"/>
        <v>0</v>
      </c>
      <c r="U154" s="169">
        <f t="shared" si="190"/>
        <v>0</v>
      </c>
      <c r="V154" s="6"/>
      <c r="W154" s="6"/>
      <c r="X154" s="137">
        <f t="shared" si="178"/>
        <v>0</v>
      </c>
      <c r="Y154" s="167">
        <f t="shared" si="179"/>
        <v>0</v>
      </c>
      <c r="Z154" s="169">
        <f t="shared" si="191"/>
        <v>0</v>
      </c>
      <c r="AA154" s="6"/>
      <c r="AB154" s="6"/>
      <c r="AC154" s="137">
        <f t="shared" si="180"/>
        <v>0</v>
      </c>
      <c r="AD154" s="160">
        <f t="shared" si="181"/>
        <v>0</v>
      </c>
      <c r="AE154" s="169">
        <f t="shared" si="192"/>
        <v>0</v>
      </c>
      <c r="AF154" s="6"/>
      <c r="AG154" s="6"/>
      <c r="AH154" s="137">
        <f t="shared" si="182"/>
        <v>0</v>
      </c>
      <c r="AI154" s="160">
        <f t="shared" si="183"/>
        <v>0</v>
      </c>
      <c r="AJ154" s="169">
        <f t="shared" si="193"/>
        <v>0</v>
      </c>
      <c r="AK154" s="6"/>
      <c r="AL154" s="6"/>
      <c r="AM154" s="137">
        <f t="shared" si="184"/>
        <v>0</v>
      </c>
      <c r="AN154" s="160">
        <f t="shared" si="185"/>
        <v>0</v>
      </c>
      <c r="AO154" s="169">
        <f t="shared" si="194"/>
        <v>0</v>
      </c>
      <c r="AP154" s="6"/>
      <c r="AQ154" s="6"/>
      <c r="AR154" s="137">
        <f t="shared" si="195"/>
        <v>0</v>
      </c>
      <c r="AS154" s="160">
        <f t="shared" si="196"/>
        <v>0</v>
      </c>
      <c r="AT154" s="164">
        <f t="shared" si="197"/>
        <v>0</v>
      </c>
      <c r="AU154" s="165">
        <f t="shared" si="198"/>
        <v>0</v>
      </c>
    </row>
    <row r="155" spans="2:47" outlineLevel="1" x14ac:dyDescent="0.35">
      <c r="B155" s="237" t="s">
        <v>87</v>
      </c>
      <c r="C155" s="62" t="s">
        <v>106</v>
      </c>
      <c r="D155" s="68"/>
      <c r="E155" s="69"/>
      <c r="F155" s="68"/>
      <c r="G155" s="137">
        <f t="shared" si="168"/>
        <v>0</v>
      </c>
      <c r="H155" s="167">
        <f t="shared" si="169"/>
        <v>0</v>
      </c>
      <c r="I155" s="68"/>
      <c r="J155" s="137">
        <f t="shared" si="170"/>
        <v>0</v>
      </c>
      <c r="K155" s="167">
        <f t="shared" si="171"/>
        <v>0</v>
      </c>
      <c r="L155" s="68"/>
      <c r="M155" s="137">
        <f t="shared" si="172"/>
        <v>0</v>
      </c>
      <c r="N155" s="167">
        <f t="shared" si="173"/>
        <v>0</v>
      </c>
      <c r="O155" s="68"/>
      <c r="P155" s="137">
        <f t="shared" si="174"/>
        <v>0</v>
      </c>
      <c r="Q155" s="167">
        <f t="shared" si="175"/>
        <v>0</v>
      </c>
      <c r="R155" s="164">
        <f t="shared" si="176"/>
        <v>0</v>
      </c>
      <c r="S155" s="165">
        <f t="shared" si="177"/>
        <v>0</v>
      </c>
      <c r="U155" s="169">
        <f t="shared" si="190"/>
        <v>0</v>
      </c>
      <c r="V155" s="6"/>
      <c r="W155" s="6"/>
      <c r="X155" s="137">
        <f t="shared" si="178"/>
        <v>0</v>
      </c>
      <c r="Y155" s="167">
        <f t="shared" si="179"/>
        <v>0</v>
      </c>
      <c r="Z155" s="169">
        <f t="shared" si="191"/>
        <v>0</v>
      </c>
      <c r="AA155" s="6"/>
      <c r="AB155" s="6"/>
      <c r="AC155" s="137">
        <f t="shared" si="180"/>
        <v>0</v>
      </c>
      <c r="AD155" s="160">
        <f t="shared" si="181"/>
        <v>0</v>
      </c>
      <c r="AE155" s="169">
        <f t="shared" si="192"/>
        <v>0</v>
      </c>
      <c r="AF155" s="6"/>
      <c r="AG155" s="6"/>
      <c r="AH155" s="137">
        <f t="shared" si="182"/>
        <v>0</v>
      </c>
      <c r="AI155" s="160">
        <f t="shared" si="183"/>
        <v>0</v>
      </c>
      <c r="AJ155" s="169">
        <f t="shared" si="193"/>
        <v>0</v>
      </c>
      <c r="AK155" s="6"/>
      <c r="AL155" s="6"/>
      <c r="AM155" s="137">
        <f t="shared" si="184"/>
        <v>0</v>
      </c>
      <c r="AN155" s="160">
        <f t="shared" si="185"/>
        <v>0</v>
      </c>
      <c r="AO155" s="169">
        <f t="shared" si="194"/>
        <v>0</v>
      </c>
      <c r="AP155" s="6"/>
      <c r="AQ155" s="6"/>
      <c r="AR155" s="137">
        <f t="shared" si="195"/>
        <v>0</v>
      </c>
      <c r="AS155" s="160">
        <f t="shared" si="196"/>
        <v>0</v>
      </c>
      <c r="AT155" s="164">
        <f t="shared" si="197"/>
        <v>0</v>
      </c>
      <c r="AU155" s="165">
        <f t="shared" si="198"/>
        <v>0</v>
      </c>
    </row>
    <row r="156" spans="2:47" outlineLevel="1" x14ac:dyDescent="0.35">
      <c r="B156" s="238" t="s">
        <v>88</v>
      </c>
      <c r="C156" s="62" t="s">
        <v>106</v>
      </c>
      <c r="D156" s="68"/>
      <c r="E156" s="69">
        <v>1</v>
      </c>
      <c r="F156" s="68"/>
      <c r="G156" s="137">
        <f t="shared" si="168"/>
        <v>1</v>
      </c>
      <c r="H156" s="167">
        <f t="shared" si="169"/>
        <v>0</v>
      </c>
      <c r="I156" s="68"/>
      <c r="J156" s="137">
        <f t="shared" si="170"/>
        <v>1</v>
      </c>
      <c r="K156" s="167">
        <f t="shared" si="171"/>
        <v>0</v>
      </c>
      <c r="L156" s="68"/>
      <c r="M156" s="137">
        <f t="shared" si="172"/>
        <v>1</v>
      </c>
      <c r="N156" s="167">
        <f t="shared" si="173"/>
        <v>0</v>
      </c>
      <c r="O156" s="68"/>
      <c r="P156" s="137">
        <f t="shared" si="174"/>
        <v>1</v>
      </c>
      <c r="Q156" s="167">
        <f t="shared" si="175"/>
        <v>0</v>
      </c>
      <c r="R156" s="164">
        <f t="shared" si="176"/>
        <v>0</v>
      </c>
      <c r="S156" s="165">
        <f t="shared" si="177"/>
        <v>0</v>
      </c>
      <c r="U156" s="169">
        <f t="shared" si="190"/>
        <v>7</v>
      </c>
      <c r="V156" s="6">
        <v>7</v>
      </c>
      <c r="W156" s="6"/>
      <c r="X156" s="137">
        <f t="shared" si="178"/>
        <v>8</v>
      </c>
      <c r="Y156" s="167">
        <f t="shared" si="179"/>
        <v>7</v>
      </c>
      <c r="Z156" s="169">
        <f t="shared" si="191"/>
        <v>8</v>
      </c>
      <c r="AA156" s="6">
        <v>8</v>
      </c>
      <c r="AB156" s="6"/>
      <c r="AC156" s="137">
        <f t="shared" si="180"/>
        <v>16</v>
      </c>
      <c r="AD156" s="160">
        <f t="shared" si="181"/>
        <v>1</v>
      </c>
      <c r="AE156" s="169">
        <f t="shared" si="192"/>
        <v>8</v>
      </c>
      <c r="AF156" s="6">
        <v>8</v>
      </c>
      <c r="AG156" s="6"/>
      <c r="AH156" s="137">
        <f t="shared" si="182"/>
        <v>24</v>
      </c>
      <c r="AI156" s="160">
        <f t="shared" si="183"/>
        <v>0.5</v>
      </c>
      <c r="AJ156" s="169">
        <f t="shared" si="193"/>
        <v>7</v>
      </c>
      <c r="AK156" s="6">
        <v>7</v>
      </c>
      <c r="AL156" s="6"/>
      <c r="AM156" s="137">
        <f t="shared" si="184"/>
        <v>31</v>
      </c>
      <c r="AN156" s="160">
        <f t="shared" si="185"/>
        <v>0.29166666666666669</v>
      </c>
      <c r="AO156" s="169">
        <f t="shared" si="194"/>
        <v>9</v>
      </c>
      <c r="AP156" s="6">
        <v>9</v>
      </c>
      <c r="AQ156" s="6"/>
      <c r="AR156" s="137">
        <f t="shared" si="195"/>
        <v>40</v>
      </c>
      <c r="AS156" s="160">
        <f t="shared" si="196"/>
        <v>0.29032258064516131</v>
      </c>
      <c r="AT156" s="164">
        <f t="shared" si="197"/>
        <v>39</v>
      </c>
      <c r="AU156" s="165">
        <f t="shared" si="198"/>
        <v>0.4953487812212205</v>
      </c>
    </row>
    <row r="157" spans="2:47" outlineLevel="1" x14ac:dyDescent="0.35">
      <c r="B157" s="237" t="s">
        <v>89</v>
      </c>
      <c r="C157" s="62" t="s">
        <v>106</v>
      </c>
      <c r="D157" s="68"/>
      <c r="E157" s="69"/>
      <c r="F157" s="68"/>
      <c r="G157" s="137">
        <f t="shared" si="168"/>
        <v>0</v>
      </c>
      <c r="H157" s="167">
        <f t="shared" si="169"/>
        <v>0</v>
      </c>
      <c r="I157" s="68"/>
      <c r="J157" s="137">
        <f t="shared" si="170"/>
        <v>0</v>
      </c>
      <c r="K157" s="167">
        <f t="shared" si="171"/>
        <v>0</v>
      </c>
      <c r="L157" s="68"/>
      <c r="M157" s="137">
        <f t="shared" si="172"/>
        <v>0</v>
      </c>
      <c r="N157" s="167">
        <f t="shared" si="173"/>
        <v>0</v>
      </c>
      <c r="O157" s="68"/>
      <c r="P157" s="137">
        <f t="shared" si="174"/>
        <v>0</v>
      </c>
      <c r="Q157" s="167">
        <f t="shared" si="175"/>
        <v>0</v>
      </c>
      <c r="R157" s="164">
        <f t="shared" si="176"/>
        <v>0</v>
      </c>
      <c r="S157" s="165">
        <f t="shared" si="177"/>
        <v>0</v>
      </c>
      <c r="U157" s="169">
        <f t="shared" si="190"/>
        <v>0</v>
      </c>
      <c r="V157" s="6"/>
      <c r="W157" s="6"/>
      <c r="X157" s="137">
        <f t="shared" si="178"/>
        <v>0</v>
      </c>
      <c r="Y157" s="167">
        <f t="shared" si="179"/>
        <v>0</v>
      </c>
      <c r="Z157" s="169">
        <f t="shared" si="191"/>
        <v>0</v>
      </c>
      <c r="AA157" s="6"/>
      <c r="AB157" s="6"/>
      <c r="AC157" s="137">
        <f t="shared" si="180"/>
        <v>0</v>
      </c>
      <c r="AD157" s="160">
        <f t="shared" si="181"/>
        <v>0</v>
      </c>
      <c r="AE157" s="169">
        <f t="shared" si="192"/>
        <v>0</v>
      </c>
      <c r="AF157" s="6"/>
      <c r="AG157" s="6"/>
      <c r="AH157" s="137">
        <f t="shared" si="182"/>
        <v>0</v>
      </c>
      <c r="AI157" s="160">
        <f t="shared" si="183"/>
        <v>0</v>
      </c>
      <c r="AJ157" s="169">
        <f t="shared" si="193"/>
        <v>0</v>
      </c>
      <c r="AK157" s="6"/>
      <c r="AL157" s="6"/>
      <c r="AM157" s="137">
        <f t="shared" si="184"/>
        <v>0</v>
      </c>
      <c r="AN157" s="160">
        <f t="shared" si="185"/>
        <v>0</v>
      </c>
      <c r="AO157" s="169">
        <f t="shared" si="194"/>
        <v>0</v>
      </c>
      <c r="AP157" s="6"/>
      <c r="AQ157" s="6"/>
      <c r="AR157" s="137">
        <f t="shared" si="195"/>
        <v>0</v>
      </c>
      <c r="AS157" s="160">
        <f t="shared" si="196"/>
        <v>0</v>
      </c>
      <c r="AT157" s="164">
        <f t="shared" si="197"/>
        <v>0</v>
      </c>
      <c r="AU157" s="165">
        <f t="shared" si="198"/>
        <v>0</v>
      </c>
    </row>
    <row r="158" spans="2:47" outlineLevel="1" x14ac:dyDescent="0.35">
      <c r="B158" s="238" t="s">
        <v>90</v>
      </c>
      <c r="C158" s="62" t="s">
        <v>106</v>
      </c>
      <c r="D158" s="68"/>
      <c r="E158" s="69"/>
      <c r="F158" s="68"/>
      <c r="G158" s="137">
        <f t="shared" si="168"/>
        <v>0</v>
      </c>
      <c r="H158" s="167">
        <f t="shared" si="169"/>
        <v>0</v>
      </c>
      <c r="I158" s="68"/>
      <c r="J158" s="137">
        <f t="shared" si="170"/>
        <v>0</v>
      </c>
      <c r="K158" s="167">
        <f t="shared" si="171"/>
        <v>0</v>
      </c>
      <c r="L158" s="68"/>
      <c r="M158" s="137">
        <f t="shared" si="172"/>
        <v>0</v>
      </c>
      <c r="N158" s="167">
        <f t="shared" si="173"/>
        <v>0</v>
      </c>
      <c r="O158" s="68"/>
      <c r="P158" s="137">
        <f t="shared" si="174"/>
        <v>0</v>
      </c>
      <c r="Q158" s="167">
        <f t="shared" si="175"/>
        <v>0</v>
      </c>
      <c r="R158" s="164">
        <f t="shared" si="176"/>
        <v>0</v>
      </c>
      <c r="S158" s="165">
        <f t="shared" si="177"/>
        <v>0</v>
      </c>
      <c r="U158" s="169">
        <f t="shared" si="190"/>
        <v>0</v>
      </c>
      <c r="V158" s="6"/>
      <c r="W158" s="6"/>
      <c r="X158" s="137">
        <f t="shared" si="178"/>
        <v>0</v>
      </c>
      <c r="Y158" s="167">
        <f t="shared" si="179"/>
        <v>0</v>
      </c>
      <c r="Z158" s="169">
        <f t="shared" si="191"/>
        <v>0</v>
      </c>
      <c r="AA158" s="6"/>
      <c r="AB158" s="6"/>
      <c r="AC158" s="137">
        <f t="shared" si="180"/>
        <v>0</v>
      </c>
      <c r="AD158" s="160">
        <f t="shared" si="181"/>
        <v>0</v>
      </c>
      <c r="AE158" s="169">
        <f t="shared" si="192"/>
        <v>1</v>
      </c>
      <c r="AF158" s="6">
        <v>1</v>
      </c>
      <c r="AG158" s="6"/>
      <c r="AH158" s="137">
        <f t="shared" si="182"/>
        <v>1</v>
      </c>
      <c r="AI158" s="160">
        <f t="shared" si="183"/>
        <v>0</v>
      </c>
      <c r="AJ158" s="169">
        <f t="shared" si="193"/>
        <v>2</v>
      </c>
      <c r="AK158" s="6">
        <v>2</v>
      </c>
      <c r="AL158" s="6"/>
      <c r="AM158" s="137">
        <f t="shared" si="184"/>
        <v>3</v>
      </c>
      <c r="AN158" s="160">
        <f t="shared" si="185"/>
        <v>2</v>
      </c>
      <c r="AO158" s="169">
        <f t="shared" si="194"/>
        <v>0</v>
      </c>
      <c r="AP158" s="6"/>
      <c r="AQ158" s="6"/>
      <c r="AR158" s="137">
        <f t="shared" si="195"/>
        <v>3</v>
      </c>
      <c r="AS158" s="160">
        <f t="shared" si="196"/>
        <v>0</v>
      </c>
      <c r="AT158" s="164">
        <f t="shared" si="197"/>
        <v>3</v>
      </c>
      <c r="AU158" s="165">
        <f t="shared" si="198"/>
        <v>0</v>
      </c>
    </row>
    <row r="159" spans="2:47" outlineLevel="1" x14ac:dyDescent="0.35">
      <c r="B159" s="238" t="s">
        <v>91</v>
      </c>
      <c r="C159" s="62" t="s">
        <v>106</v>
      </c>
      <c r="D159" s="68"/>
      <c r="E159" s="69"/>
      <c r="F159" s="68"/>
      <c r="G159" s="137">
        <f t="shared" si="168"/>
        <v>0</v>
      </c>
      <c r="H159" s="167">
        <f t="shared" si="169"/>
        <v>0</v>
      </c>
      <c r="I159" s="68"/>
      <c r="J159" s="137">
        <f t="shared" si="170"/>
        <v>0</v>
      </c>
      <c r="K159" s="167">
        <f t="shared" si="171"/>
        <v>0</v>
      </c>
      <c r="L159" s="68"/>
      <c r="M159" s="137">
        <f t="shared" si="172"/>
        <v>0</v>
      </c>
      <c r="N159" s="167">
        <f t="shared" si="173"/>
        <v>0</v>
      </c>
      <c r="O159" s="68"/>
      <c r="P159" s="137">
        <f t="shared" si="174"/>
        <v>0</v>
      </c>
      <c r="Q159" s="167">
        <f t="shared" si="175"/>
        <v>0</v>
      </c>
      <c r="R159" s="164">
        <f t="shared" si="176"/>
        <v>0</v>
      </c>
      <c r="S159" s="165">
        <f t="shared" si="177"/>
        <v>0</v>
      </c>
      <c r="U159" s="169">
        <f t="shared" si="190"/>
        <v>0</v>
      </c>
      <c r="V159" s="6"/>
      <c r="W159" s="6"/>
      <c r="X159" s="137">
        <f t="shared" si="178"/>
        <v>0</v>
      </c>
      <c r="Y159" s="167">
        <f t="shared" si="179"/>
        <v>0</v>
      </c>
      <c r="Z159" s="169">
        <f t="shared" si="191"/>
        <v>0</v>
      </c>
      <c r="AA159" s="6"/>
      <c r="AB159" s="6"/>
      <c r="AC159" s="137">
        <f t="shared" si="180"/>
        <v>0</v>
      </c>
      <c r="AD159" s="160">
        <f t="shared" si="181"/>
        <v>0</v>
      </c>
      <c r="AE159" s="169">
        <f t="shared" si="192"/>
        <v>0</v>
      </c>
      <c r="AF159" s="6"/>
      <c r="AG159" s="6"/>
      <c r="AH159" s="137">
        <f t="shared" si="182"/>
        <v>0</v>
      </c>
      <c r="AI159" s="160">
        <f t="shared" si="183"/>
        <v>0</v>
      </c>
      <c r="AJ159" s="169">
        <f t="shared" si="193"/>
        <v>0</v>
      </c>
      <c r="AK159" s="6"/>
      <c r="AL159" s="6"/>
      <c r="AM159" s="137">
        <f t="shared" si="184"/>
        <v>0</v>
      </c>
      <c r="AN159" s="160">
        <f t="shared" si="185"/>
        <v>0</v>
      </c>
      <c r="AO159" s="169">
        <f t="shared" si="194"/>
        <v>0</v>
      </c>
      <c r="AP159" s="6"/>
      <c r="AQ159" s="6"/>
      <c r="AR159" s="137">
        <f t="shared" si="195"/>
        <v>0</v>
      </c>
      <c r="AS159" s="160">
        <f t="shared" si="196"/>
        <v>0</v>
      </c>
      <c r="AT159" s="164">
        <f t="shared" si="197"/>
        <v>0</v>
      </c>
      <c r="AU159" s="165">
        <f t="shared" si="198"/>
        <v>0</v>
      </c>
    </row>
    <row r="160" spans="2:47" outlineLevel="1" x14ac:dyDescent="0.35">
      <c r="B160" s="237" t="s">
        <v>92</v>
      </c>
      <c r="C160" s="62" t="s">
        <v>106</v>
      </c>
      <c r="D160" s="68"/>
      <c r="E160" s="69"/>
      <c r="F160" s="68"/>
      <c r="G160" s="137">
        <f t="shared" si="168"/>
        <v>0</v>
      </c>
      <c r="H160" s="167">
        <f t="shared" si="169"/>
        <v>0</v>
      </c>
      <c r="I160" s="68"/>
      <c r="J160" s="137">
        <f t="shared" si="170"/>
        <v>0</v>
      </c>
      <c r="K160" s="167">
        <f t="shared" si="171"/>
        <v>0</v>
      </c>
      <c r="L160" s="68"/>
      <c r="M160" s="137">
        <f t="shared" si="172"/>
        <v>0</v>
      </c>
      <c r="N160" s="167">
        <f t="shared" si="173"/>
        <v>0</v>
      </c>
      <c r="O160" s="68"/>
      <c r="P160" s="137">
        <f t="shared" si="174"/>
        <v>0</v>
      </c>
      <c r="Q160" s="167">
        <f t="shared" si="175"/>
        <v>0</v>
      </c>
      <c r="R160" s="164">
        <f t="shared" si="176"/>
        <v>0</v>
      </c>
      <c r="S160" s="165">
        <f t="shared" si="177"/>
        <v>0</v>
      </c>
      <c r="U160" s="169">
        <f t="shared" si="190"/>
        <v>0</v>
      </c>
      <c r="V160" s="6"/>
      <c r="W160" s="6"/>
      <c r="X160" s="137">
        <f t="shared" si="178"/>
        <v>0</v>
      </c>
      <c r="Y160" s="167">
        <f t="shared" si="179"/>
        <v>0</v>
      </c>
      <c r="Z160" s="169">
        <f t="shared" si="191"/>
        <v>0</v>
      </c>
      <c r="AA160" s="6"/>
      <c r="AB160" s="6"/>
      <c r="AC160" s="137">
        <f t="shared" si="180"/>
        <v>0</v>
      </c>
      <c r="AD160" s="160">
        <f t="shared" si="181"/>
        <v>0</v>
      </c>
      <c r="AE160" s="169">
        <f t="shared" si="192"/>
        <v>0</v>
      </c>
      <c r="AF160" s="6"/>
      <c r="AG160" s="6"/>
      <c r="AH160" s="137">
        <f t="shared" si="182"/>
        <v>0</v>
      </c>
      <c r="AI160" s="160">
        <f t="shared" si="183"/>
        <v>0</v>
      </c>
      <c r="AJ160" s="169">
        <f t="shared" si="193"/>
        <v>0</v>
      </c>
      <c r="AK160" s="6"/>
      <c r="AL160" s="6"/>
      <c r="AM160" s="137">
        <f t="shared" si="184"/>
        <v>0</v>
      </c>
      <c r="AN160" s="160">
        <f t="shared" si="185"/>
        <v>0</v>
      </c>
      <c r="AO160" s="169">
        <f t="shared" si="194"/>
        <v>0</v>
      </c>
      <c r="AP160" s="6"/>
      <c r="AQ160" s="6"/>
      <c r="AR160" s="137">
        <f t="shared" si="195"/>
        <v>0</v>
      </c>
      <c r="AS160" s="160">
        <f t="shared" si="196"/>
        <v>0</v>
      </c>
      <c r="AT160" s="164">
        <f t="shared" si="197"/>
        <v>0</v>
      </c>
      <c r="AU160" s="165">
        <f t="shared" si="198"/>
        <v>0</v>
      </c>
    </row>
    <row r="161" spans="2:47" outlineLevel="1" x14ac:dyDescent="0.35">
      <c r="B161" s="238" t="s">
        <v>93</v>
      </c>
      <c r="C161" s="62" t="s">
        <v>106</v>
      </c>
      <c r="D161" s="68"/>
      <c r="E161" s="69"/>
      <c r="F161" s="68"/>
      <c r="G161" s="137">
        <f t="shared" si="168"/>
        <v>0</v>
      </c>
      <c r="H161" s="167">
        <f t="shared" si="169"/>
        <v>0</v>
      </c>
      <c r="I161" s="68"/>
      <c r="J161" s="137">
        <f t="shared" si="170"/>
        <v>0</v>
      </c>
      <c r="K161" s="167">
        <f t="shared" si="171"/>
        <v>0</v>
      </c>
      <c r="L161" s="68"/>
      <c r="M161" s="137">
        <f t="shared" si="172"/>
        <v>0</v>
      </c>
      <c r="N161" s="167">
        <f t="shared" si="173"/>
        <v>0</v>
      </c>
      <c r="O161" s="68"/>
      <c r="P161" s="137">
        <f t="shared" si="174"/>
        <v>0</v>
      </c>
      <c r="Q161" s="167">
        <f t="shared" si="175"/>
        <v>0</v>
      </c>
      <c r="R161" s="164">
        <f t="shared" si="176"/>
        <v>0</v>
      </c>
      <c r="S161" s="165">
        <f t="shared" si="177"/>
        <v>0</v>
      </c>
      <c r="U161" s="169">
        <f t="shared" si="190"/>
        <v>0</v>
      </c>
      <c r="V161" s="6"/>
      <c r="W161" s="6"/>
      <c r="X161" s="137">
        <f t="shared" si="178"/>
        <v>0</v>
      </c>
      <c r="Y161" s="167">
        <f t="shared" si="179"/>
        <v>0</v>
      </c>
      <c r="Z161" s="169">
        <f t="shared" si="191"/>
        <v>0</v>
      </c>
      <c r="AA161" s="6"/>
      <c r="AB161" s="6"/>
      <c r="AC161" s="137">
        <f t="shared" si="180"/>
        <v>0</v>
      </c>
      <c r="AD161" s="160">
        <f t="shared" si="181"/>
        <v>0</v>
      </c>
      <c r="AE161" s="169">
        <f t="shared" si="192"/>
        <v>0</v>
      </c>
      <c r="AF161" s="6"/>
      <c r="AG161" s="6"/>
      <c r="AH161" s="137">
        <f t="shared" si="182"/>
        <v>0</v>
      </c>
      <c r="AI161" s="160">
        <f t="shared" si="183"/>
        <v>0</v>
      </c>
      <c r="AJ161" s="169">
        <f t="shared" si="193"/>
        <v>0</v>
      </c>
      <c r="AK161" s="6"/>
      <c r="AL161" s="6"/>
      <c r="AM161" s="137">
        <f t="shared" si="184"/>
        <v>0</v>
      </c>
      <c r="AN161" s="160">
        <f t="shared" si="185"/>
        <v>0</v>
      </c>
      <c r="AO161" s="169">
        <f t="shared" si="194"/>
        <v>0</v>
      </c>
      <c r="AP161" s="6"/>
      <c r="AQ161" s="6"/>
      <c r="AR161" s="137">
        <f t="shared" si="195"/>
        <v>0</v>
      </c>
      <c r="AS161" s="160">
        <f t="shared" si="196"/>
        <v>0</v>
      </c>
      <c r="AT161" s="164">
        <f t="shared" si="197"/>
        <v>0</v>
      </c>
      <c r="AU161" s="165">
        <f t="shared" si="198"/>
        <v>0</v>
      </c>
    </row>
    <row r="162" spans="2:47" outlineLevel="1" x14ac:dyDescent="0.35">
      <c r="B162" s="237" t="s">
        <v>94</v>
      </c>
      <c r="C162" s="62" t="s">
        <v>106</v>
      </c>
      <c r="D162" s="68"/>
      <c r="E162" s="69"/>
      <c r="F162" s="68"/>
      <c r="G162" s="137">
        <f t="shared" si="168"/>
        <v>0</v>
      </c>
      <c r="H162" s="167">
        <f t="shared" si="169"/>
        <v>0</v>
      </c>
      <c r="I162" s="68"/>
      <c r="J162" s="137">
        <f t="shared" si="170"/>
        <v>0</v>
      </c>
      <c r="K162" s="167">
        <f t="shared" si="171"/>
        <v>0</v>
      </c>
      <c r="L162" s="68"/>
      <c r="M162" s="137">
        <f t="shared" si="172"/>
        <v>0</v>
      </c>
      <c r="N162" s="167">
        <f t="shared" si="173"/>
        <v>0</v>
      </c>
      <c r="O162" s="68"/>
      <c r="P162" s="137">
        <f t="shared" si="174"/>
        <v>0</v>
      </c>
      <c r="Q162" s="167">
        <f t="shared" si="175"/>
        <v>0</v>
      </c>
      <c r="R162" s="164">
        <f t="shared" si="176"/>
        <v>0</v>
      </c>
      <c r="S162" s="165">
        <f t="shared" si="177"/>
        <v>0</v>
      </c>
      <c r="U162" s="169">
        <f t="shared" si="190"/>
        <v>0</v>
      </c>
      <c r="V162" s="6"/>
      <c r="W162" s="6"/>
      <c r="X162" s="137">
        <f t="shared" si="178"/>
        <v>0</v>
      </c>
      <c r="Y162" s="167">
        <f t="shared" si="179"/>
        <v>0</v>
      </c>
      <c r="Z162" s="169">
        <f t="shared" si="191"/>
        <v>0</v>
      </c>
      <c r="AA162" s="6"/>
      <c r="AB162" s="6"/>
      <c r="AC162" s="137">
        <f t="shared" si="180"/>
        <v>0</v>
      </c>
      <c r="AD162" s="160">
        <f t="shared" si="181"/>
        <v>0</v>
      </c>
      <c r="AE162" s="169">
        <f t="shared" si="192"/>
        <v>0</v>
      </c>
      <c r="AF162" s="6"/>
      <c r="AG162" s="6"/>
      <c r="AH162" s="137">
        <f t="shared" si="182"/>
        <v>0</v>
      </c>
      <c r="AI162" s="160">
        <f t="shared" si="183"/>
        <v>0</v>
      </c>
      <c r="AJ162" s="169">
        <f t="shared" si="193"/>
        <v>0</v>
      </c>
      <c r="AK162" s="6"/>
      <c r="AL162" s="6"/>
      <c r="AM162" s="137">
        <f t="shared" si="184"/>
        <v>0</v>
      </c>
      <c r="AN162" s="160">
        <f t="shared" si="185"/>
        <v>0</v>
      </c>
      <c r="AO162" s="169">
        <f t="shared" si="194"/>
        <v>0</v>
      </c>
      <c r="AP162" s="6"/>
      <c r="AQ162" s="6"/>
      <c r="AR162" s="137">
        <f t="shared" si="195"/>
        <v>0</v>
      </c>
      <c r="AS162" s="160">
        <f t="shared" si="196"/>
        <v>0</v>
      </c>
      <c r="AT162" s="164">
        <f t="shared" si="197"/>
        <v>0</v>
      </c>
      <c r="AU162" s="165">
        <f t="shared" si="198"/>
        <v>0</v>
      </c>
    </row>
    <row r="163" spans="2:47" outlineLevel="1" x14ac:dyDescent="0.35">
      <c r="B163" s="238" t="s">
        <v>95</v>
      </c>
      <c r="C163" s="62" t="s">
        <v>106</v>
      </c>
      <c r="D163" s="68"/>
      <c r="E163" s="69"/>
      <c r="F163" s="68"/>
      <c r="G163" s="137">
        <f t="shared" si="168"/>
        <v>0</v>
      </c>
      <c r="H163" s="167">
        <f t="shared" si="169"/>
        <v>0</v>
      </c>
      <c r="I163" s="68"/>
      <c r="J163" s="137">
        <f t="shared" si="170"/>
        <v>0</v>
      </c>
      <c r="K163" s="167">
        <f t="shared" si="171"/>
        <v>0</v>
      </c>
      <c r="L163" s="68"/>
      <c r="M163" s="137">
        <f t="shared" si="172"/>
        <v>0</v>
      </c>
      <c r="N163" s="167">
        <f t="shared" si="173"/>
        <v>0</v>
      </c>
      <c r="O163" s="68"/>
      <c r="P163" s="137">
        <f t="shared" si="174"/>
        <v>0</v>
      </c>
      <c r="Q163" s="167">
        <f t="shared" si="175"/>
        <v>0</v>
      </c>
      <c r="R163" s="164">
        <f t="shared" si="176"/>
        <v>0</v>
      </c>
      <c r="S163" s="165">
        <f t="shared" si="177"/>
        <v>0</v>
      </c>
      <c r="U163" s="169">
        <f t="shared" si="190"/>
        <v>0</v>
      </c>
      <c r="V163" s="6"/>
      <c r="W163" s="6"/>
      <c r="X163" s="137">
        <f t="shared" si="178"/>
        <v>0</v>
      </c>
      <c r="Y163" s="167">
        <f t="shared" si="179"/>
        <v>0</v>
      </c>
      <c r="Z163" s="169">
        <f t="shared" si="191"/>
        <v>0</v>
      </c>
      <c r="AA163" s="6"/>
      <c r="AB163" s="6"/>
      <c r="AC163" s="137">
        <f t="shared" si="180"/>
        <v>0</v>
      </c>
      <c r="AD163" s="160">
        <f t="shared" si="181"/>
        <v>0</v>
      </c>
      <c r="AE163" s="169">
        <f t="shared" si="192"/>
        <v>0</v>
      </c>
      <c r="AF163" s="6"/>
      <c r="AG163" s="6"/>
      <c r="AH163" s="137">
        <f t="shared" si="182"/>
        <v>0</v>
      </c>
      <c r="AI163" s="160">
        <f t="shared" si="183"/>
        <v>0</v>
      </c>
      <c r="AJ163" s="169">
        <f t="shared" si="193"/>
        <v>0</v>
      </c>
      <c r="AK163" s="6"/>
      <c r="AL163" s="6"/>
      <c r="AM163" s="137">
        <f t="shared" si="184"/>
        <v>0</v>
      </c>
      <c r="AN163" s="160">
        <f t="shared" si="185"/>
        <v>0</v>
      </c>
      <c r="AO163" s="169">
        <f t="shared" si="194"/>
        <v>0</v>
      </c>
      <c r="AP163" s="6"/>
      <c r="AQ163" s="6"/>
      <c r="AR163" s="137">
        <f t="shared" si="195"/>
        <v>0</v>
      </c>
      <c r="AS163" s="160">
        <f t="shared" si="196"/>
        <v>0</v>
      </c>
      <c r="AT163" s="164">
        <f t="shared" si="197"/>
        <v>0</v>
      </c>
      <c r="AU163" s="165">
        <f t="shared" si="198"/>
        <v>0</v>
      </c>
    </row>
    <row r="164" spans="2:47" outlineLevel="1" x14ac:dyDescent="0.35">
      <c r="B164" s="237" t="s">
        <v>96</v>
      </c>
      <c r="C164" s="62" t="s">
        <v>106</v>
      </c>
      <c r="D164" s="68"/>
      <c r="E164" s="69"/>
      <c r="F164" s="68"/>
      <c r="G164" s="137">
        <f t="shared" si="168"/>
        <v>0</v>
      </c>
      <c r="H164" s="167">
        <f t="shared" si="169"/>
        <v>0</v>
      </c>
      <c r="I164" s="68"/>
      <c r="J164" s="137">
        <f t="shared" si="170"/>
        <v>0</v>
      </c>
      <c r="K164" s="167">
        <f t="shared" si="171"/>
        <v>0</v>
      </c>
      <c r="L164" s="68"/>
      <c r="M164" s="137">
        <f t="shared" si="172"/>
        <v>0</v>
      </c>
      <c r="N164" s="167">
        <f t="shared" si="173"/>
        <v>0</v>
      </c>
      <c r="O164" s="68"/>
      <c r="P164" s="137">
        <f t="shared" si="174"/>
        <v>0</v>
      </c>
      <c r="Q164" s="167">
        <f t="shared" si="175"/>
        <v>0</v>
      </c>
      <c r="R164" s="164">
        <f t="shared" si="176"/>
        <v>0</v>
      </c>
      <c r="S164" s="165">
        <f t="shared" si="177"/>
        <v>0</v>
      </c>
      <c r="U164" s="169">
        <f t="shared" si="190"/>
        <v>0</v>
      </c>
      <c r="V164" s="6"/>
      <c r="W164" s="6"/>
      <c r="X164" s="137">
        <f t="shared" si="178"/>
        <v>0</v>
      </c>
      <c r="Y164" s="167">
        <f t="shared" si="179"/>
        <v>0</v>
      </c>
      <c r="Z164" s="169">
        <f t="shared" si="191"/>
        <v>0</v>
      </c>
      <c r="AA164" s="6"/>
      <c r="AB164" s="6"/>
      <c r="AC164" s="137">
        <f t="shared" si="180"/>
        <v>0</v>
      </c>
      <c r="AD164" s="160">
        <f t="shared" si="181"/>
        <v>0</v>
      </c>
      <c r="AE164" s="169">
        <f t="shared" si="192"/>
        <v>0</v>
      </c>
      <c r="AF164" s="6"/>
      <c r="AG164" s="6"/>
      <c r="AH164" s="137">
        <f t="shared" si="182"/>
        <v>0</v>
      </c>
      <c r="AI164" s="160">
        <f t="shared" si="183"/>
        <v>0</v>
      </c>
      <c r="AJ164" s="169">
        <f t="shared" si="193"/>
        <v>0</v>
      </c>
      <c r="AK164" s="6"/>
      <c r="AL164" s="6"/>
      <c r="AM164" s="137">
        <f t="shared" si="184"/>
        <v>0</v>
      </c>
      <c r="AN164" s="160">
        <f t="shared" si="185"/>
        <v>0</v>
      </c>
      <c r="AO164" s="169">
        <f t="shared" si="194"/>
        <v>0</v>
      </c>
      <c r="AP164" s="6"/>
      <c r="AQ164" s="6"/>
      <c r="AR164" s="137">
        <f t="shared" si="195"/>
        <v>0</v>
      </c>
      <c r="AS164" s="160">
        <f t="shared" si="196"/>
        <v>0</v>
      </c>
      <c r="AT164" s="164">
        <f t="shared" si="197"/>
        <v>0</v>
      </c>
      <c r="AU164" s="165">
        <f t="shared" si="198"/>
        <v>0</v>
      </c>
    </row>
    <row r="165" spans="2:47" outlineLevel="1" x14ac:dyDescent="0.35">
      <c r="B165" s="238" t="s">
        <v>97</v>
      </c>
      <c r="C165" s="62" t="s">
        <v>106</v>
      </c>
      <c r="D165" s="68"/>
      <c r="E165" s="69"/>
      <c r="F165" s="68"/>
      <c r="G165" s="137">
        <f t="shared" si="168"/>
        <v>0</v>
      </c>
      <c r="H165" s="167">
        <f t="shared" si="169"/>
        <v>0</v>
      </c>
      <c r="I165" s="68"/>
      <c r="J165" s="137">
        <f t="shared" si="170"/>
        <v>0</v>
      </c>
      <c r="K165" s="167">
        <f t="shared" si="171"/>
        <v>0</v>
      </c>
      <c r="L165" s="68"/>
      <c r="M165" s="137">
        <f t="shared" si="172"/>
        <v>0</v>
      </c>
      <c r="N165" s="167">
        <f t="shared" si="173"/>
        <v>0</v>
      </c>
      <c r="O165" s="68"/>
      <c r="P165" s="137">
        <f t="shared" si="174"/>
        <v>0</v>
      </c>
      <c r="Q165" s="167">
        <f t="shared" si="175"/>
        <v>0</v>
      </c>
      <c r="R165" s="164">
        <f t="shared" si="176"/>
        <v>0</v>
      </c>
      <c r="S165" s="165">
        <f t="shared" si="177"/>
        <v>0</v>
      </c>
      <c r="U165" s="169">
        <f t="shared" si="190"/>
        <v>6</v>
      </c>
      <c r="V165" s="6">
        <v>6</v>
      </c>
      <c r="W165" s="6"/>
      <c r="X165" s="137">
        <f t="shared" si="178"/>
        <v>6</v>
      </c>
      <c r="Y165" s="167">
        <f t="shared" si="179"/>
        <v>0</v>
      </c>
      <c r="Z165" s="169">
        <f t="shared" si="191"/>
        <v>6</v>
      </c>
      <c r="AA165" s="6">
        <v>6</v>
      </c>
      <c r="AB165" s="6"/>
      <c r="AC165" s="137">
        <f t="shared" si="180"/>
        <v>12</v>
      </c>
      <c r="AD165" s="160">
        <f t="shared" si="181"/>
        <v>1</v>
      </c>
      <c r="AE165" s="169">
        <f t="shared" si="192"/>
        <v>4</v>
      </c>
      <c r="AF165" s="6">
        <v>4</v>
      </c>
      <c r="AG165" s="6"/>
      <c r="AH165" s="137">
        <f t="shared" si="182"/>
        <v>16</v>
      </c>
      <c r="AI165" s="160">
        <f t="shared" si="183"/>
        <v>0.33333333333333331</v>
      </c>
      <c r="AJ165" s="169">
        <f t="shared" si="193"/>
        <v>3</v>
      </c>
      <c r="AK165" s="6">
        <v>3</v>
      </c>
      <c r="AL165" s="6"/>
      <c r="AM165" s="137">
        <f t="shared" si="184"/>
        <v>19</v>
      </c>
      <c r="AN165" s="160">
        <f t="shared" si="185"/>
        <v>0.1875</v>
      </c>
      <c r="AO165" s="169">
        <f t="shared" si="194"/>
        <v>4</v>
      </c>
      <c r="AP165" s="6">
        <v>4</v>
      </c>
      <c r="AQ165" s="6"/>
      <c r="AR165" s="137">
        <f t="shared" si="195"/>
        <v>23</v>
      </c>
      <c r="AS165" s="160">
        <f t="shared" si="196"/>
        <v>0.21052631578947367</v>
      </c>
      <c r="AT165" s="164">
        <f t="shared" si="197"/>
        <v>23</v>
      </c>
      <c r="AU165" s="165">
        <f t="shared" si="198"/>
        <v>0.3992462330644746</v>
      </c>
    </row>
    <row r="166" spans="2:47" outlineLevel="1" x14ac:dyDescent="0.35">
      <c r="B166" s="237" t="s">
        <v>98</v>
      </c>
      <c r="C166" s="62" t="s">
        <v>106</v>
      </c>
      <c r="D166" s="68"/>
      <c r="E166" s="69"/>
      <c r="F166" s="68"/>
      <c r="G166" s="137">
        <f t="shared" si="168"/>
        <v>0</v>
      </c>
      <c r="H166" s="167">
        <f t="shared" si="169"/>
        <v>0</v>
      </c>
      <c r="I166" s="68"/>
      <c r="J166" s="137">
        <f t="shared" si="170"/>
        <v>0</v>
      </c>
      <c r="K166" s="167">
        <f t="shared" si="171"/>
        <v>0</v>
      </c>
      <c r="L166" s="68"/>
      <c r="M166" s="137">
        <f t="shared" si="172"/>
        <v>0</v>
      </c>
      <c r="N166" s="167">
        <f t="shared" si="173"/>
        <v>0</v>
      </c>
      <c r="O166" s="68"/>
      <c r="P166" s="137">
        <f t="shared" si="174"/>
        <v>0</v>
      </c>
      <c r="Q166" s="167">
        <f t="shared" si="175"/>
        <v>0</v>
      </c>
      <c r="R166" s="164">
        <f t="shared" si="176"/>
        <v>0</v>
      </c>
      <c r="S166" s="165">
        <f t="shared" si="177"/>
        <v>0</v>
      </c>
      <c r="U166" s="169">
        <f t="shared" si="190"/>
        <v>0</v>
      </c>
      <c r="V166" s="6"/>
      <c r="W166" s="6"/>
      <c r="X166" s="137">
        <f t="shared" si="178"/>
        <v>0</v>
      </c>
      <c r="Y166" s="167">
        <f t="shared" si="179"/>
        <v>0</v>
      </c>
      <c r="Z166" s="169">
        <f t="shared" si="191"/>
        <v>0</v>
      </c>
      <c r="AA166" s="6"/>
      <c r="AB166" s="6"/>
      <c r="AC166" s="137">
        <f t="shared" si="180"/>
        <v>0</v>
      </c>
      <c r="AD166" s="160">
        <f t="shared" si="181"/>
        <v>0</v>
      </c>
      <c r="AE166" s="169">
        <f t="shared" si="192"/>
        <v>0</v>
      </c>
      <c r="AF166" s="6"/>
      <c r="AG166" s="6"/>
      <c r="AH166" s="137">
        <f t="shared" si="182"/>
        <v>0</v>
      </c>
      <c r="AI166" s="160">
        <f t="shared" si="183"/>
        <v>0</v>
      </c>
      <c r="AJ166" s="169">
        <f t="shared" si="193"/>
        <v>0</v>
      </c>
      <c r="AK166" s="6"/>
      <c r="AL166" s="6"/>
      <c r="AM166" s="137">
        <f t="shared" si="184"/>
        <v>0</v>
      </c>
      <c r="AN166" s="160">
        <f t="shared" si="185"/>
        <v>0</v>
      </c>
      <c r="AO166" s="169">
        <f t="shared" si="194"/>
        <v>0</v>
      </c>
      <c r="AP166" s="6"/>
      <c r="AQ166" s="6"/>
      <c r="AR166" s="137">
        <f t="shared" si="195"/>
        <v>0</v>
      </c>
      <c r="AS166" s="160">
        <f t="shared" si="196"/>
        <v>0</v>
      </c>
      <c r="AT166" s="164">
        <f t="shared" si="197"/>
        <v>0</v>
      </c>
      <c r="AU166" s="165">
        <f t="shared" si="198"/>
        <v>0</v>
      </c>
    </row>
    <row r="167" spans="2:47" outlineLevel="1" x14ac:dyDescent="0.35">
      <c r="B167" s="238" t="s">
        <v>99</v>
      </c>
      <c r="C167" s="62" t="s">
        <v>106</v>
      </c>
      <c r="D167" s="68"/>
      <c r="E167" s="69"/>
      <c r="F167" s="68"/>
      <c r="G167" s="137">
        <f t="shared" si="168"/>
        <v>0</v>
      </c>
      <c r="H167" s="167">
        <f t="shared" si="169"/>
        <v>0</v>
      </c>
      <c r="I167" s="68"/>
      <c r="J167" s="137">
        <f t="shared" si="170"/>
        <v>0</v>
      </c>
      <c r="K167" s="167">
        <f t="shared" si="171"/>
        <v>0</v>
      </c>
      <c r="L167" s="68"/>
      <c r="M167" s="137">
        <f t="shared" si="172"/>
        <v>0</v>
      </c>
      <c r="N167" s="167">
        <f t="shared" si="173"/>
        <v>0</v>
      </c>
      <c r="O167" s="68">
        <v>1</v>
      </c>
      <c r="P167" s="137">
        <f t="shared" si="174"/>
        <v>1</v>
      </c>
      <c r="Q167" s="167">
        <f t="shared" si="175"/>
        <v>0</v>
      </c>
      <c r="R167" s="164">
        <f t="shared" si="176"/>
        <v>1</v>
      </c>
      <c r="S167" s="165">
        <f t="shared" si="177"/>
        <v>0</v>
      </c>
      <c r="U167" s="169">
        <f t="shared" si="190"/>
        <v>2</v>
      </c>
      <c r="V167" s="6">
        <v>2</v>
      </c>
      <c r="W167" s="6"/>
      <c r="X167" s="137">
        <f t="shared" si="178"/>
        <v>3</v>
      </c>
      <c r="Y167" s="167">
        <f t="shared" si="179"/>
        <v>2</v>
      </c>
      <c r="Z167" s="169">
        <f t="shared" si="191"/>
        <v>3</v>
      </c>
      <c r="AA167" s="6">
        <v>3</v>
      </c>
      <c r="AB167" s="6"/>
      <c r="AC167" s="137">
        <f t="shared" si="180"/>
        <v>6</v>
      </c>
      <c r="AD167" s="160">
        <f t="shared" si="181"/>
        <v>1</v>
      </c>
      <c r="AE167" s="169">
        <f t="shared" si="192"/>
        <v>4</v>
      </c>
      <c r="AF167" s="6">
        <v>4</v>
      </c>
      <c r="AG167" s="6"/>
      <c r="AH167" s="137">
        <f t="shared" si="182"/>
        <v>10</v>
      </c>
      <c r="AI167" s="160">
        <f t="shared" si="183"/>
        <v>0.66666666666666663</v>
      </c>
      <c r="AJ167" s="169">
        <f t="shared" si="193"/>
        <v>2</v>
      </c>
      <c r="AK167" s="6">
        <v>2</v>
      </c>
      <c r="AL167" s="6"/>
      <c r="AM167" s="137">
        <f t="shared" si="184"/>
        <v>12</v>
      </c>
      <c r="AN167" s="160">
        <f t="shared" si="185"/>
        <v>0.2</v>
      </c>
      <c r="AO167" s="169">
        <f t="shared" si="194"/>
        <v>2</v>
      </c>
      <c r="AP167" s="6">
        <v>2</v>
      </c>
      <c r="AQ167" s="6"/>
      <c r="AR167" s="137">
        <f t="shared" si="195"/>
        <v>14</v>
      </c>
      <c r="AS167" s="160">
        <f t="shared" si="196"/>
        <v>0.16666666666666666</v>
      </c>
      <c r="AT167" s="164">
        <f t="shared" si="197"/>
        <v>13</v>
      </c>
      <c r="AU167" s="165">
        <f t="shared" si="198"/>
        <v>0.46977784017493174</v>
      </c>
    </row>
    <row r="168" spans="2:47" ht="15" customHeight="1" outlineLevel="1" x14ac:dyDescent="0.35">
      <c r="B168" s="49" t="s">
        <v>139</v>
      </c>
      <c r="C168" s="46" t="s">
        <v>106</v>
      </c>
      <c r="D168" s="170">
        <f>SUM(D143:D167)</f>
        <v>0</v>
      </c>
      <c r="E168" s="170">
        <f>SUM(E143:E167)</f>
        <v>10</v>
      </c>
      <c r="F168" s="170">
        <f>SUM(F143:F167)</f>
        <v>0</v>
      </c>
      <c r="G168" s="170">
        <f>SUM(G143:G167)</f>
        <v>10</v>
      </c>
      <c r="H168" s="166">
        <f>IFERROR((G168-E168)/E168,0)</f>
        <v>0</v>
      </c>
      <c r="I168" s="170">
        <f>SUM(I143:I167)</f>
        <v>0</v>
      </c>
      <c r="J168" s="170">
        <f>SUM(J143:J167)</f>
        <v>10</v>
      </c>
      <c r="K168" s="166">
        <f t="shared" ref="K168" si="199">IFERROR((J168-G168)/G168,0)</f>
        <v>0</v>
      </c>
      <c r="L168" s="170">
        <f>SUM(L143:L167)</f>
        <v>0</v>
      </c>
      <c r="M168" s="170">
        <f>SUM(M143:M167)</f>
        <v>10</v>
      </c>
      <c r="N168" s="166">
        <f t="shared" ref="N168" si="200">IFERROR((M168-J168)/J168,0)</f>
        <v>0</v>
      </c>
      <c r="O168" s="170">
        <f>SUM(O143:O167)</f>
        <v>1</v>
      </c>
      <c r="P168" s="170">
        <f>SUM(P143:P167)</f>
        <v>11</v>
      </c>
      <c r="Q168" s="166">
        <f t="shared" si="175"/>
        <v>0.1</v>
      </c>
      <c r="R168" s="170">
        <f>SUM(R143:R167)</f>
        <v>1</v>
      </c>
      <c r="S168" s="165">
        <f t="shared" si="177"/>
        <v>2.4113689084445111E-2</v>
      </c>
      <c r="U168" s="170">
        <f>SUM(U143:U167)</f>
        <v>47</v>
      </c>
      <c r="V168" s="170">
        <f>SUM(V143:V167)</f>
        <v>47</v>
      </c>
      <c r="W168" s="170">
        <f>SUM(W143:W167)</f>
        <v>0</v>
      </c>
      <c r="X168" s="170">
        <f>SUM(X143:X167)</f>
        <v>58</v>
      </c>
      <c r="Y168" s="166">
        <f>IFERROR((X168-P168)/P168,0)</f>
        <v>4.2727272727272725</v>
      </c>
      <c r="Z168" s="170">
        <f>SUM(Z143:Z167)</f>
        <v>47</v>
      </c>
      <c r="AA168" s="170">
        <f>SUM(AA143:AA167)</f>
        <v>47</v>
      </c>
      <c r="AB168" s="170">
        <f>SUM(AB143:AB167)</f>
        <v>0</v>
      </c>
      <c r="AC168" s="170">
        <f>SUM(AC143:AC167)</f>
        <v>105</v>
      </c>
      <c r="AD168" s="161">
        <f t="shared" ref="AD168" si="201">IFERROR((AC168-X168)/X168,0)</f>
        <v>0.81034482758620685</v>
      </c>
      <c r="AE168" s="170">
        <f>SUM(AE143:AE167)</f>
        <v>43</v>
      </c>
      <c r="AF168" s="170">
        <f>SUM(AF143:AF167)</f>
        <v>43</v>
      </c>
      <c r="AG168" s="170">
        <f>SUM(AG143:AG167)</f>
        <v>0</v>
      </c>
      <c r="AH168" s="170">
        <f>SUM(AH143:AH167)</f>
        <v>148</v>
      </c>
      <c r="AI168" s="161">
        <f t="shared" ref="AI168" si="202">IFERROR((AH168-AC168)/AC168,0)</f>
        <v>0.40952380952380951</v>
      </c>
      <c r="AJ168" s="170">
        <f>SUM(AJ143:AJ167)</f>
        <v>38</v>
      </c>
      <c r="AK168" s="170">
        <f>SUM(AK143:AK167)</f>
        <v>38</v>
      </c>
      <c r="AL168" s="170">
        <f>SUM(AL143:AL167)</f>
        <v>0</v>
      </c>
      <c r="AM168" s="170">
        <f>SUM(AM143:AM167)</f>
        <v>186</v>
      </c>
      <c r="AN168" s="161">
        <f t="shared" ref="AN168" si="203">IFERROR((AM168-AH168)/AH168,0)</f>
        <v>0.25675675675675674</v>
      </c>
      <c r="AO168" s="170">
        <f>SUM(AO143:AO167)</f>
        <v>37</v>
      </c>
      <c r="AP168" s="170">
        <f>SUM(AP143:AP167)</f>
        <v>37</v>
      </c>
      <c r="AQ168" s="170">
        <f>SUM(AQ143:AQ167)</f>
        <v>0</v>
      </c>
      <c r="AR168" s="170">
        <f>SUM(AR143:AR167)</f>
        <v>223</v>
      </c>
      <c r="AS168" s="161">
        <f t="shared" ref="AS168" si="204">IFERROR((AR168-AM168)/AM168,0)</f>
        <v>0.19892473118279569</v>
      </c>
      <c r="AT168" s="170">
        <f>SUM(AT143:AT167)</f>
        <v>212</v>
      </c>
      <c r="AU168" s="165">
        <f t="shared" ref="AU168" si="205">IFERROR((AR168/X168)^(1/4)-1,0)</f>
        <v>0.40029396590861821</v>
      </c>
    </row>
    <row r="170" spans="2:47" ht="15.5" x14ac:dyDescent="0.35">
      <c r="B170" s="306" t="s">
        <v>111</v>
      </c>
      <c r="C170" s="306"/>
      <c r="D170" s="306"/>
      <c r="E170" s="306"/>
      <c r="F170" s="306"/>
      <c r="G170" s="306"/>
      <c r="H170" s="306"/>
      <c r="I170" s="306"/>
      <c r="J170" s="306"/>
      <c r="K170" s="306"/>
      <c r="L170" s="306"/>
      <c r="M170" s="306"/>
      <c r="N170" s="306"/>
      <c r="O170" s="306"/>
      <c r="P170" s="306"/>
      <c r="Q170" s="306"/>
      <c r="R170" s="306"/>
      <c r="S170" s="306"/>
      <c r="T170" s="306"/>
      <c r="U170" s="306"/>
      <c r="V170" s="306"/>
      <c r="W170" s="306"/>
      <c r="X170" s="306"/>
      <c r="Y170" s="306"/>
      <c r="Z170" s="306"/>
      <c r="AA170" s="306"/>
      <c r="AB170" s="306"/>
      <c r="AC170" s="306"/>
      <c r="AD170" s="306"/>
      <c r="AE170" s="306"/>
      <c r="AF170" s="306"/>
      <c r="AG170" s="306"/>
      <c r="AH170" s="306"/>
      <c r="AI170" s="306"/>
      <c r="AJ170" s="306"/>
      <c r="AK170" s="306"/>
      <c r="AL170" s="306"/>
      <c r="AM170" s="306"/>
      <c r="AN170" s="306"/>
      <c r="AO170" s="306"/>
      <c r="AP170" s="306"/>
      <c r="AQ170" s="306"/>
      <c r="AR170" s="306"/>
      <c r="AS170" s="306"/>
      <c r="AT170" s="306"/>
      <c r="AU170" s="306"/>
    </row>
    <row r="171" spans="2:47" ht="5.5" customHeight="1" outlineLevel="1" x14ac:dyDescent="0.35">
      <c r="B171" s="102"/>
      <c r="C171" s="102"/>
      <c r="D171" s="102"/>
      <c r="E171" s="102"/>
      <c r="F171" s="102"/>
      <c r="G171" s="102"/>
      <c r="H171" s="102"/>
      <c r="I171" s="102"/>
      <c r="J171" s="102"/>
      <c r="K171" s="102"/>
      <c r="L171" s="102"/>
      <c r="M171" s="102"/>
      <c r="N171" s="102"/>
      <c r="O171" s="102"/>
      <c r="P171" s="102"/>
      <c r="Q171" s="102"/>
      <c r="R171" s="102"/>
      <c r="S171" s="102"/>
      <c r="T171" s="102"/>
      <c r="U171" s="102"/>
      <c r="V171" s="102"/>
      <c r="W171" s="102"/>
      <c r="X171" s="102"/>
      <c r="Y171" s="102"/>
      <c r="Z171" s="102"/>
      <c r="AA171" s="102"/>
      <c r="AB171" s="102"/>
      <c r="AC171" s="102"/>
      <c r="AD171" s="102"/>
      <c r="AE171" s="102"/>
      <c r="AF171" s="102"/>
      <c r="AG171" s="102"/>
      <c r="AH171" s="102"/>
      <c r="AI171" s="102"/>
      <c r="AJ171" s="102"/>
      <c r="AK171" s="102"/>
    </row>
    <row r="172" spans="2:47" outlineLevel="1" x14ac:dyDescent="0.35">
      <c r="B172" s="326"/>
      <c r="C172" s="335" t="s">
        <v>105</v>
      </c>
      <c r="D172" s="317" t="s">
        <v>131</v>
      </c>
      <c r="E172" s="318"/>
      <c r="F172" s="318"/>
      <c r="G172" s="318"/>
      <c r="H172" s="318"/>
      <c r="I172" s="318"/>
      <c r="J172" s="318"/>
      <c r="K172" s="318"/>
      <c r="L172" s="318"/>
      <c r="M172" s="318"/>
      <c r="N172" s="318"/>
      <c r="O172" s="318"/>
      <c r="P172" s="318"/>
      <c r="Q172" s="319"/>
      <c r="R172" s="322" t="str">
        <f xml:space="preserve"> D173&amp;" - "&amp;O173</f>
        <v>2019 - 2023</v>
      </c>
      <c r="S172" s="323"/>
      <c r="U172" s="317" t="s">
        <v>132</v>
      </c>
      <c r="V172" s="318"/>
      <c r="W172" s="318"/>
      <c r="X172" s="318"/>
      <c r="Y172" s="318"/>
      <c r="Z172" s="318"/>
      <c r="AA172" s="318"/>
      <c r="AB172" s="318"/>
      <c r="AC172" s="318"/>
      <c r="AD172" s="318"/>
      <c r="AE172" s="318"/>
      <c r="AF172" s="318"/>
      <c r="AG172" s="318"/>
      <c r="AH172" s="318"/>
      <c r="AI172" s="318"/>
      <c r="AJ172" s="318"/>
      <c r="AK172" s="318"/>
      <c r="AL172" s="318"/>
      <c r="AM172" s="318"/>
      <c r="AN172" s="318"/>
      <c r="AO172" s="318"/>
      <c r="AP172" s="318"/>
      <c r="AQ172" s="318"/>
      <c r="AR172" s="318"/>
      <c r="AS172" s="318"/>
      <c r="AT172" s="318"/>
      <c r="AU172" s="319"/>
    </row>
    <row r="173" spans="2:47" outlineLevel="1" x14ac:dyDescent="0.35">
      <c r="B173" s="327"/>
      <c r="C173" s="335"/>
      <c r="D173" s="317">
        <f>$C$3-5</f>
        <v>2019</v>
      </c>
      <c r="E173" s="319"/>
      <c r="F173" s="317">
        <f>$C$3-4</f>
        <v>2020</v>
      </c>
      <c r="G173" s="318"/>
      <c r="H173" s="319"/>
      <c r="I173" s="317">
        <f>$C$3-3</f>
        <v>2021</v>
      </c>
      <c r="J173" s="318"/>
      <c r="K173" s="319"/>
      <c r="L173" s="317">
        <f>$C$3-2</f>
        <v>2022</v>
      </c>
      <c r="M173" s="318"/>
      <c r="N173" s="319"/>
      <c r="O173" s="317">
        <f>$C$3-1</f>
        <v>2023</v>
      </c>
      <c r="P173" s="318"/>
      <c r="Q173" s="319"/>
      <c r="R173" s="324"/>
      <c r="S173" s="325"/>
      <c r="U173" s="317">
        <f>$C$3</f>
        <v>2024</v>
      </c>
      <c r="V173" s="318"/>
      <c r="W173" s="318"/>
      <c r="X173" s="318"/>
      <c r="Y173" s="319"/>
      <c r="Z173" s="317">
        <f>$C$3+1</f>
        <v>2025</v>
      </c>
      <c r="AA173" s="318"/>
      <c r="AB173" s="318"/>
      <c r="AC173" s="318"/>
      <c r="AD173" s="319"/>
      <c r="AE173" s="317">
        <f>$C$3+2</f>
        <v>2026</v>
      </c>
      <c r="AF173" s="318"/>
      <c r="AG173" s="318"/>
      <c r="AH173" s="318"/>
      <c r="AI173" s="319"/>
      <c r="AJ173" s="317">
        <f>$C$3+3</f>
        <v>2027</v>
      </c>
      <c r="AK173" s="318"/>
      <c r="AL173" s="318"/>
      <c r="AM173" s="318"/>
      <c r="AN173" s="319"/>
      <c r="AO173" s="317">
        <f>$C$3+4</f>
        <v>2028</v>
      </c>
      <c r="AP173" s="318"/>
      <c r="AQ173" s="318"/>
      <c r="AR173" s="318"/>
      <c r="AS173" s="319"/>
      <c r="AT173" s="320" t="str">
        <f>U173&amp;" - "&amp;AO173</f>
        <v>2024 - 2028</v>
      </c>
      <c r="AU173" s="321"/>
    </row>
    <row r="174" spans="2:47" ht="43.5" outlineLevel="1" x14ac:dyDescent="0.35">
      <c r="B174" s="328"/>
      <c r="C174" s="335"/>
      <c r="D174" s="64" t="s">
        <v>133</v>
      </c>
      <c r="E174" s="65" t="s">
        <v>134</v>
      </c>
      <c r="F174" s="64" t="s">
        <v>133</v>
      </c>
      <c r="G174" s="9" t="s">
        <v>134</v>
      </c>
      <c r="H174" s="65" t="s">
        <v>135</v>
      </c>
      <c r="I174" s="64" t="s">
        <v>133</v>
      </c>
      <c r="J174" s="9" t="s">
        <v>134</v>
      </c>
      <c r="K174" s="65" t="s">
        <v>135</v>
      </c>
      <c r="L174" s="64" t="s">
        <v>133</v>
      </c>
      <c r="M174" s="9" t="s">
        <v>134</v>
      </c>
      <c r="N174" s="65" t="s">
        <v>135</v>
      </c>
      <c r="O174" s="64" t="s">
        <v>133</v>
      </c>
      <c r="P174" s="9" t="s">
        <v>134</v>
      </c>
      <c r="Q174" s="65" t="s">
        <v>135</v>
      </c>
      <c r="R174" s="64" t="s">
        <v>127</v>
      </c>
      <c r="S174" s="119" t="s">
        <v>136</v>
      </c>
      <c r="U174" s="64" t="s">
        <v>133</v>
      </c>
      <c r="V174" s="104" t="s">
        <v>137</v>
      </c>
      <c r="W174" s="104" t="s">
        <v>138</v>
      </c>
      <c r="X174" s="9" t="s">
        <v>134</v>
      </c>
      <c r="Y174" s="65" t="s">
        <v>135</v>
      </c>
      <c r="Z174" s="64" t="s">
        <v>133</v>
      </c>
      <c r="AA174" s="104" t="s">
        <v>137</v>
      </c>
      <c r="AB174" s="104" t="s">
        <v>138</v>
      </c>
      <c r="AC174" s="9" t="s">
        <v>134</v>
      </c>
      <c r="AD174" s="65" t="s">
        <v>135</v>
      </c>
      <c r="AE174" s="64" t="s">
        <v>133</v>
      </c>
      <c r="AF174" s="104" t="s">
        <v>137</v>
      </c>
      <c r="AG174" s="104" t="s">
        <v>138</v>
      </c>
      <c r="AH174" s="9" t="s">
        <v>134</v>
      </c>
      <c r="AI174" s="65" t="s">
        <v>135</v>
      </c>
      <c r="AJ174" s="64" t="s">
        <v>133</v>
      </c>
      <c r="AK174" s="104" t="s">
        <v>137</v>
      </c>
      <c r="AL174" s="104" t="s">
        <v>138</v>
      </c>
      <c r="AM174" s="9" t="s">
        <v>134</v>
      </c>
      <c r="AN174" s="65" t="s">
        <v>135</v>
      </c>
      <c r="AO174" s="64" t="s">
        <v>133</v>
      </c>
      <c r="AP174" s="104" t="s">
        <v>137</v>
      </c>
      <c r="AQ174" s="104" t="s">
        <v>138</v>
      </c>
      <c r="AR174" s="9" t="s">
        <v>134</v>
      </c>
      <c r="AS174" s="65" t="s">
        <v>135</v>
      </c>
      <c r="AT174" s="64" t="s">
        <v>127</v>
      </c>
      <c r="AU174" s="119" t="s">
        <v>136</v>
      </c>
    </row>
    <row r="175" spans="2:47" outlineLevel="1" x14ac:dyDescent="0.35">
      <c r="B175" s="237" t="s">
        <v>75</v>
      </c>
      <c r="C175" s="62" t="s">
        <v>106</v>
      </c>
      <c r="D175" s="68"/>
      <c r="E175" s="68"/>
      <c r="F175" s="68"/>
      <c r="G175" s="137">
        <f t="shared" ref="G175:G199" si="206">E175+F175</f>
        <v>0</v>
      </c>
      <c r="H175" s="167">
        <f t="shared" ref="H175:H199" si="207">IFERROR((G175-E175)/E175,0)</f>
        <v>0</v>
      </c>
      <c r="I175" s="68"/>
      <c r="J175" s="137">
        <f t="shared" ref="J175:J199" si="208">G175+I175</f>
        <v>0</v>
      </c>
      <c r="K175" s="167">
        <f t="shared" ref="K175:K199" si="209">IFERROR((J175-G175)/G175,0)</f>
        <v>0</v>
      </c>
      <c r="L175" s="6"/>
      <c r="M175" s="137">
        <f t="shared" ref="M175:M199" si="210">J175+L175</f>
        <v>0</v>
      </c>
      <c r="N175" s="167">
        <f t="shared" ref="N175:N199" si="211">IFERROR((M175-J175)/J175,0)</f>
        <v>0</v>
      </c>
      <c r="O175" s="6"/>
      <c r="P175" s="137">
        <f t="shared" ref="P175:P199" si="212">M175+O175</f>
        <v>0</v>
      </c>
      <c r="Q175" s="167">
        <f t="shared" ref="Q175:Q200" si="213">IFERROR((P175-M175)/M175,0)</f>
        <v>0</v>
      </c>
      <c r="R175" s="164">
        <f t="shared" ref="R175:R199" si="214">D175+F175+I175+L175+O175</f>
        <v>0</v>
      </c>
      <c r="S175" s="165">
        <f t="shared" ref="S175:S200" si="215">IFERROR((P175/E175)^(1/4)-1,0)</f>
        <v>0</v>
      </c>
      <c r="U175" s="169">
        <f>V175+W175</f>
        <v>0</v>
      </c>
      <c r="V175" s="6"/>
      <c r="W175" s="6"/>
      <c r="X175" s="137">
        <f t="shared" ref="X175:X199" si="216">P175+U175</f>
        <v>0</v>
      </c>
      <c r="Y175" s="167">
        <f t="shared" ref="Y175:Y199" si="217">IFERROR((X175-P175)/P175,0)</f>
        <v>0</v>
      </c>
      <c r="Z175" s="169">
        <f>AA175+AB175</f>
        <v>0</v>
      </c>
      <c r="AA175" s="6"/>
      <c r="AB175" s="6"/>
      <c r="AC175" s="137">
        <f t="shared" ref="AC175:AC199" si="218">X175+Z175</f>
        <v>0</v>
      </c>
      <c r="AD175" s="160">
        <f t="shared" ref="AD175:AD199" si="219">IFERROR((AC175-X175)/X175,0)</f>
        <v>0</v>
      </c>
      <c r="AE175" s="169">
        <f>AF175+AG175</f>
        <v>0</v>
      </c>
      <c r="AF175" s="6"/>
      <c r="AG175" s="6"/>
      <c r="AH175" s="137">
        <f t="shared" ref="AH175:AH199" si="220">AC175+AE175</f>
        <v>0</v>
      </c>
      <c r="AI175" s="160">
        <f t="shared" ref="AI175:AI199" si="221">IFERROR((AH175-AC175)/AC175,0)</f>
        <v>0</v>
      </c>
      <c r="AJ175" s="169">
        <f>AK175+AL175</f>
        <v>0</v>
      </c>
      <c r="AK175" s="6"/>
      <c r="AL175" s="6"/>
      <c r="AM175" s="137">
        <f t="shared" ref="AM175:AM199" si="222">AH175+AJ175</f>
        <v>0</v>
      </c>
      <c r="AN175" s="160">
        <f t="shared" ref="AN175:AN199" si="223">IFERROR((AM175-AH175)/AH175,0)</f>
        <v>0</v>
      </c>
      <c r="AO175" s="169">
        <f>AP175+AQ175</f>
        <v>0</v>
      </c>
      <c r="AP175" s="6"/>
      <c r="AQ175" s="6"/>
      <c r="AR175" s="137">
        <f t="shared" ref="AR175" si="224">AM175+AO175</f>
        <v>0</v>
      </c>
      <c r="AS175" s="160">
        <f t="shared" ref="AS175" si="225">IFERROR((AR175-AM175)/AM175,0)</f>
        <v>0</v>
      </c>
      <c r="AT175" s="164">
        <f t="shared" ref="AT175" si="226">U175+Z175+AE175+AJ175+AO175</f>
        <v>0</v>
      </c>
      <c r="AU175" s="165">
        <f t="shared" ref="AU175" si="227">IFERROR((AR175/X175)^(1/4)-1,0)</f>
        <v>0</v>
      </c>
    </row>
    <row r="176" spans="2:47" outlineLevel="1" x14ac:dyDescent="0.35">
      <c r="B176" s="238" t="s">
        <v>76</v>
      </c>
      <c r="C176" s="62" t="s">
        <v>106</v>
      </c>
      <c r="D176" s="68"/>
      <c r="E176" s="68">
        <v>4</v>
      </c>
      <c r="F176" s="68">
        <v>-2</v>
      </c>
      <c r="G176" s="137">
        <f t="shared" si="206"/>
        <v>2</v>
      </c>
      <c r="H176" s="167">
        <f t="shared" si="207"/>
        <v>-0.5</v>
      </c>
      <c r="I176" s="68"/>
      <c r="J176" s="137">
        <f t="shared" si="208"/>
        <v>2</v>
      </c>
      <c r="K176" s="167">
        <f t="shared" si="209"/>
        <v>0</v>
      </c>
      <c r="L176" s="6">
        <v>0</v>
      </c>
      <c r="M176" s="137">
        <f t="shared" si="210"/>
        <v>2</v>
      </c>
      <c r="N176" s="167">
        <f t="shared" si="211"/>
        <v>0</v>
      </c>
      <c r="O176" s="6"/>
      <c r="P176" s="137">
        <f t="shared" si="212"/>
        <v>2</v>
      </c>
      <c r="Q176" s="167">
        <f t="shared" si="213"/>
        <v>0</v>
      </c>
      <c r="R176" s="164">
        <f t="shared" si="214"/>
        <v>-2</v>
      </c>
      <c r="S176" s="165">
        <f t="shared" si="215"/>
        <v>-0.1591035847462855</v>
      </c>
      <c r="U176" s="169">
        <f t="shared" ref="U176:U199" si="228">V176+W176</f>
        <v>0</v>
      </c>
      <c r="V176" s="6"/>
      <c r="W176" s="6"/>
      <c r="X176" s="137">
        <f t="shared" si="216"/>
        <v>2</v>
      </c>
      <c r="Y176" s="167">
        <f t="shared" si="217"/>
        <v>0</v>
      </c>
      <c r="Z176" s="169">
        <f t="shared" ref="Z176:Z199" si="229">AA176+AB176</f>
        <v>0</v>
      </c>
      <c r="AA176" s="6"/>
      <c r="AB176" s="6"/>
      <c r="AC176" s="137">
        <f t="shared" si="218"/>
        <v>2</v>
      </c>
      <c r="AD176" s="160">
        <f t="shared" si="219"/>
        <v>0</v>
      </c>
      <c r="AE176" s="169">
        <f t="shared" ref="AE176:AE199" si="230">AF176+AG176</f>
        <v>0</v>
      </c>
      <c r="AF176" s="6"/>
      <c r="AG176" s="6"/>
      <c r="AH176" s="137">
        <f t="shared" si="220"/>
        <v>2</v>
      </c>
      <c r="AI176" s="160">
        <f t="shared" si="221"/>
        <v>0</v>
      </c>
      <c r="AJ176" s="169">
        <f t="shared" ref="AJ176:AJ199" si="231">AK176+AL176</f>
        <v>0</v>
      </c>
      <c r="AK176" s="6"/>
      <c r="AL176" s="6"/>
      <c r="AM176" s="137">
        <f t="shared" si="222"/>
        <v>2</v>
      </c>
      <c r="AN176" s="160">
        <f t="shared" si="223"/>
        <v>0</v>
      </c>
      <c r="AO176" s="169">
        <f t="shared" ref="AO176:AO199" si="232">AP176+AQ176</f>
        <v>0</v>
      </c>
      <c r="AP176" s="6"/>
      <c r="AQ176" s="6"/>
      <c r="AR176" s="137">
        <f t="shared" ref="AR176:AR199" si="233">AM176+AO176</f>
        <v>2</v>
      </c>
      <c r="AS176" s="160">
        <f t="shared" ref="AS176:AS199" si="234">IFERROR((AR176-AM176)/AM176,0)</f>
        <v>0</v>
      </c>
      <c r="AT176" s="164">
        <f t="shared" ref="AT176:AT199" si="235">U176+Z176+AE176+AJ176+AO176</f>
        <v>0</v>
      </c>
      <c r="AU176" s="165">
        <f t="shared" ref="AU176:AU199" si="236">IFERROR((AR176/X176)^(1/4)-1,0)</f>
        <v>0</v>
      </c>
    </row>
    <row r="177" spans="2:47" outlineLevel="1" x14ac:dyDescent="0.35">
      <c r="B177" s="237" t="s">
        <v>77</v>
      </c>
      <c r="C177" s="62" t="s">
        <v>106</v>
      </c>
      <c r="D177" s="68"/>
      <c r="E177" s="68"/>
      <c r="F177" s="68"/>
      <c r="G177" s="137">
        <f t="shared" si="206"/>
        <v>0</v>
      </c>
      <c r="H177" s="167">
        <f t="shared" si="207"/>
        <v>0</v>
      </c>
      <c r="I177" s="68"/>
      <c r="J177" s="137">
        <f t="shared" si="208"/>
        <v>0</v>
      </c>
      <c r="K177" s="167">
        <f t="shared" si="209"/>
        <v>0</v>
      </c>
      <c r="L177" s="6"/>
      <c r="M177" s="137">
        <f t="shared" si="210"/>
        <v>0</v>
      </c>
      <c r="N177" s="167">
        <f t="shared" si="211"/>
        <v>0</v>
      </c>
      <c r="O177" s="6"/>
      <c r="P177" s="137">
        <f t="shared" si="212"/>
        <v>0</v>
      </c>
      <c r="Q177" s="167">
        <f t="shared" si="213"/>
        <v>0</v>
      </c>
      <c r="R177" s="164">
        <f t="shared" si="214"/>
        <v>0</v>
      </c>
      <c r="S177" s="165">
        <f t="shared" si="215"/>
        <v>0</v>
      </c>
      <c r="U177" s="169">
        <f t="shared" si="228"/>
        <v>0</v>
      </c>
      <c r="V177" s="6"/>
      <c r="W177" s="6"/>
      <c r="X177" s="137">
        <f t="shared" si="216"/>
        <v>0</v>
      </c>
      <c r="Y177" s="167">
        <f t="shared" si="217"/>
        <v>0</v>
      </c>
      <c r="Z177" s="169">
        <f t="shared" si="229"/>
        <v>0</v>
      </c>
      <c r="AA177" s="6"/>
      <c r="AB177" s="6"/>
      <c r="AC177" s="137">
        <f t="shared" si="218"/>
        <v>0</v>
      </c>
      <c r="AD177" s="160">
        <f t="shared" si="219"/>
        <v>0</v>
      </c>
      <c r="AE177" s="169">
        <f t="shared" si="230"/>
        <v>0</v>
      </c>
      <c r="AF177" s="6"/>
      <c r="AG177" s="6"/>
      <c r="AH177" s="137">
        <f t="shared" si="220"/>
        <v>0</v>
      </c>
      <c r="AI177" s="160">
        <f t="shared" si="221"/>
        <v>0</v>
      </c>
      <c r="AJ177" s="169">
        <f t="shared" si="231"/>
        <v>0</v>
      </c>
      <c r="AK177" s="6"/>
      <c r="AL177" s="6"/>
      <c r="AM177" s="137">
        <f t="shared" si="222"/>
        <v>0</v>
      </c>
      <c r="AN177" s="160">
        <f t="shared" si="223"/>
        <v>0</v>
      </c>
      <c r="AO177" s="169">
        <f t="shared" si="232"/>
        <v>0</v>
      </c>
      <c r="AP177" s="6"/>
      <c r="AQ177" s="6"/>
      <c r="AR177" s="137">
        <f t="shared" si="233"/>
        <v>0</v>
      </c>
      <c r="AS177" s="160">
        <f t="shared" si="234"/>
        <v>0</v>
      </c>
      <c r="AT177" s="164">
        <f t="shared" si="235"/>
        <v>0</v>
      </c>
      <c r="AU177" s="165">
        <f t="shared" si="236"/>
        <v>0</v>
      </c>
    </row>
    <row r="178" spans="2:47" outlineLevel="1" x14ac:dyDescent="0.35">
      <c r="B178" s="238" t="s">
        <v>78</v>
      </c>
      <c r="C178" s="62" t="s">
        <v>106</v>
      </c>
      <c r="D178" s="68"/>
      <c r="E178" s="68">
        <v>1</v>
      </c>
      <c r="F178" s="68">
        <v>1</v>
      </c>
      <c r="G178" s="137">
        <f t="shared" si="206"/>
        <v>2</v>
      </c>
      <c r="H178" s="167">
        <f t="shared" si="207"/>
        <v>1</v>
      </c>
      <c r="I178" s="68"/>
      <c r="J178" s="137">
        <f t="shared" si="208"/>
        <v>2</v>
      </c>
      <c r="K178" s="167">
        <f t="shared" si="209"/>
        <v>0</v>
      </c>
      <c r="L178" s="6"/>
      <c r="M178" s="137">
        <f t="shared" si="210"/>
        <v>2</v>
      </c>
      <c r="N178" s="167">
        <f t="shared" si="211"/>
        <v>0</v>
      </c>
      <c r="O178" s="6"/>
      <c r="P178" s="137">
        <f t="shared" si="212"/>
        <v>2</v>
      </c>
      <c r="Q178" s="167">
        <f t="shared" si="213"/>
        <v>0</v>
      </c>
      <c r="R178" s="164">
        <f t="shared" si="214"/>
        <v>1</v>
      </c>
      <c r="S178" s="165">
        <f t="shared" si="215"/>
        <v>0.18920711500272103</v>
      </c>
      <c r="U178" s="169">
        <f t="shared" si="228"/>
        <v>4</v>
      </c>
      <c r="V178" s="6">
        <f>3+1</f>
        <v>4</v>
      </c>
      <c r="W178" s="6"/>
      <c r="X178" s="137">
        <f t="shared" si="216"/>
        <v>6</v>
      </c>
      <c r="Y178" s="167">
        <f t="shared" si="217"/>
        <v>2</v>
      </c>
      <c r="Z178" s="169">
        <f t="shared" si="229"/>
        <v>3</v>
      </c>
      <c r="AA178" s="6">
        <v>3</v>
      </c>
      <c r="AB178" s="6"/>
      <c r="AC178" s="137">
        <f t="shared" si="218"/>
        <v>9</v>
      </c>
      <c r="AD178" s="160">
        <f t="shared" si="219"/>
        <v>0.5</v>
      </c>
      <c r="AE178" s="169">
        <f t="shared" si="230"/>
        <v>0</v>
      </c>
      <c r="AF178" s="6"/>
      <c r="AG178" s="6"/>
      <c r="AH178" s="137">
        <f t="shared" si="220"/>
        <v>9</v>
      </c>
      <c r="AI178" s="160">
        <f t="shared" si="221"/>
        <v>0</v>
      </c>
      <c r="AJ178" s="169">
        <f t="shared" si="231"/>
        <v>0</v>
      </c>
      <c r="AK178" s="6"/>
      <c r="AL178" s="6"/>
      <c r="AM178" s="137">
        <f t="shared" si="222"/>
        <v>9</v>
      </c>
      <c r="AN178" s="160">
        <f t="shared" si="223"/>
        <v>0</v>
      </c>
      <c r="AO178" s="169">
        <f t="shared" si="232"/>
        <v>2</v>
      </c>
      <c r="AP178" s="6">
        <v>2</v>
      </c>
      <c r="AQ178" s="6"/>
      <c r="AR178" s="137">
        <f t="shared" si="233"/>
        <v>11</v>
      </c>
      <c r="AS178" s="160">
        <f t="shared" si="234"/>
        <v>0.22222222222222221</v>
      </c>
      <c r="AT178" s="164">
        <f t="shared" si="235"/>
        <v>9</v>
      </c>
      <c r="AU178" s="165">
        <f t="shared" si="236"/>
        <v>0.16361780700222184</v>
      </c>
    </row>
    <row r="179" spans="2:47" outlineLevel="1" x14ac:dyDescent="0.35">
      <c r="B179" s="237" t="s">
        <v>79</v>
      </c>
      <c r="C179" s="62" t="s">
        <v>106</v>
      </c>
      <c r="D179" s="68"/>
      <c r="E179" s="68"/>
      <c r="F179" s="68"/>
      <c r="G179" s="137">
        <f t="shared" si="206"/>
        <v>0</v>
      </c>
      <c r="H179" s="167">
        <f t="shared" si="207"/>
        <v>0</v>
      </c>
      <c r="I179" s="68"/>
      <c r="J179" s="137">
        <f t="shared" si="208"/>
        <v>0</v>
      </c>
      <c r="K179" s="167">
        <f t="shared" si="209"/>
        <v>0</v>
      </c>
      <c r="L179" s="6"/>
      <c r="M179" s="137">
        <f t="shared" si="210"/>
        <v>0</v>
      </c>
      <c r="N179" s="167">
        <f t="shared" si="211"/>
        <v>0</v>
      </c>
      <c r="O179" s="6"/>
      <c r="P179" s="137">
        <f t="shared" si="212"/>
        <v>0</v>
      </c>
      <c r="Q179" s="167">
        <f t="shared" si="213"/>
        <v>0</v>
      </c>
      <c r="R179" s="164">
        <f t="shared" si="214"/>
        <v>0</v>
      </c>
      <c r="S179" s="165">
        <f t="shared" si="215"/>
        <v>0</v>
      </c>
      <c r="U179" s="169">
        <f t="shared" si="228"/>
        <v>0</v>
      </c>
      <c r="V179" s="6"/>
      <c r="W179" s="6"/>
      <c r="X179" s="137">
        <f t="shared" si="216"/>
        <v>0</v>
      </c>
      <c r="Y179" s="167">
        <f t="shared" si="217"/>
        <v>0</v>
      </c>
      <c r="Z179" s="169">
        <f t="shared" si="229"/>
        <v>0</v>
      </c>
      <c r="AA179" s="6"/>
      <c r="AB179" s="6"/>
      <c r="AC179" s="137">
        <f t="shared" si="218"/>
        <v>0</v>
      </c>
      <c r="AD179" s="160">
        <f t="shared" si="219"/>
        <v>0</v>
      </c>
      <c r="AE179" s="169">
        <f t="shared" si="230"/>
        <v>0</v>
      </c>
      <c r="AF179" s="6"/>
      <c r="AG179" s="6"/>
      <c r="AH179" s="137">
        <f t="shared" si="220"/>
        <v>0</v>
      </c>
      <c r="AI179" s="160">
        <f t="shared" si="221"/>
        <v>0</v>
      </c>
      <c r="AJ179" s="169">
        <f t="shared" si="231"/>
        <v>0</v>
      </c>
      <c r="AK179" s="6"/>
      <c r="AL179" s="6"/>
      <c r="AM179" s="137">
        <f t="shared" si="222"/>
        <v>0</v>
      </c>
      <c r="AN179" s="160">
        <f t="shared" si="223"/>
        <v>0</v>
      </c>
      <c r="AO179" s="169">
        <f t="shared" si="232"/>
        <v>0</v>
      </c>
      <c r="AP179" s="6"/>
      <c r="AQ179" s="6"/>
      <c r="AR179" s="137">
        <f t="shared" si="233"/>
        <v>0</v>
      </c>
      <c r="AS179" s="160">
        <f t="shared" si="234"/>
        <v>0</v>
      </c>
      <c r="AT179" s="164">
        <f t="shared" si="235"/>
        <v>0</v>
      </c>
      <c r="AU179" s="165">
        <f t="shared" si="236"/>
        <v>0</v>
      </c>
    </row>
    <row r="180" spans="2:47" outlineLevel="1" x14ac:dyDescent="0.35">
      <c r="B180" s="238" t="s">
        <v>80</v>
      </c>
      <c r="C180" s="62" t="s">
        <v>106</v>
      </c>
      <c r="D180" s="68"/>
      <c r="E180" s="68">
        <v>3</v>
      </c>
      <c r="F180" s="68">
        <v>1</v>
      </c>
      <c r="G180" s="137">
        <f t="shared" si="206"/>
        <v>4</v>
      </c>
      <c r="H180" s="167">
        <f t="shared" si="207"/>
        <v>0.33333333333333331</v>
      </c>
      <c r="I180" s="68"/>
      <c r="J180" s="137">
        <f t="shared" si="208"/>
        <v>4</v>
      </c>
      <c r="K180" s="167">
        <f t="shared" si="209"/>
        <v>0</v>
      </c>
      <c r="L180" s="6"/>
      <c r="M180" s="137">
        <f t="shared" si="210"/>
        <v>4</v>
      </c>
      <c r="N180" s="167">
        <f t="shared" si="211"/>
        <v>0</v>
      </c>
      <c r="O180" s="6"/>
      <c r="P180" s="137">
        <f t="shared" si="212"/>
        <v>4</v>
      </c>
      <c r="Q180" s="167">
        <f t="shared" si="213"/>
        <v>0</v>
      </c>
      <c r="R180" s="164">
        <f t="shared" si="214"/>
        <v>1</v>
      </c>
      <c r="S180" s="165">
        <f t="shared" si="215"/>
        <v>7.4569931823541991E-2</v>
      </c>
      <c r="U180" s="169">
        <f t="shared" si="228"/>
        <v>5</v>
      </c>
      <c r="V180" s="6">
        <f>3+1+1</f>
        <v>5</v>
      </c>
      <c r="W180" s="6"/>
      <c r="X180" s="137">
        <f t="shared" si="216"/>
        <v>9</v>
      </c>
      <c r="Y180" s="167">
        <f t="shared" si="217"/>
        <v>1.25</v>
      </c>
      <c r="Z180" s="169">
        <f t="shared" si="229"/>
        <v>4</v>
      </c>
      <c r="AA180" s="6">
        <v>4</v>
      </c>
      <c r="AB180" s="6"/>
      <c r="AC180" s="137">
        <f t="shared" si="218"/>
        <v>13</v>
      </c>
      <c r="AD180" s="160">
        <f t="shared" si="219"/>
        <v>0.44444444444444442</v>
      </c>
      <c r="AE180" s="169">
        <f t="shared" si="230"/>
        <v>3</v>
      </c>
      <c r="AF180" s="6">
        <v>3</v>
      </c>
      <c r="AG180" s="6"/>
      <c r="AH180" s="137">
        <f t="shared" si="220"/>
        <v>16</v>
      </c>
      <c r="AI180" s="160">
        <f t="shared" si="221"/>
        <v>0.23076923076923078</v>
      </c>
      <c r="AJ180" s="169">
        <f t="shared" si="231"/>
        <v>3</v>
      </c>
      <c r="AK180" s="6">
        <v>3</v>
      </c>
      <c r="AL180" s="6"/>
      <c r="AM180" s="137">
        <f t="shared" si="222"/>
        <v>19</v>
      </c>
      <c r="AN180" s="160">
        <f t="shared" si="223"/>
        <v>0.1875</v>
      </c>
      <c r="AO180" s="169">
        <f t="shared" si="232"/>
        <v>2</v>
      </c>
      <c r="AP180" s="6">
        <v>2</v>
      </c>
      <c r="AQ180" s="6"/>
      <c r="AR180" s="137">
        <f t="shared" si="233"/>
        <v>21</v>
      </c>
      <c r="AS180" s="160">
        <f t="shared" si="234"/>
        <v>0.10526315789473684</v>
      </c>
      <c r="AT180" s="164">
        <f t="shared" si="235"/>
        <v>17</v>
      </c>
      <c r="AU180" s="165">
        <f t="shared" si="236"/>
        <v>0.23593091702244706</v>
      </c>
    </row>
    <row r="181" spans="2:47" outlineLevel="1" x14ac:dyDescent="0.35">
      <c r="B181" s="237" t="s">
        <v>81</v>
      </c>
      <c r="C181" s="62" t="s">
        <v>106</v>
      </c>
      <c r="D181" s="68"/>
      <c r="E181" s="68"/>
      <c r="F181" s="68"/>
      <c r="G181" s="137">
        <f t="shared" si="206"/>
        <v>0</v>
      </c>
      <c r="H181" s="167">
        <f t="shared" si="207"/>
        <v>0</v>
      </c>
      <c r="I181" s="68"/>
      <c r="J181" s="137">
        <f t="shared" si="208"/>
        <v>0</v>
      </c>
      <c r="K181" s="167">
        <f t="shared" si="209"/>
        <v>0</v>
      </c>
      <c r="L181" s="6"/>
      <c r="M181" s="137">
        <f t="shared" si="210"/>
        <v>0</v>
      </c>
      <c r="N181" s="167">
        <f t="shared" si="211"/>
        <v>0</v>
      </c>
      <c r="O181" s="6"/>
      <c r="P181" s="137">
        <f t="shared" si="212"/>
        <v>0</v>
      </c>
      <c r="Q181" s="167">
        <f t="shared" si="213"/>
        <v>0</v>
      </c>
      <c r="R181" s="164">
        <f t="shared" si="214"/>
        <v>0</v>
      </c>
      <c r="S181" s="165">
        <f t="shared" si="215"/>
        <v>0</v>
      </c>
      <c r="U181" s="169">
        <f t="shared" si="228"/>
        <v>0</v>
      </c>
      <c r="V181" s="6"/>
      <c r="W181" s="6"/>
      <c r="X181" s="137">
        <f t="shared" si="216"/>
        <v>0</v>
      </c>
      <c r="Y181" s="167">
        <f t="shared" si="217"/>
        <v>0</v>
      </c>
      <c r="Z181" s="169">
        <f t="shared" si="229"/>
        <v>0</v>
      </c>
      <c r="AA181" s="6"/>
      <c r="AB181" s="6"/>
      <c r="AC181" s="137">
        <f t="shared" si="218"/>
        <v>0</v>
      </c>
      <c r="AD181" s="160">
        <f t="shared" si="219"/>
        <v>0</v>
      </c>
      <c r="AE181" s="169">
        <f t="shared" si="230"/>
        <v>0</v>
      </c>
      <c r="AF181" s="6"/>
      <c r="AG181" s="6"/>
      <c r="AH181" s="137">
        <f t="shared" si="220"/>
        <v>0</v>
      </c>
      <c r="AI181" s="160">
        <f t="shared" si="221"/>
        <v>0</v>
      </c>
      <c r="AJ181" s="169">
        <f t="shared" si="231"/>
        <v>0</v>
      </c>
      <c r="AK181" s="6"/>
      <c r="AL181" s="6"/>
      <c r="AM181" s="137">
        <f t="shared" si="222"/>
        <v>0</v>
      </c>
      <c r="AN181" s="160">
        <f t="shared" si="223"/>
        <v>0</v>
      </c>
      <c r="AO181" s="169">
        <f t="shared" si="232"/>
        <v>0</v>
      </c>
      <c r="AP181" s="6"/>
      <c r="AQ181" s="6"/>
      <c r="AR181" s="137">
        <f t="shared" si="233"/>
        <v>0</v>
      </c>
      <c r="AS181" s="160">
        <f t="shared" si="234"/>
        <v>0</v>
      </c>
      <c r="AT181" s="164">
        <f t="shared" si="235"/>
        <v>0</v>
      </c>
      <c r="AU181" s="165">
        <f t="shared" si="236"/>
        <v>0</v>
      </c>
    </row>
    <row r="182" spans="2:47" outlineLevel="1" x14ac:dyDescent="0.35">
      <c r="B182" s="238" t="s">
        <v>82</v>
      </c>
      <c r="C182" s="62" t="s">
        <v>106</v>
      </c>
      <c r="D182" s="68"/>
      <c r="E182" s="68">
        <v>8</v>
      </c>
      <c r="F182" s="68">
        <v>-3</v>
      </c>
      <c r="G182" s="137">
        <f t="shared" si="206"/>
        <v>5</v>
      </c>
      <c r="H182" s="167">
        <f t="shared" si="207"/>
        <v>-0.375</v>
      </c>
      <c r="I182" s="68"/>
      <c r="J182" s="137">
        <f t="shared" si="208"/>
        <v>5</v>
      </c>
      <c r="K182" s="167">
        <f t="shared" si="209"/>
        <v>0</v>
      </c>
      <c r="L182" s="6">
        <v>1</v>
      </c>
      <c r="M182" s="137">
        <f t="shared" si="210"/>
        <v>6</v>
      </c>
      <c r="N182" s="167">
        <f t="shared" si="211"/>
        <v>0.2</v>
      </c>
      <c r="O182" s="6">
        <v>1</v>
      </c>
      <c r="P182" s="137">
        <f t="shared" si="212"/>
        <v>7</v>
      </c>
      <c r="Q182" s="167">
        <f t="shared" si="213"/>
        <v>0.16666666666666666</v>
      </c>
      <c r="R182" s="164">
        <f t="shared" si="214"/>
        <v>-1</v>
      </c>
      <c r="S182" s="165">
        <f t="shared" si="215"/>
        <v>-3.2831789866165306E-2</v>
      </c>
      <c r="U182" s="169">
        <f t="shared" si="228"/>
        <v>5</v>
      </c>
      <c r="V182" s="6">
        <f>3+1+1</f>
        <v>5</v>
      </c>
      <c r="W182" s="6"/>
      <c r="X182" s="137">
        <f t="shared" si="216"/>
        <v>12</v>
      </c>
      <c r="Y182" s="167">
        <f t="shared" si="217"/>
        <v>0.7142857142857143</v>
      </c>
      <c r="Z182" s="169">
        <f t="shared" si="229"/>
        <v>4</v>
      </c>
      <c r="AA182" s="6">
        <f>3+1</f>
        <v>4</v>
      </c>
      <c r="AB182" s="6"/>
      <c r="AC182" s="137">
        <f t="shared" si="218"/>
        <v>16</v>
      </c>
      <c r="AD182" s="160">
        <f t="shared" si="219"/>
        <v>0.33333333333333331</v>
      </c>
      <c r="AE182" s="169">
        <f t="shared" si="230"/>
        <v>1</v>
      </c>
      <c r="AF182" s="6">
        <v>1</v>
      </c>
      <c r="AG182" s="6"/>
      <c r="AH182" s="137">
        <f t="shared" si="220"/>
        <v>17</v>
      </c>
      <c r="AI182" s="160">
        <f t="shared" si="221"/>
        <v>6.25E-2</v>
      </c>
      <c r="AJ182" s="169">
        <f t="shared" si="231"/>
        <v>1</v>
      </c>
      <c r="AK182" s="6">
        <v>1</v>
      </c>
      <c r="AL182" s="6"/>
      <c r="AM182" s="137">
        <f t="shared" si="222"/>
        <v>18</v>
      </c>
      <c r="AN182" s="160">
        <f t="shared" si="223"/>
        <v>5.8823529411764705E-2</v>
      </c>
      <c r="AO182" s="169">
        <f t="shared" si="232"/>
        <v>3</v>
      </c>
      <c r="AP182" s="6">
        <f>2+1</f>
        <v>3</v>
      </c>
      <c r="AQ182" s="6"/>
      <c r="AR182" s="137">
        <f t="shared" si="233"/>
        <v>21</v>
      </c>
      <c r="AS182" s="160">
        <f t="shared" si="234"/>
        <v>0.16666666666666666</v>
      </c>
      <c r="AT182" s="164">
        <f t="shared" si="235"/>
        <v>14</v>
      </c>
      <c r="AU182" s="165">
        <f t="shared" si="236"/>
        <v>0.15016331689560292</v>
      </c>
    </row>
    <row r="183" spans="2:47" outlineLevel="1" x14ac:dyDescent="0.35">
      <c r="B183" s="237" t="s">
        <v>83</v>
      </c>
      <c r="C183" s="62" t="s">
        <v>106</v>
      </c>
      <c r="D183" s="68"/>
      <c r="E183" s="68"/>
      <c r="F183" s="68"/>
      <c r="G183" s="137">
        <f t="shared" si="206"/>
        <v>0</v>
      </c>
      <c r="H183" s="167">
        <f t="shared" si="207"/>
        <v>0</v>
      </c>
      <c r="I183" s="68"/>
      <c r="J183" s="137">
        <f t="shared" si="208"/>
        <v>0</v>
      </c>
      <c r="K183" s="167">
        <f t="shared" si="209"/>
        <v>0</v>
      </c>
      <c r="L183" s="6"/>
      <c r="M183" s="137">
        <f t="shared" si="210"/>
        <v>0</v>
      </c>
      <c r="N183" s="167">
        <f t="shared" si="211"/>
        <v>0</v>
      </c>
      <c r="O183" s="6"/>
      <c r="P183" s="137">
        <f t="shared" si="212"/>
        <v>0</v>
      </c>
      <c r="Q183" s="167">
        <f t="shared" si="213"/>
        <v>0</v>
      </c>
      <c r="R183" s="164">
        <f t="shared" si="214"/>
        <v>0</v>
      </c>
      <c r="S183" s="165">
        <f t="shared" si="215"/>
        <v>0</v>
      </c>
      <c r="U183" s="169">
        <f t="shared" si="228"/>
        <v>0</v>
      </c>
      <c r="V183" s="6"/>
      <c r="W183" s="6"/>
      <c r="X183" s="137">
        <f t="shared" si="216"/>
        <v>0</v>
      </c>
      <c r="Y183" s="167">
        <f t="shared" si="217"/>
        <v>0</v>
      </c>
      <c r="Z183" s="169">
        <f t="shared" si="229"/>
        <v>0</v>
      </c>
      <c r="AA183" s="6"/>
      <c r="AB183" s="6"/>
      <c r="AC183" s="137">
        <f t="shared" si="218"/>
        <v>0</v>
      </c>
      <c r="AD183" s="160">
        <f t="shared" si="219"/>
        <v>0</v>
      </c>
      <c r="AE183" s="169">
        <f t="shared" si="230"/>
        <v>0</v>
      </c>
      <c r="AF183" s="6"/>
      <c r="AG183" s="6"/>
      <c r="AH183" s="137">
        <f t="shared" si="220"/>
        <v>0</v>
      </c>
      <c r="AI183" s="160">
        <f t="shared" si="221"/>
        <v>0</v>
      </c>
      <c r="AJ183" s="169">
        <f t="shared" si="231"/>
        <v>0</v>
      </c>
      <c r="AK183" s="6"/>
      <c r="AL183" s="6"/>
      <c r="AM183" s="137">
        <f t="shared" si="222"/>
        <v>0</v>
      </c>
      <c r="AN183" s="160">
        <f t="shared" si="223"/>
        <v>0</v>
      </c>
      <c r="AO183" s="169">
        <f t="shared" si="232"/>
        <v>0</v>
      </c>
      <c r="AP183" s="6"/>
      <c r="AQ183" s="6"/>
      <c r="AR183" s="137">
        <f t="shared" si="233"/>
        <v>0</v>
      </c>
      <c r="AS183" s="160">
        <f t="shared" si="234"/>
        <v>0</v>
      </c>
      <c r="AT183" s="164">
        <f t="shared" si="235"/>
        <v>0</v>
      </c>
      <c r="AU183" s="165">
        <f t="shared" si="236"/>
        <v>0</v>
      </c>
    </row>
    <row r="184" spans="2:47" outlineLevel="1" x14ac:dyDescent="0.35">
      <c r="B184" s="238" t="s">
        <v>84</v>
      </c>
      <c r="C184" s="62" t="s">
        <v>106</v>
      </c>
      <c r="D184" s="68"/>
      <c r="E184" s="68">
        <v>8</v>
      </c>
      <c r="F184" s="68">
        <v>-4</v>
      </c>
      <c r="G184" s="137">
        <f t="shared" si="206"/>
        <v>4</v>
      </c>
      <c r="H184" s="167">
        <f t="shared" si="207"/>
        <v>-0.5</v>
      </c>
      <c r="I184" s="68"/>
      <c r="J184" s="137">
        <f t="shared" si="208"/>
        <v>4</v>
      </c>
      <c r="K184" s="167">
        <f t="shared" si="209"/>
        <v>0</v>
      </c>
      <c r="L184" s="6"/>
      <c r="M184" s="137">
        <f t="shared" si="210"/>
        <v>4</v>
      </c>
      <c r="N184" s="167">
        <f t="shared" si="211"/>
        <v>0</v>
      </c>
      <c r="O184" s="6"/>
      <c r="P184" s="137">
        <f t="shared" si="212"/>
        <v>4</v>
      </c>
      <c r="Q184" s="167">
        <f t="shared" si="213"/>
        <v>0</v>
      </c>
      <c r="R184" s="164">
        <f t="shared" si="214"/>
        <v>-4</v>
      </c>
      <c r="S184" s="165">
        <f t="shared" si="215"/>
        <v>-0.1591035847462855</v>
      </c>
      <c r="U184" s="169">
        <f t="shared" si="228"/>
        <v>0</v>
      </c>
      <c r="V184" s="6"/>
      <c r="W184" s="6"/>
      <c r="X184" s="137">
        <f t="shared" si="216"/>
        <v>4</v>
      </c>
      <c r="Y184" s="167">
        <f t="shared" si="217"/>
        <v>0</v>
      </c>
      <c r="Z184" s="169">
        <f t="shared" si="229"/>
        <v>0</v>
      </c>
      <c r="AA184" s="6"/>
      <c r="AB184" s="6"/>
      <c r="AC184" s="137">
        <f t="shared" si="218"/>
        <v>4</v>
      </c>
      <c r="AD184" s="160">
        <f t="shared" si="219"/>
        <v>0</v>
      </c>
      <c r="AE184" s="169">
        <f t="shared" si="230"/>
        <v>0</v>
      </c>
      <c r="AF184" s="6"/>
      <c r="AG184" s="6"/>
      <c r="AH184" s="137">
        <f t="shared" si="220"/>
        <v>4</v>
      </c>
      <c r="AI184" s="160">
        <f t="shared" si="221"/>
        <v>0</v>
      </c>
      <c r="AJ184" s="169">
        <f t="shared" si="231"/>
        <v>0</v>
      </c>
      <c r="AK184" s="6"/>
      <c r="AL184" s="6"/>
      <c r="AM184" s="137">
        <f t="shared" si="222"/>
        <v>4</v>
      </c>
      <c r="AN184" s="160">
        <f t="shared" si="223"/>
        <v>0</v>
      </c>
      <c r="AO184" s="169">
        <f t="shared" si="232"/>
        <v>0</v>
      </c>
      <c r="AP184" s="6"/>
      <c r="AQ184" s="6"/>
      <c r="AR184" s="137">
        <f t="shared" si="233"/>
        <v>4</v>
      </c>
      <c r="AS184" s="160">
        <f t="shared" si="234"/>
        <v>0</v>
      </c>
      <c r="AT184" s="164">
        <f t="shared" si="235"/>
        <v>0</v>
      </c>
      <c r="AU184" s="165">
        <f t="shared" si="236"/>
        <v>0</v>
      </c>
    </row>
    <row r="185" spans="2:47" outlineLevel="1" x14ac:dyDescent="0.35">
      <c r="B185" s="237" t="s">
        <v>85</v>
      </c>
      <c r="C185" s="62" t="s">
        <v>106</v>
      </c>
      <c r="D185" s="68"/>
      <c r="E185" s="68"/>
      <c r="F185" s="68"/>
      <c r="G185" s="137">
        <f t="shared" si="206"/>
        <v>0</v>
      </c>
      <c r="H185" s="167">
        <f t="shared" si="207"/>
        <v>0</v>
      </c>
      <c r="I185" s="68"/>
      <c r="J185" s="137">
        <f t="shared" si="208"/>
        <v>0</v>
      </c>
      <c r="K185" s="167">
        <f t="shared" si="209"/>
        <v>0</v>
      </c>
      <c r="L185" s="6"/>
      <c r="M185" s="137">
        <f t="shared" si="210"/>
        <v>0</v>
      </c>
      <c r="N185" s="167">
        <f t="shared" si="211"/>
        <v>0</v>
      </c>
      <c r="O185" s="6"/>
      <c r="P185" s="137">
        <f t="shared" si="212"/>
        <v>0</v>
      </c>
      <c r="Q185" s="167">
        <f t="shared" si="213"/>
        <v>0</v>
      </c>
      <c r="R185" s="164">
        <f t="shared" si="214"/>
        <v>0</v>
      </c>
      <c r="S185" s="165">
        <f t="shared" si="215"/>
        <v>0</v>
      </c>
      <c r="U185" s="169">
        <f t="shared" si="228"/>
        <v>0</v>
      </c>
      <c r="V185" s="6"/>
      <c r="W185" s="6"/>
      <c r="X185" s="137">
        <f t="shared" si="216"/>
        <v>0</v>
      </c>
      <c r="Y185" s="167">
        <f t="shared" si="217"/>
        <v>0</v>
      </c>
      <c r="Z185" s="169">
        <f t="shared" si="229"/>
        <v>0</v>
      </c>
      <c r="AA185" s="6"/>
      <c r="AB185" s="6"/>
      <c r="AC185" s="137">
        <f t="shared" si="218"/>
        <v>0</v>
      </c>
      <c r="AD185" s="160">
        <f t="shared" si="219"/>
        <v>0</v>
      </c>
      <c r="AE185" s="169">
        <f t="shared" si="230"/>
        <v>0</v>
      </c>
      <c r="AF185" s="6"/>
      <c r="AG185" s="6"/>
      <c r="AH185" s="137">
        <f t="shared" si="220"/>
        <v>0</v>
      </c>
      <c r="AI185" s="160">
        <f t="shared" si="221"/>
        <v>0</v>
      </c>
      <c r="AJ185" s="169">
        <f t="shared" si="231"/>
        <v>0</v>
      </c>
      <c r="AK185" s="6"/>
      <c r="AL185" s="6"/>
      <c r="AM185" s="137">
        <f t="shared" si="222"/>
        <v>0</v>
      </c>
      <c r="AN185" s="160">
        <f t="shared" si="223"/>
        <v>0</v>
      </c>
      <c r="AO185" s="169">
        <f t="shared" si="232"/>
        <v>0</v>
      </c>
      <c r="AP185" s="6"/>
      <c r="AQ185" s="6"/>
      <c r="AR185" s="137">
        <f t="shared" si="233"/>
        <v>0</v>
      </c>
      <c r="AS185" s="160">
        <f t="shared" si="234"/>
        <v>0</v>
      </c>
      <c r="AT185" s="164">
        <f t="shared" si="235"/>
        <v>0</v>
      </c>
      <c r="AU185" s="165">
        <f t="shared" si="236"/>
        <v>0</v>
      </c>
    </row>
    <row r="186" spans="2:47" outlineLevel="1" x14ac:dyDescent="0.35">
      <c r="B186" s="238" t="s">
        <v>86</v>
      </c>
      <c r="C186" s="62" t="s">
        <v>106</v>
      </c>
      <c r="D186" s="68"/>
      <c r="E186" s="68">
        <v>4</v>
      </c>
      <c r="F186" s="68">
        <v>-3</v>
      </c>
      <c r="G186" s="137">
        <f>E186+F186</f>
        <v>1</v>
      </c>
      <c r="H186" s="167">
        <f t="shared" si="207"/>
        <v>-0.75</v>
      </c>
      <c r="I186" s="68"/>
      <c r="J186" s="137">
        <f t="shared" si="208"/>
        <v>1</v>
      </c>
      <c r="K186" s="167">
        <f t="shared" si="209"/>
        <v>0</v>
      </c>
      <c r="L186" s="6"/>
      <c r="M186" s="137">
        <f t="shared" si="210"/>
        <v>1</v>
      </c>
      <c r="N186" s="167">
        <f t="shared" si="211"/>
        <v>0</v>
      </c>
      <c r="O186" s="6"/>
      <c r="P186" s="137">
        <f t="shared" si="212"/>
        <v>1</v>
      </c>
      <c r="Q186" s="167">
        <f t="shared" si="213"/>
        <v>0</v>
      </c>
      <c r="R186" s="164">
        <f t="shared" si="214"/>
        <v>-3</v>
      </c>
      <c r="S186" s="165">
        <f t="shared" si="215"/>
        <v>-0.29289321881345243</v>
      </c>
      <c r="U186" s="169">
        <f t="shared" si="228"/>
        <v>0</v>
      </c>
      <c r="V186" s="6"/>
      <c r="W186" s="6"/>
      <c r="X186" s="137">
        <f t="shared" si="216"/>
        <v>1</v>
      </c>
      <c r="Y186" s="167">
        <f t="shared" si="217"/>
        <v>0</v>
      </c>
      <c r="Z186" s="169">
        <f t="shared" si="229"/>
        <v>0</v>
      </c>
      <c r="AA186" s="6"/>
      <c r="AB186" s="6"/>
      <c r="AC186" s="137">
        <f t="shared" si="218"/>
        <v>1</v>
      </c>
      <c r="AD186" s="160">
        <f t="shared" si="219"/>
        <v>0</v>
      </c>
      <c r="AE186" s="169">
        <f t="shared" si="230"/>
        <v>0</v>
      </c>
      <c r="AF186" s="6"/>
      <c r="AG186" s="6"/>
      <c r="AH186" s="137">
        <f t="shared" si="220"/>
        <v>1</v>
      </c>
      <c r="AI186" s="160">
        <f t="shared" si="221"/>
        <v>0</v>
      </c>
      <c r="AJ186" s="169">
        <f t="shared" si="231"/>
        <v>0</v>
      </c>
      <c r="AK186" s="6"/>
      <c r="AL186" s="6"/>
      <c r="AM186" s="137">
        <f t="shared" si="222"/>
        <v>1</v>
      </c>
      <c r="AN186" s="160">
        <f t="shared" si="223"/>
        <v>0</v>
      </c>
      <c r="AO186" s="169">
        <f t="shared" si="232"/>
        <v>0</v>
      </c>
      <c r="AP186" s="6"/>
      <c r="AQ186" s="6"/>
      <c r="AR186" s="137">
        <f t="shared" si="233"/>
        <v>1</v>
      </c>
      <c r="AS186" s="160">
        <f t="shared" si="234"/>
        <v>0</v>
      </c>
      <c r="AT186" s="164">
        <f t="shared" si="235"/>
        <v>0</v>
      </c>
      <c r="AU186" s="165">
        <f t="shared" si="236"/>
        <v>0</v>
      </c>
    </row>
    <row r="187" spans="2:47" outlineLevel="1" x14ac:dyDescent="0.35">
      <c r="B187" s="237" t="s">
        <v>87</v>
      </c>
      <c r="C187" s="62" t="s">
        <v>106</v>
      </c>
      <c r="D187" s="68"/>
      <c r="E187" s="68"/>
      <c r="F187" s="68"/>
      <c r="G187" s="137">
        <f t="shared" si="206"/>
        <v>0</v>
      </c>
      <c r="H187" s="167">
        <f t="shared" si="207"/>
        <v>0</v>
      </c>
      <c r="I187" s="68"/>
      <c r="J187" s="137">
        <f t="shared" si="208"/>
        <v>0</v>
      </c>
      <c r="K187" s="167">
        <f t="shared" si="209"/>
        <v>0</v>
      </c>
      <c r="L187" s="6"/>
      <c r="M187" s="137">
        <f t="shared" si="210"/>
        <v>0</v>
      </c>
      <c r="N187" s="167">
        <f t="shared" si="211"/>
        <v>0</v>
      </c>
      <c r="O187" s="6"/>
      <c r="P187" s="137">
        <f t="shared" si="212"/>
        <v>0</v>
      </c>
      <c r="Q187" s="167">
        <f t="shared" si="213"/>
        <v>0</v>
      </c>
      <c r="R187" s="164">
        <f t="shared" si="214"/>
        <v>0</v>
      </c>
      <c r="S187" s="165">
        <f t="shared" si="215"/>
        <v>0</v>
      </c>
      <c r="U187" s="169">
        <f t="shared" si="228"/>
        <v>0</v>
      </c>
      <c r="V187" s="6"/>
      <c r="W187" s="6"/>
      <c r="X187" s="137">
        <f t="shared" si="216"/>
        <v>0</v>
      </c>
      <c r="Y187" s="167">
        <f t="shared" si="217"/>
        <v>0</v>
      </c>
      <c r="Z187" s="169">
        <f t="shared" si="229"/>
        <v>0</v>
      </c>
      <c r="AA187" s="6"/>
      <c r="AB187" s="6"/>
      <c r="AC187" s="137">
        <f t="shared" si="218"/>
        <v>0</v>
      </c>
      <c r="AD187" s="160">
        <f t="shared" si="219"/>
        <v>0</v>
      </c>
      <c r="AE187" s="169">
        <f t="shared" si="230"/>
        <v>0</v>
      </c>
      <c r="AF187" s="6"/>
      <c r="AG187" s="6"/>
      <c r="AH187" s="137">
        <f t="shared" si="220"/>
        <v>0</v>
      </c>
      <c r="AI187" s="160">
        <f t="shared" si="221"/>
        <v>0</v>
      </c>
      <c r="AJ187" s="169">
        <f t="shared" si="231"/>
        <v>0</v>
      </c>
      <c r="AK187" s="6"/>
      <c r="AL187" s="6"/>
      <c r="AM187" s="137">
        <f t="shared" si="222"/>
        <v>0</v>
      </c>
      <c r="AN187" s="160">
        <f t="shared" si="223"/>
        <v>0</v>
      </c>
      <c r="AO187" s="169">
        <f t="shared" si="232"/>
        <v>0</v>
      </c>
      <c r="AP187" s="6"/>
      <c r="AQ187" s="6"/>
      <c r="AR187" s="137">
        <f t="shared" si="233"/>
        <v>0</v>
      </c>
      <c r="AS187" s="160">
        <f t="shared" si="234"/>
        <v>0</v>
      </c>
      <c r="AT187" s="164">
        <f t="shared" si="235"/>
        <v>0</v>
      </c>
      <c r="AU187" s="165">
        <f t="shared" si="236"/>
        <v>0</v>
      </c>
    </row>
    <row r="188" spans="2:47" outlineLevel="1" x14ac:dyDescent="0.35">
      <c r="B188" s="238" t="s">
        <v>88</v>
      </c>
      <c r="C188" s="62" t="s">
        <v>106</v>
      </c>
      <c r="D188" s="68"/>
      <c r="E188" s="68">
        <v>5</v>
      </c>
      <c r="F188" s="68"/>
      <c r="G188" s="137">
        <f t="shared" si="206"/>
        <v>5</v>
      </c>
      <c r="H188" s="167">
        <f t="shared" si="207"/>
        <v>0</v>
      </c>
      <c r="I188" s="68"/>
      <c r="J188" s="137">
        <f t="shared" si="208"/>
        <v>5</v>
      </c>
      <c r="K188" s="167">
        <f t="shared" si="209"/>
        <v>0</v>
      </c>
      <c r="L188" s="6">
        <v>1</v>
      </c>
      <c r="M188" s="137">
        <f t="shared" si="210"/>
        <v>6</v>
      </c>
      <c r="N188" s="167">
        <f t="shared" si="211"/>
        <v>0.2</v>
      </c>
      <c r="O188" s="6"/>
      <c r="P188" s="137">
        <f t="shared" si="212"/>
        <v>6</v>
      </c>
      <c r="Q188" s="167">
        <f t="shared" si="213"/>
        <v>0</v>
      </c>
      <c r="R188" s="164">
        <f t="shared" si="214"/>
        <v>1</v>
      </c>
      <c r="S188" s="165">
        <f t="shared" si="215"/>
        <v>4.6635139392105618E-2</v>
      </c>
      <c r="U188" s="169">
        <f t="shared" si="228"/>
        <v>5</v>
      </c>
      <c r="V188" s="6">
        <f>2+3</f>
        <v>5</v>
      </c>
      <c r="W188" s="6"/>
      <c r="X188" s="137">
        <f t="shared" si="216"/>
        <v>11</v>
      </c>
      <c r="Y188" s="167">
        <f t="shared" si="217"/>
        <v>0.83333333333333337</v>
      </c>
      <c r="Z188" s="169">
        <f t="shared" si="229"/>
        <v>3</v>
      </c>
      <c r="AA188" s="6">
        <v>3</v>
      </c>
      <c r="AB188" s="6"/>
      <c r="AC188" s="137">
        <f t="shared" si="218"/>
        <v>14</v>
      </c>
      <c r="AD188" s="160">
        <f t="shared" si="219"/>
        <v>0.27272727272727271</v>
      </c>
      <c r="AE188" s="169">
        <f t="shared" si="230"/>
        <v>3</v>
      </c>
      <c r="AF188" s="6">
        <v>3</v>
      </c>
      <c r="AG188" s="6"/>
      <c r="AH188" s="137">
        <f t="shared" si="220"/>
        <v>17</v>
      </c>
      <c r="AI188" s="160">
        <f t="shared" si="221"/>
        <v>0.21428571428571427</v>
      </c>
      <c r="AJ188" s="169">
        <f t="shared" si="231"/>
        <v>3</v>
      </c>
      <c r="AK188" s="6">
        <v>3</v>
      </c>
      <c r="AL188" s="6"/>
      <c r="AM188" s="137">
        <f t="shared" si="222"/>
        <v>20</v>
      </c>
      <c r="AN188" s="160">
        <f t="shared" si="223"/>
        <v>0.17647058823529413</v>
      </c>
      <c r="AO188" s="169">
        <f t="shared" si="232"/>
        <v>2</v>
      </c>
      <c r="AP188" s="6">
        <v>2</v>
      </c>
      <c r="AQ188" s="6"/>
      <c r="AR188" s="137">
        <f t="shared" si="233"/>
        <v>22</v>
      </c>
      <c r="AS188" s="160">
        <f t="shared" si="234"/>
        <v>0.1</v>
      </c>
      <c r="AT188" s="164">
        <f t="shared" si="235"/>
        <v>16</v>
      </c>
      <c r="AU188" s="165">
        <f t="shared" si="236"/>
        <v>0.18920711500272103</v>
      </c>
    </row>
    <row r="189" spans="2:47" outlineLevel="1" x14ac:dyDescent="0.35">
      <c r="B189" s="237" t="s">
        <v>89</v>
      </c>
      <c r="C189" s="62" t="s">
        <v>106</v>
      </c>
      <c r="D189" s="68"/>
      <c r="E189" s="68"/>
      <c r="F189" s="68"/>
      <c r="G189" s="137">
        <f t="shared" si="206"/>
        <v>0</v>
      </c>
      <c r="H189" s="167">
        <f t="shared" si="207"/>
        <v>0</v>
      </c>
      <c r="I189" s="68"/>
      <c r="J189" s="137">
        <f t="shared" si="208"/>
        <v>0</v>
      </c>
      <c r="K189" s="167">
        <f t="shared" si="209"/>
        <v>0</v>
      </c>
      <c r="L189" s="6"/>
      <c r="M189" s="137">
        <f t="shared" si="210"/>
        <v>0</v>
      </c>
      <c r="N189" s="167">
        <f t="shared" si="211"/>
        <v>0</v>
      </c>
      <c r="O189" s="6"/>
      <c r="P189" s="137">
        <f t="shared" si="212"/>
        <v>0</v>
      </c>
      <c r="Q189" s="167">
        <f t="shared" si="213"/>
        <v>0</v>
      </c>
      <c r="R189" s="164">
        <f t="shared" si="214"/>
        <v>0</v>
      </c>
      <c r="S189" s="165">
        <f t="shared" si="215"/>
        <v>0</v>
      </c>
      <c r="U189" s="169">
        <f t="shared" si="228"/>
        <v>0</v>
      </c>
      <c r="V189" s="6"/>
      <c r="W189" s="6"/>
      <c r="X189" s="137">
        <f t="shared" si="216"/>
        <v>0</v>
      </c>
      <c r="Y189" s="167">
        <f t="shared" si="217"/>
        <v>0</v>
      </c>
      <c r="Z189" s="169">
        <f t="shared" si="229"/>
        <v>0</v>
      </c>
      <c r="AA189" s="6"/>
      <c r="AB189" s="6"/>
      <c r="AC189" s="137">
        <f t="shared" si="218"/>
        <v>0</v>
      </c>
      <c r="AD189" s="160">
        <f t="shared" si="219"/>
        <v>0</v>
      </c>
      <c r="AE189" s="169">
        <f t="shared" si="230"/>
        <v>0</v>
      </c>
      <c r="AF189" s="6"/>
      <c r="AG189" s="6"/>
      <c r="AH189" s="137">
        <f t="shared" si="220"/>
        <v>0</v>
      </c>
      <c r="AI189" s="160">
        <f t="shared" si="221"/>
        <v>0</v>
      </c>
      <c r="AJ189" s="169">
        <f t="shared" si="231"/>
        <v>0</v>
      </c>
      <c r="AK189" s="6"/>
      <c r="AL189" s="6"/>
      <c r="AM189" s="137">
        <f t="shared" si="222"/>
        <v>0</v>
      </c>
      <c r="AN189" s="160">
        <f t="shared" si="223"/>
        <v>0</v>
      </c>
      <c r="AO189" s="169">
        <f t="shared" si="232"/>
        <v>0</v>
      </c>
      <c r="AP189" s="6"/>
      <c r="AQ189" s="6"/>
      <c r="AR189" s="137">
        <f t="shared" si="233"/>
        <v>0</v>
      </c>
      <c r="AS189" s="160">
        <f t="shared" si="234"/>
        <v>0</v>
      </c>
      <c r="AT189" s="164">
        <f t="shared" si="235"/>
        <v>0</v>
      </c>
      <c r="AU189" s="165">
        <f t="shared" si="236"/>
        <v>0</v>
      </c>
    </row>
    <row r="190" spans="2:47" outlineLevel="1" x14ac:dyDescent="0.35">
      <c r="B190" s="238" t="s">
        <v>90</v>
      </c>
      <c r="C190" s="62" t="s">
        <v>106</v>
      </c>
      <c r="D190" s="68"/>
      <c r="E190" s="68">
        <v>7</v>
      </c>
      <c r="F190" s="68">
        <v>1</v>
      </c>
      <c r="G190" s="137">
        <f t="shared" si="206"/>
        <v>8</v>
      </c>
      <c r="H190" s="167">
        <f t="shared" si="207"/>
        <v>0.14285714285714285</v>
      </c>
      <c r="I190" s="68"/>
      <c r="J190" s="137">
        <f t="shared" si="208"/>
        <v>8</v>
      </c>
      <c r="K190" s="167">
        <f t="shared" si="209"/>
        <v>0</v>
      </c>
      <c r="L190" s="6"/>
      <c r="M190" s="137">
        <f t="shared" si="210"/>
        <v>8</v>
      </c>
      <c r="N190" s="167">
        <f t="shared" si="211"/>
        <v>0</v>
      </c>
      <c r="O190" s="6"/>
      <c r="P190" s="137">
        <f t="shared" si="212"/>
        <v>8</v>
      </c>
      <c r="Q190" s="167">
        <f t="shared" si="213"/>
        <v>0</v>
      </c>
      <c r="R190" s="164">
        <f t="shared" si="214"/>
        <v>1</v>
      </c>
      <c r="S190" s="165">
        <f t="shared" si="215"/>
        <v>3.3946307914341167E-2</v>
      </c>
      <c r="U190" s="169">
        <f t="shared" si="228"/>
        <v>0</v>
      </c>
      <c r="V190" s="6"/>
      <c r="W190" s="6"/>
      <c r="X190" s="137">
        <f t="shared" si="216"/>
        <v>8</v>
      </c>
      <c r="Y190" s="167">
        <f t="shared" si="217"/>
        <v>0</v>
      </c>
      <c r="Z190" s="169">
        <f t="shared" si="229"/>
        <v>1</v>
      </c>
      <c r="AA190" s="6">
        <v>1</v>
      </c>
      <c r="AB190" s="6"/>
      <c r="AC190" s="137">
        <f t="shared" si="218"/>
        <v>9</v>
      </c>
      <c r="AD190" s="160">
        <f t="shared" si="219"/>
        <v>0.125</v>
      </c>
      <c r="AE190" s="169">
        <f t="shared" si="230"/>
        <v>1</v>
      </c>
      <c r="AF190" s="6">
        <v>1</v>
      </c>
      <c r="AG190" s="6"/>
      <c r="AH190" s="137">
        <f t="shared" si="220"/>
        <v>10</v>
      </c>
      <c r="AI190" s="160">
        <f t="shared" si="221"/>
        <v>0.1111111111111111</v>
      </c>
      <c r="AJ190" s="169">
        <f t="shared" si="231"/>
        <v>1</v>
      </c>
      <c r="AK190" s="6">
        <v>1</v>
      </c>
      <c r="AL190" s="6"/>
      <c r="AM190" s="137">
        <f t="shared" si="222"/>
        <v>11</v>
      </c>
      <c r="AN190" s="160">
        <f t="shared" si="223"/>
        <v>0.1</v>
      </c>
      <c r="AO190" s="169">
        <f t="shared" si="232"/>
        <v>1</v>
      </c>
      <c r="AP190" s="6">
        <v>1</v>
      </c>
      <c r="AQ190" s="6"/>
      <c r="AR190" s="137">
        <f t="shared" si="233"/>
        <v>12</v>
      </c>
      <c r="AS190" s="160">
        <f t="shared" si="234"/>
        <v>9.0909090909090912E-2</v>
      </c>
      <c r="AT190" s="164">
        <f t="shared" si="235"/>
        <v>4</v>
      </c>
      <c r="AU190" s="165">
        <f t="shared" si="236"/>
        <v>0.1066819197003217</v>
      </c>
    </row>
    <row r="191" spans="2:47" outlineLevel="1" x14ac:dyDescent="0.35">
      <c r="B191" s="238" t="s">
        <v>91</v>
      </c>
      <c r="C191" s="62" t="s">
        <v>106</v>
      </c>
      <c r="D191" s="68"/>
      <c r="E191" s="68"/>
      <c r="F191" s="68"/>
      <c r="G191" s="137">
        <f t="shared" si="206"/>
        <v>0</v>
      </c>
      <c r="H191" s="167">
        <f t="shared" si="207"/>
        <v>0</v>
      </c>
      <c r="I191" s="68"/>
      <c r="J191" s="137">
        <f t="shared" si="208"/>
        <v>0</v>
      </c>
      <c r="K191" s="167">
        <f t="shared" si="209"/>
        <v>0</v>
      </c>
      <c r="L191" s="6"/>
      <c r="M191" s="137">
        <f t="shared" si="210"/>
        <v>0</v>
      </c>
      <c r="N191" s="167">
        <f t="shared" si="211"/>
        <v>0</v>
      </c>
      <c r="O191" s="6"/>
      <c r="P191" s="137">
        <f t="shared" si="212"/>
        <v>0</v>
      </c>
      <c r="Q191" s="167">
        <f t="shared" si="213"/>
        <v>0</v>
      </c>
      <c r="R191" s="164">
        <f t="shared" si="214"/>
        <v>0</v>
      </c>
      <c r="S191" s="165">
        <f t="shared" si="215"/>
        <v>0</v>
      </c>
      <c r="U191" s="169">
        <f t="shared" si="228"/>
        <v>0</v>
      </c>
      <c r="V191" s="6"/>
      <c r="W191" s="6"/>
      <c r="X191" s="137">
        <f t="shared" si="216"/>
        <v>0</v>
      </c>
      <c r="Y191" s="167">
        <f t="shared" si="217"/>
        <v>0</v>
      </c>
      <c r="Z191" s="169">
        <f t="shared" si="229"/>
        <v>0</v>
      </c>
      <c r="AA191" s="6"/>
      <c r="AB191" s="6"/>
      <c r="AC191" s="137">
        <f t="shared" si="218"/>
        <v>0</v>
      </c>
      <c r="AD191" s="160">
        <f t="shared" si="219"/>
        <v>0</v>
      </c>
      <c r="AE191" s="169">
        <f t="shared" si="230"/>
        <v>0</v>
      </c>
      <c r="AF191" s="6"/>
      <c r="AG191" s="6"/>
      <c r="AH191" s="137">
        <f t="shared" si="220"/>
        <v>0</v>
      </c>
      <c r="AI191" s="160">
        <f t="shared" si="221"/>
        <v>0</v>
      </c>
      <c r="AJ191" s="169">
        <f t="shared" si="231"/>
        <v>0</v>
      </c>
      <c r="AK191" s="6"/>
      <c r="AL191" s="6"/>
      <c r="AM191" s="137">
        <f t="shared" si="222"/>
        <v>0</v>
      </c>
      <c r="AN191" s="160">
        <f t="shared" si="223"/>
        <v>0</v>
      </c>
      <c r="AO191" s="169">
        <f t="shared" si="232"/>
        <v>0</v>
      </c>
      <c r="AP191" s="6"/>
      <c r="AQ191" s="6"/>
      <c r="AR191" s="137">
        <f t="shared" si="233"/>
        <v>0</v>
      </c>
      <c r="AS191" s="160">
        <f t="shared" si="234"/>
        <v>0</v>
      </c>
      <c r="AT191" s="164">
        <f t="shared" si="235"/>
        <v>0</v>
      </c>
      <c r="AU191" s="165">
        <f t="shared" si="236"/>
        <v>0</v>
      </c>
    </row>
    <row r="192" spans="2:47" outlineLevel="1" x14ac:dyDescent="0.35">
      <c r="B192" s="237" t="s">
        <v>92</v>
      </c>
      <c r="C192" s="62" t="s">
        <v>106</v>
      </c>
      <c r="D192" s="68"/>
      <c r="E192" s="68"/>
      <c r="F192" s="68"/>
      <c r="G192" s="137">
        <f t="shared" si="206"/>
        <v>0</v>
      </c>
      <c r="H192" s="167">
        <f t="shared" si="207"/>
        <v>0</v>
      </c>
      <c r="I192" s="68"/>
      <c r="J192" s="137">
        <f t="shared" si="208"/>
        <v>0</v>
      </c>
      <c r="K192" s="167">
        <f t="shared" si="209"/>
        <v>0</v>
      </c>
      <c r="L192" s="6"/>
      <c r="M192" s="137">
        <f t="shared" si="210"/>
        <v>0</v>
      </c>
      <c r="N192" s="167">
        <f t="shared" si="211"/>
        <v>0</v>
      </c>
      <c r="O192" s="6"/>
      <c r="P192" s="137">
        <f t="shared" si="212"/>
        <v>0</v>
      </c>
      <c r="Q192" s="167">
        <f t="shared" si="213"/>
        <v>0</v>
      </c>
      <c r="R192" s="164">
        <f t="shared" si="214"/>
        <v>0</v>
      </c>
      <c r="S192" s="165">
        <f t="shared" si="215"/>
        <v>0</v>
      </c>
      <c r="U192" s="169">
        <f t="shared" si="228"/>
        <v>0</v>
      </c>
      <c r="V192" s="6"/>
      <c r="W192" s="6"/>
      <c r="X192" s="137">
        <f t="shared" si="216"/>
        <v>0</v>
      </c>
      <c r="Y192" s="167">
        <f t="shared" si="217"/>
        <v>0</v>
      </c>
      <c r="Z192" s="169">
        <f t="shared" si="229"/>
        <v>0</v>
      </c>
      <c r="AA192" s="6"/>
      <c r="AB192" s="6"/>
      <c r="AC192" s="137">
        <f t="shared" si="218"/>
        <v>0</v>
      </c>
      <c r="AD192" s="160">
        <f t="shared" si="219"/>
        <v>0</v>
      </c>
      <c r="AE192" s="169">
        <f t="shared" si="230"/>
        <v>0</v>
      </c>
      <c r="AF192" s="6"/>
      <c r="AG192" s="6"/>
      <c r="AH192" s="137">
        <f t="shared" si="220"/>
        <v>0</v>
      </c>
      <c r="AI192" s="160">
        <f t="shared" si="221"/>
        <v>0</v>
      </c>
      <c r="AJ192" s="169">
        <f t="shared" si="231"/>
        <v>0</v>
      </c>
      <c r="AK192" s="6"/>
      <c r="AL192" s="6"/>
      <c r="AM192" s="137">
        <f t="shared" si="222"/>
        <v>0</v>
      </c>
      <c r="AN192" s="160">
        <f t="shared" si="223"/>
        <v>0</v>
      </c>
      <c r="AO192" s="169">
        <f t="shared" si="232"/>
        <v>0</v>
      </c>
      <c r="AP192" s="6"/>
      <c r="AQ192" s="6"/>
      <c r="AR192" s="137">
        <f t="shared" si="233"/>
        <v>0</v>
      </c>
      <c r="AS192" s="160">
        <f t="shared" si="234"/>
        <v>0</v>
      </c>
      <c r="AT192" s="164">
        <f t="shared" si="235"/>
        <v>0</v>
      </c>
      <c r="AU192" s="165">
        <f t="shared" si="236"/>
        <v>0</v>
      </c>
    </row>
    <row r="193" spans="2:47" outlineLevel="1" x14ac:dyDescent="0.35">
      <c r="B193" s="238" t="s">
        <v>93</v>
      </c>
      <c r="C193" s="62" t="s">
        <v>106</v>
      </c>
      <c r="D193" s="68"/>
      <c r="E193" s="68"/>
      <c r="F193" s="68"/>
      <c r="G193" s="137">
        <f t="shared" si="206"/>
        <v>0</v>
      </c>
      <c r="H193" s="167">
        <f t="shared" si="207"/>
        <v>0</v>
      </c>
      <c r="I193" s="68"/>
      <c r="J193" s="137">
        <f t="shared" si="208"/>
        <v>0</v>
      </c>
      <c r="K193" s="167">
        <f t="shared" si="209"/>
        <v>0</v>
      </c>
      <c r="L193" s="6"/>
      <c r="M193" s="137">
        <f t="shared" si="210"/>
        <v>0</v>
      </c>
      <c r="N193" s="167">
        <f t="shared" si="211"/>
        <v>0</v>
      </c>
      <c r="O193" s="6"/>
      <c r="P193" s="137">
        <f t="shared" si="212"/>
        <v>0</v>
      </c>
      <c r="Q193" s="167">
        <f t="shared" si="213"/>
        <v>0</v>
      </c>
      <c r="R193" s="164">
        <f t="shared" si="214"/>
        <v>0</v>
      </c>
      <c r="S193" s="165">
        <f t="shared" si="215"/>
        <v>0</v>
      </c>
      <c r="U193" s="169">
        <f t="shared" si="228"/>
        <v>0</v>
      </c>
      <c r="V193" s="6"/>
      <c r="W193" s="6"/>
      <c r="X193" s="137">
        <f t="shared" si="216"/>
        <v>0</v>
      </c>
      <c r="Y193" s="167">
        <f t="shared" si="217"/>
        <v>0</v>
      </c>
      <c r="Z193" s="169">
        <f t="shared" si="229"/>
        <v>0</v>
      </c>
      <c r="AA193" s="6"/>
      <c r="AB193" s="6"/>
      <c r="AC193" s="137">
        <f t="shared" si="218"/>
        <v>0</v>
      </c>
      <c r="AD193" s="160">
        <f t="shared" si="219"/>
        <v>0</v>
      </c>
      <c r="AE193" s="169">
        <f t="shared" si="230"/>
        <v>0</v>
      </c>
      <c r="AF193" s="6"/>
      <c r="AG193" s="6"/>
      <c r="AH193" s="137">
        <f t="shared" si="220"/>
        <v>0</v>
      </c>
      <c r="AI193" s="160">
        <f t="shared" si="221"/>
        <v>0</v>
      </c>
      <c r="AJ193" s="169">
        <f t="shared" si="231"/>
        <v>0</v>
      </c>
      <c r="AK193" s="6"/>
      <c r="AL193" s="6"/>
      <c r="AM193" s="137">
        <f t="shared" si="222"/>
        <v>0</v>
      </c>
      <c r="AN193" s="160">
        <f t="shared" si="223"/>
        <v>0</v>
      </c>
      <c r="AO193" s="169">
        <f t="shared" si="232"/>
        <v>0</v>
      </c>
      <c r="AP193" s="6"/>
      <c r="AQ193" s="6"/>
      <c r="AR193" s="137">
        <f t="shared" si="233"/>
        <v>0</v>
      </c>
      <c r="AS193" s="160">
        <f t="shared" si="234"/>
        <v>0</v>
      </c>
      <c r="AT193" s="164">
        <f t="shared" si="235"/>
        <v>0</v>
      </c>
      <c r="AU193" s="165">
        <f t="shared" si="236"/>
        <v>0</v>
      </c>
    </row>
    <row r="194" spans="2:47" outlineLevel="1" x14ac:dyDescent="0.35">
      <c r="B194" s="237" t="s">
        <v>94</v>
      </c>
      <c r="C194" s="62" t="s">
        <v>106</v>
      </c>
      <c r="D194" s="68"/>
      <c r="E194" s="68"/>
      <c r="F194" s="68"/>
      <c r="G194" s="137">
        <f t="shared" si="206"/>
        <v>0</v>
      </c>
      <c r="H194" s="167">
        <f t="shared" si="207"/>
        <v>0</v>
      </c>
      <c r="I194" s="68"/>
      <c r="J194" s="137">
        <f t="shared" si="208"/>
        <v>0</v>
      </c>
      <c r="K194" s="167">
        <f t="shared" si="209"/>
        <v>0</v>
      </c>
      <c r="L194" s="6"/>
      <c r="M194" s="137">
        <f t="shared" si="210"/>
        <v>0</v>
      </c>
      <c r="N194" s="167">
        <f t="shared" si="211"/>
        <v>0</v>
      </c>
      <c r="O194" s="6"/>
      <c r="P194" s="137">
        <f t="shared" si="212"/>
        <v>0</v>
      </c>
      <c r="Q194" s="167">
        <f t="shared" si="213"/>
        <v>0</v>
      </c>
      <c r="R194" s="164">
        <f t="shared" si="214"/>
        <v>0</v>
      </c>
      <c r="S194" s="165">
        <f t="shared" si="215"/>
        <v>0</v>
      </c>
      <c r="U194" s="169">
        <f t="shared" si="228"/>
        <v>0</v>
      </c>
      <c r="V194" s="6"/>
      <c r="W194" s="6"/>
      <c r="X194" s="137">
        <f t="shared" si="216"/>
        <v>0</v>
      </c>
      <c r="Y194" s="167">
        <f t="shared" si="217"/>
        <v>0</v>
      </c>
      <c r="Z194" s="169">
        <f t="shared" si="229"/>
        <v>0</v>
      </c>
      <c r="AA194" s="6"/>
      <c r="AB194" s="6"/>
      <c r="AC194" s="137">
        <f t="shared" si="218"/>
        <v>0</v>
      </c>
      <c r="AD194" s="160">
        <f t="shared" si="219"/>
        <v>0</v>
      </c>
      <c r="AE194" s="169">
        <f t="shared" si="230"/>
        <v>0</v>
      </c>
      <c r="AF194" s="6"/>
      <c r="AG194" s="6"/>
      <c r="AH194" s="137">
        <f t="shared" si="220"/>
        <v>0</v>
      </c>
      <c r="AI194" s="160">
        <f t="shared" si="221"/>
        <v>0</v>
      </c>
      <c r="AJ194" s="169">
        <f t="shared" si="231"/>
        <v>0</v>
      </c>
      <c r="AK194" s="6"/>
      <c r="AL194" s="6"/>
      <c r="AM194" s="137">
        <f t="shared" si="222"/>
        <v>0</v>
      </c>
      <c r="AN194" s="160">
        <f t="shared" si="223"/>
        <v>0</v>
      </c>
      <c r="AO194" s="169">
        <f t="shared" si="232"/>
        <v>0</v>
      </c>
      <c r="AP194" s="6"/>
      <c r="AQ194" s="6"/>
      <c r="AR194" s="137">
        <f t="shared" si="233"/>
        <v>0</v>
      </c>
      <c r="AS194" s="160">
        <f t="shared" si="234"/>
        <v>0</v>
      </c>
      <c r="AT194" s="164">
        <f t="shared" si="235"/>
        <v>0</v>
      </c>
      <c r="AU194" s="165">
        <f t="shared" si="236"/>
        <v>0</v>
      </c>
    </row>
    <row r="195" spans="2:47" outlineLevel="1" x14ac:dyDescent="0.35">
      <c r="B195" s="238" t="s">
        <v>95</v>
      </c>
      <c r="C195" s="62" t="s">
        <v>106</v>
      </c>
      <c r="D195" s="68"/>
      <c r="E195" s="68"/>
      <c r="F195" s="68"/>
      <c r="G195" s="137">
        <f t="shared" si="206"/>
        <v>0</v>
      </c>
      <c r="H195" s="167">
        <f t="shared" si="207"/>
        <v>0</v>
      </c>
      <c r="I195" s="68"/>
      <c r="J195" s="137">
        <f t="shared" si="208"/>
        <v>0</v>
      </c>
      <c r="K195" s="167">
        <f t="shared" si="209"/>
        <v>0</v>
      </c>
      <c r="L195" s="6"/>
      <c r="M195" s="137">
        <f t="shared" si="210"/>
        <v>0</v>
      </c>
      <c r="N195" s="167">
        <f t="shared" si="211"/>
        <v>0</v>
      </c>
      <c r="O195" s="6"/>
      <c r="P195" s="137">
        <f t="shared" si="212"/>
        <v>0</v>
      </c>
      <c r="Q195" s="167">
        <f t="shared" si="213"/>
        <v>0</v>
      </c>
      <c r="R195" s="164">
        <f t="shared" si="214"/>
        <v>0</v>
      </c>
      <c r="S195" s="165">
        <f t="shared" si="215"/>
        <v>0</v>
      </c>
      <c r="U195" s="169">
        <f t="shared" si="228"/>
        <v>0</v>
      </c>
      <c r="V195" s="6"/>
      <c r="W195" s="6"/>
      <c r="X195" s="137">
        <f t="shared" si="216"/>
        <v>0</v>
      </c>
      <c r="Y195" s="167">
        <f t="shared" si="217"/>
        <v>0</v>
      </c>
      <c r="Z195" s="169">
        <f t="shared" si="229"/>
        <v>0</v>
      </c>
      <c r="AA195" s="6"/>
      <c r="AB195" s="6"/>
      <c r="AC195" s="137">
        <f t="shared" si="218"/>
        <v>0</v>
      </c>
      <c r="AD195" s="160">
        <f t="shared" si="219"/>
        <v>0</v>
      </c>
      <c r="AE195" s="169">
        <f t="shared" si="230"/>
        <v>0</v>
      </c>
      <c r="AF195" s="6"/>
      <c r="AG195" s="6"/>
      <c r="AH195" s="137">
        <f t="shared" si="220"/>
        <v>0</v>
      </c>
      <c r="AI195" s="160">
        <f t="shared" si="221"/>
        <v>0</v>
      </c>
      <c r="AJ195" s="169">
        <f t="shared" si="231"/>
        <v>0</v>
      </c>
      <c r="AK195" s="6"/>
      <c r="AL195" s="6"/>
      <c r="AM195" s="137">
        <f t="shared" si="222"/>
        <v>0</v>
      </c>
      <c r="AN195" s="160">
        <f t="shared" si="223"/>
        <v>0</v>
      </c>
      <c r="AO195" s="169">
        <f t="shared" si="232"/>
        <v>0</v>
      </c>
      <c r="AP195" s="6"/>
      <c r="AQ195" s="6"/>
      <c r="AR195" s="137">
        <f t="shared" si="233"/>
        <v>0</v>
      </c>
      <c r="AS195" s="160">
        <f t="shared" si="234"/>
        <v>0</v>
      </c>
      <c r="AT195" s="164">
        <f t="shared" si="235"/>
        <v>0</v>
      </c>
      <c r="AU195" s="165">
        <f t="shared" si="236"/>
        <v>0</v>
      </c>
    </row>
    <row r="196" spans="2:47" outlineLevel="1" x14ac:dyDescent="0.35">
      <c r="B196" s="237" t="s">
        <v>96</v>
      </c>
      <c r="C196" s="62" t="s">
        <v>106</v>
      </c>
      <c r="D196" s="68"/>
      <c r="E196" s="68"/>
      <c r="F196" s="68"/>
      <c r="G196" s="137">
        <f t="shared" si="206"/>
        <v>0</v>
      </c>
      <c r="H196" s="167">
        <f t="shared" si="207"/>
        <v>0</v>
      </c>
      <c r="I196" s="68"/>
      <c r="J196" s="137">
        <f t="shared" si="208"/>
        <v>0</v>
      </c>
      <c r="K196" s="167">
        <f t="shared" si="209"/>
        <v>0</v>
      </c>
      <c r="L196" s="6"/>
      <c r="M196" s="137">
        <f t="shared" si="210"/>
        <v>0</v>
      </c>
      <c r="N196" s="167">
        <f t="shared" si="211"/>
        <v>0</v>
      </c>
      <c r="O196" s="6"/>
      <c r="P196" s="137">
        <f t="shared" si="212"/>
        <v>0</v>
      </c>
      <c r="Q196" s="167">
        <f t="shared" si="213"/>
        <v>0</v>
      </c>
      <c r="R196" s="164">
        <f t="shared" si="214"/>
        <v>0</v>
      </c>
      <c r="S196" s="165">
        <f t="shared" si="215"/>
        <v>0</v>
      </c>
      <c r="U196" s="169">
        <f t="shared" si="228"/>
        <v>0</v>
      </c>
      <c r="V196" s="6"/>
      <c r="W196" s="6"/>
      <c r="X196" s="137">
        <f t="shared" si="216"/>
        <v>0</v>
      </c>
      <c r="Y196" s="167">
        <f t="shared" si="217"/>
        <v>0</v>
      </c>
      <c r="Z196" s="169">
        <f t="shared" si="229"/>
        <v>0</v>
      </c>
      <c r="AA196" s="6"/>
      <c r="AB196" s="6"/>
      <c r="AC196" s="137">
        <f t="shared" si="218"/>
        <v>0</v>
      </c>
      <c r="AD196" s="160">
        <f t="shared" si="219"/>
        <v>0</v>
      </c>
      <c r="AE196" s="169">
        <f t="shared" si="230"/>
        <v>0</v>
      </c>
      <c r="AF196" s="6"/>
      <c r="AG196" s="6"/>
      <c r="AH196" s="137">
        <f t="shared" si="220"/>
        <v>0</v>
      </c>
      <c r="AI196" s="160">
        <f t="shared" si="221"/>
        <v>0</v>
      </c>
      <c r="AJ196" s="169">
        <f t="shared" si="231"/>
        <v>0</v>
      </c>
      <c r="AK196" s="6"/>
      <c r="AL196" s="6"/>
      <c r="AM196" s="137">
        <f t="shared" si="222"/>
        <v>0</v>
      </c>
      <c r="AN196" s="160">
        <f t="shared" si="223"/>
        <v>0</v>
      </c>
      <c r="AO196" s="169">
        <f t="shared" si="232"/>
        <v>0</v>
      </c>
      <c r="AP196" s="6"/>
      <c r="AQ196" s="6"/>
      <c r="AR196" s="137">
        <f t="shared" si="233"/>
        <v>0</v>
      </c>
      <c r="AS196" s="160">
        <f t="shared" si="234"/>
        <v>0</v>
      </c>
      <c r="AT196" s="164">
        <f t="shared" si="235"/>
        <v>0</v>
      </c>
      <c r="AU196" s="165">
        <f t="shared" si="236"/>
        <v>0</v>
      </c>
    </row>
    <row r="197" spans="2:47" outlineLevel="1" x14ac:dyDescent="0.35">
      <c r="B197" s="238" t="s">
        <v>97</v>
      </c>
      <c r="C197" s="62" t="s">
        <v>106</v>
      </c>
      <c r="D197" s="68"/>
      <c r="E197" s="68"/>
      <c r="F197" s="68"/>
      <c r="G197" s="137">
        <f t="shared" si="206"/>
        <v>0</v>
      </c>
      <c r="H197" s="167">
        <f t="shared" si="207"/>
        <v>0</v>
      </c>
      <c r="I197" s="68"/>
      <c r="J197" s="137">
        <f t="shared" si="208"/>
        <v>0</v>
      </c>
      <c r="K197" s="167">
        <f t="shared" si="209"/>
        <v>0</v>
      </c>
      <c r="L197" s="6"/>
      <c r="M197" s="137">
        <f t="shared" si="210"/>
        <v>0</v>
      </c>
      <c r="N197" s="167">
        <f t="shared" si="211"/>
        <v>0</v>
      </c>
      <c r="O197" s="6"/>
      <c r="P197" s="137">
        <f t="shared" si="212"/>
        <v>0</v>
      </c>
      <c r="Q197" s="167">
        <f t="shared" si="213"/>
        <v>0</v>
      </c>
      <c r="R197" s="164">
        <f t="shared" si="214"/>
        <v>0</v>
      </c>
      <c r="S197" s="165">
        <f t="shared" si="215"/>
        <v>0</v>
      </c>
      <c r="U197" s="169">
        <f t="shared" si="228"/>
        <v>1</v>
      </c>
      <c r="V197" s="6">
        <v>1</v>
      </c>
      <c r="W197" s="6"/>
      <c r="X197" s="137">
        <f t="shared" si="216"/>
        <v>1</v>
      </c>
      <c r="Y197" s="167">
        <f t="shared" si="217"/>
        <v>0</v>
      </c>
      <c r="Z197" s="169">
        <f t="shared" si="229"/>
        <v>2</v>
      </c>
      <c r="AA197" s="6">
        <v>2</v>
      </c>
      <c r="AB197" s="6"/>
      <c r="AC197" s="137">
        <f t="shared" si="218"/>
        <v>3</v>
      </c>
      <c r="AD197" s="160">
        <f t="shared" si="219"/>
        <v>2</v>
      </c>
      <c r="AE197" s="169">
        <f t="shared" si="230"/>
        <v>0</v>
      </c>
      <c r="AF197" s="6"/>
      <c r="AG197" s="6"/>
      <c r="AH197" s="137">
        <f t="shared" si="220"/>
        <v>3</v>
      </c>
      <c r="AI197" s="160">
        <f t="shared" si="221"/>
        <v>0</v>
      </c>
      <c r="AJ197" s="169">
        <f t="shared" si="231"/>
        <v>0</v>
      </c>
      <c r="AK197" s="6"/>
      <c r="AL197" s="6"/>
      <c r="AM197" s="137">
        <f t="shared" si="222"/>
        <v>3</v>
      </c>
      <c r="AN197" s="160">
        <f t="shared" si="223"/>
        <v>0</v>
      </c>
      <c r="AO197" s="169">
        <f t="shared" si="232"/>
        <v>1</v>
      </c>
      <c r="AP197" s="6">
        <v>1</v>
      </c>
      <c r="AQ197" s="6"/>
      <c r="AR197" s="137">
        <f t="shared" si="233"/>
        <v>4</v>
      </c>
      <c r="AS197" s="160">
        <f t="shared" si="234"/>
        <v>0.33333333333333331</v>
      </c>
      <c r="AT197" s="164">
        <f t="shared" si="235"/>
        <v>4</v>
      </c>
      <c r="AU197" s="165">
        <f t="shared" si="236"/>
        <v>0.41421356237309492</v>
      </c>
    </row>
    <row r="198" spans="2:47" outlineLevel="1" x14ac:dyDescent="0.35">
      <c r="B198" s="237" t="s">
        <v>98</v>
      </c>
      <c r="C198" s="62" t="s">
        <v>106</v>
      </c>
      <c r="D198" s="68"/>
      <c r="E198" s="68"/>
      <c r="F198" s="68"/>
      <c r="G198" s="137">
        <f t="shared" si="206"/>
        <v>0</v>
      </c>
      <c r="H198" s="167">
        <f t="shared" si="207"/>
        <v>0</v>
      </c>
      <c r="I198" s="68"/>
      <c r="J198" s="137">
        <f t="shared" si="208"/>
        <v>0</v>
      </c>
      <c r="K198" s="167">
        <f t="shared" si="209"/>
        <v>0</v>
      </c>
      <c r="L198" s="6"/>
      <c r="M198" s="137">
        <f t="shared" si="210"/>
        <v>0</v>
      </c>
      <c r="N198" s="167">
        <f t="shared" si="211"/>
        <v>0</v>
      </c>
      <c r="O198" s="6"/>
      <c r="P198" s="137">
        <f t="shared" si="212"/>
        <v>0</v>
      </c>
      <c r="Q198" s="167">
        <f t="shared" si="213"/>
        <v>0</v>
      </c>
      <c r="R198" s="164">
        <f t="shared" si="214"/>
        <v>0</v>
      </c>
      <c r="S198" s="165">
        <f t="shared" si="215"/>
        <v>0</v>
      </c>
      <c r="U198" s="169">
        <f t="shared" si="228"/>
        <v>0</v>
      </c>
      <c r="V198" s="6"/>
      <c r="W198" s="6"/>
      <c r="X198" s="137">
        <f t="shared" si="216"/>
        <v>0</v>
      </c>
      <c r="Y198" s="167">
        <f t="shared" si="217"/>
        <v>0</v>
      </c>
      <c r="Z198" s="169">
        <f t="shared" si="229"/>
        <v>0</v>
      </c>
      <c r="AA198" s="6"/>
      <c r="AB198" s="6"/>
      <c r="AC198" s="137">
        <f t="shared" si="218"/>
        <v>0</v>
      </c>
      <c r="AD198" s="160">
        <f t="shared" si="219"/>
        <v>0</v>
      </c>
      <c r="AE198" s="169">
        <f t="shared" si="230"/>
        <v>0</v>
      </c>
      <c r="AF198" s="6"/>
      <c r="AG198" s="6"/>
      <c r="AH198" s="137">
        <f t="shared" si="220"/>
        <v>0</v>
      </c>
      <c r="AI198" s="160">
        <f t="shared" si="221"/>
        <v>0</v>
      </c>
      <c r="AJ198" s="169">
        <f t="shared" si="231"/>
        <v>0</v>
      </c>
      <c r="AK198" s="6"/>
      <c r="AL198" s="6"/>
      <c r="AM198" s="137">
        <f t="shared" si="222"/>
        <v>0</v>
      </c>
      <c r="AN198" s="160">
        <f t="shared" si="223"/>
        <v>0</v>
      </c>
      <c r="AO198" s="169">
        <f t="shared" si="232"/>
        <v>0</v>
      </c>
      <c r="AP198" s="6"/>
      <c r="AQ198" s="6"/>
      <c r="AR198" s="137">
        <f t="shared" si="233"/>
        <v>0</v>
      </c>
      <c r="AS198" s="160">
        <f t="shared" si="234"/>
        <v>0</v>
      </c>
      <c r="AT198" s="164">
        <f t="shared" si="235"/>
        <v>0</v>
      </c>
      <c r="AU198" s="165">
        <f t="shared" si="236"/>
        <v>0</v>
      </c>
    </row>
    <row r="199" spans="2:47" outlineLevel="1" x14ac:dyDescent="0.35">
      <c r="B199" s="238" t="s">
        <v>99</v>
      </c>
      <c r="C199" s="62" t="s">
        <v>106</v>
      </c>
      <c r="D199" s="68"/>
      <c r="E199" s="68"/>
      <c r="F199" s="68"/>
      <c r="G199" s="137">
        <f t="shared" si="206"/>
        <v>0</v>
      </c>
      <c r="H199" s="167">
        <f t="shared" si="207"/>
        <v>0</v>
      </c>
      <c r="I199" s="68"/>
      <c r="J199" s="137">
        <f t="shared" si="208"/>
        <v>0</v>
      </c>
      <c r="K199" s="167">
        <f t="shared" si="209"/>
        <v>0</v>
      </c>
      <c r="L199" s="6">
        <v>1</v>
      </c>
      <c r="M199" s="137">
        <f t="shared" si="210"/>
        <v>1</v>
      </c>
      <c r="N199" s="167">
        <f t="shared" si="211"/>
        <v>0</v>
      </c>
      <c r="O199" s="6"/>
      <c r="P199" s="137">
        <f t="shared" si="212"/>
        <v>1</v>
      </c>
      <c r="Q199" s="167">
        <f t="shared" si="213"/>
        <v>0</v>
      </c>
      <c r="R199" s="164">
        <f t="shared" si="214"/>
        <v>1</v>
      </c>
      <c r="S199" s="165">
        <f t="shared" si="215"/>
        <v>0</v>
      </c>
      <c r="U199" s="169">
        <f t="shared" si="228"/>
        <v>1</v>
      </c>
      <c r="V199" s="6">
        <v>1</v>
      </c>
      <c r="W199" s="6"/>
      <c r="X199" s="137">
        <f t="shared" si="216"/>
        <v>2</v>
      </c>
      <c r="Y199" s="167">
        <f t="shared" si="217"/>
        <v>1</v>
      </c>
      <c r="Z199" s="169">
        <f t="shared" si="229"/>
        <v>1</v>
      </c>
      <c r="AA199" s="6">
        <v>1</v>
      </c>
      <c r="AB199" s="6"/>
      <c r="AC199" s="137">
        <f t="shared" si="218"/>
        <v>3</v>
      </c>
      <c r="AD199" s="160">
        <f t="shared" si="219"/>
        <v>0.5</v>
      </c>
      <c r="AE199" s="169">
        <f t="shared" si="230"/>
        <v>0</v>
      </c>
      <c r="AF199" s="6"/>
      <c r="AG199" s="6"/>
      <c r="AH199" s="137">
        <f t="shared" si="220"/>
        <v>3</v>
      </c>
      <c r="AI199" s="160">
        <f t="shared" si="221"/>
        <v>0</v>
      </c>
      <c r="AJ199" s="169">
        <f t="shared" si="231"/>
        <v>2</v>
      </c>
      <c r="AK199" s="6">
        <v>2</v>
      </c>
      <c r="AL199" s="6"/>
      <c r="AM199" s="137">
        <f t="shared" si="222"/>
        <v>5</v>
      </c>
      <c r="AN199" s="160">
        <f t="shared" si="223"/>
        <v>0.66666666666666663</v>
      </c>
      <c r="AO199" s="169">
        <f t="shared" si="232"/>
        <v>1</v>
      </c>
      <c r="AP199" s="6">
        <v>1</v>
      </c>
      <c r="AQ199" s="6"/>
      <c r="AR199" s="137">
        <f t="shared" si="233"/>
        <v>6</v>
      </c>
      <c r="AS199" s="160">
        <f t="shared" si="234"/>
        <v>0.2</v>
      </c>
      <c r="AT199" s="164">
        <f t="shared" si="235"/>
        <v>5</v>
      </c>
      <c r="AU199" s="165">
        <f t="shared" si="236"/>
        <v>0.3160740129524926</v>
      </c>
    </row>
    <row r="200" spans="2:47" ht="15" customHeight="1" outlineLevel="1" x14ac:dyDescent="0.35">
      <c r="B200" s="49" t="s">
        <v>139</v>
      </c>
      <c r="C200" s="46" t="s">
        <v>106</v>
      </c>
      <c r="D200" s="170">
        <f>SUM(D175:D199)</f>
        <v>0</v>
      </c>
      <c r="E200" s="170">
        <f>SUM(E175:E199)</f>
        <v>40</v>
      </c>
      <c r="F200" s="170">
        <f>SUM(F175:F199)</f>
        <v>-9</v>
      </c>
      <c r="G200" s="170">
        <f>SUM(G175:G199)</f>
        <v>31</v>
      </c>
      <c r="H200" s="166">
        <f>IFERROR((G200-E200)/E200,0)</f>
        <v>-0.22500000000000001</v>
      </c>
      <c r="I200" s="170">
        <f>SUM(I175:I199)</f>
        <v>0</v>
      </c>
      <c r="J200" s="170">
        <f>SUM(J175:J199)</f>
        <v>31</v>
      </c>
      <c r="K200" s="166">
        <f t="shared" ref="K200" si="237">IFERROR((J200-G200)/G200,0)</f>
        <v>0</v>
      </c>
      <c r="L200" s="170">
        <f>SUM(L175:L199)</f>
        <v>3</v>
      </c>
      <c r="M200" s="170">
        <f>SUM(M175:M199)</f>
        <v>34</v>
      </c>
      <c r="N200" s="166">
        <f t="shared" ref="N200" si="238">IFERROR((M200-J200)/J200,0)</f>
        <v>9.6774193548387094E-2</v>
      </c>
      <c r="O200" s="170">
        <f>SUM(O175:O199)</f>
        <v>1</v>
      </c>
      <c r="P200" s="170">
        <f>SUM(P175:P199)</f>
        <v>35</v>
      </c>
      <c r="Q200" s="166">
        <f t="shared" si="213"/>
        <v>2.9411764705882353E-2</v>
      </c>
      <c r="R200" s="170">
        <f>SUM(R175:R199)</f>
        <v>-5</v>
      </c>
      <c r="S200" s="165">
        <f t="shared" si="215"/>
        <v>-3.2831789866165306E-2</v>
      </c>
      <c r="U200" s="170">
        <f>SUM(U175:U199)</f>
        <v>21</v>
      </c>
      <c r="V200" s="170">
        <f>SUM(V175:V199)</f>
        <v>21</v>
      </c>
      <c r="W200" s="170">
        <f>SUM(W175:W199)</f>
        <v>0</v>
      </c>
      <c r="X200" s="170">
        <f>SUM(X175:X199)</f>
        <v>56</v>
      </c>
      <c r="Y200" s="166">
        <f>IFERROR((X200-P200)/P200,0)</f>
        <v>0.6</v>
      </c>
      <c r="Z200" s="170">
        <f>SUM(Z175:Z199)</f>
        <v>18</v>
      </c>
      <c r="AA200" s="170">
        <f>SUM(AA175:AA199)</f>
        <v>18</v>
      </c>
      <c r="AB200" s="170">
        <f>SUM(AB175:AB199)</f>
        <v>0</v>
      </c>
      <c r="AC200" s="170">
        <f>SUM(AC175:AC199)</f>
        <v>74</v>
      </c>
      <c r="AD200" s="161">
        <f t="shared" ref="AD200" si="239">IFERROR((AC200-X200)/X200,0)</f>
        <v>0.32142857142857145</v>
      </c>
      <c r="AE200" s="170">
        <f>SUM(AE175:AE199)</f>
        <v>8</v>
      </c>
      <c r="AF200" s="170">
        <f>SUM(AF175:AF199)</f>
        <v>8</v>
      </c>
      <c r="AG200" s="170">
        <f>SUM(AG175:AG199)</f>
        <v>0</v>
      </c>
      <c r="AH200" s="170">
        <f>SUM(AH175:AH199)</f>
        <v>82</v>
      </c>
      <c r="AI200" s="161">
        <f t="shared" ref="AI200" si="240">IFERROR((AH200-AC200)/AC200,0)</f>
        <v>0.10810810810810811</v>
      </c>
      <c r="AJ200" s="170">
        <f>SUM(AJ175:AJ199)</f>
        <v>10</v>
      </c>
      <c r="AK200" s="170">
        <f>SUM(AK175:AK199)</f>
        <v>10</v>
      </c>
      <c r="AL200" s="170">
        <f>SUM(AL175:AL199)</f>
        <v>0</v>
      </c>
      <c r="AM200" s="170">
        <f>SUM(AM175:AM199)</f>
        <v>92</v>
      </c>
      <c r="AN200" s="161">
        <f t="shared" ref="AN200" si="241">IFERROR((AM200-AH200)/AH200,0)</f>
        <v>0.12195121951219512</v>
      </c>
      <c r="AO200" s="170">
        <f>SUM(AO175:AO199)</f>
        <v>12</v>
      </c>
      <c r="AP200" s="170">
        <f>SUM(AP175:AP199)</f>
        <v>12</v>
      </c>
      <c r="AQ200" s="170">
        <f>SUM(AQ175:AQ199)</f>
        <v>0</v>
      </c>
      <c r="AR200" s="170">
        <f>SUM(AR175:AR199)</f>
        <v>104</v>
      </c>
      <c r="AS200" s="161">
        <f t="shared" ref="AS200" si="242">IFERROR((AR200-AM200)/AM200,0)</f>
        <v>0.13043478260869565</v>
      </c>
      <c r="AT200" s="170">
        <f>SUM(AT175:AT199)</f>
        <v>69</v>
      </c>
      <c r="AU200" s="165">
        <f t="shared" ref="AU200" si="243">IFERROR((AR200/X200)^(1/4)-1,0)</f>
        <v>0.16737752579810006</v>
      </c>
    </row>
    <row r="201" spans="2:47" ht="15" customHeight="1" x14ac:dyDescent="0.35"/>
    <row r="202" spans="2:47" ht="15.5" x14ac:dyDescent="0.35">
      <c r="B202" s="306" t="s">
        <v>112</v>
      </c>
      <c r="C202" s="306"/>
      <c r="D202" s="306"/>
      <c r="E202" s="306"/>
      <c r="F202" s="306"/>
      <c r="G202" s="306"/>
      <c r="H202" s="306"/>
      <c r="I202" s="306"/>
      <c r="J202" s="306"/>
      <c r="K202" s="306"/>
      <c r="L202" s="306"/>
      <c r="M202" s="306"/>
      <c r="N202" s="306"/>
      <c r="O202" s="306"/>
      <c r="P202" s="306"/>
      <c r="Q202" s="306"/>
      <c r="R202" s="306"/>
      <c r="S202" s="306"/>
      <c r="T202" s="306"/>
      <c r="U202" s="306"/>
      <c r="V202" s="306"/>
      <c r="W202" s="306"/>
      <c r="X202" s="306"/>
      <c r="Y202" s="306"/>
      <c r="Z202" s="306"/>
      <c r="AA202" s="306"/>
      <c r="AB202" s="306"/>
      <c r="AC202" s="306"/>
      <c r="AD202" s="306"/>
      <c r="AE202" s="306"/>
      <c r="AF202" s="306"/>
      <c r="AG202" s="306"/>
      <c r="AH202" s="306"/>
      <c r="AI202" s="306"/>
      <c r="AJ202" s="306"/>
      <c r="AK202" s="306"/>
      <c r="AL202" s="306"/>
      <c r="AM202" s="306"/>
      <c r="AN202" s="306"/>
      <c r="AO202" s="306"/>
      <c r="AP202" s="306"/>
      <c r="AQ202" s="306"/>
      <c r="AR202" s="306"/>
      <c r="AS202" s="306"/>
      <c r="AT202" s="306"/>
      <c r="AU202" s="306"/>
    </row>
    <row r="203" spans="2:47" ht="5.5" customHeight="1" outlineLevel="1" x14ac:dyDescent="0.35">
      <c r="B203" s="102"/>
      <c r="C203" s="102"/>
      <c r="D203" s="102"/>
      <c r="E203" s="102"/>
      <c r="F203" s="102"/>
      <c r="G203" s="102"/>
      <c r="H203" s="102"/>
      <c r="I203" s="102"/>
      <c r="J203" s="102"/>
      <c r="K203" s="102"/>
      <c r="L203" s="102"/>
      <c r="M203" s="102"/>
      <c r="N203" s="102"/>
      <c r="O203" s="102"/>
      <c r="P203" s="102"/>
      <c r="Q203" s="102"/>
      <c r="R203" s="102"/>
      <c r="S203" s="102"/>
      <c r="T203" s="102"/>
      <c r="U203" s="102"/>
      <c r="V203" s="102"/>
      <c r="W203" s="102"/>
      <c r="X203" s="102"/>
      <c r="Y203" s="102"/>
      <c r="Z203" s="102"/>
      <c r="AA203" s="102"/>
      <c r="AB203" s="102"/>
      <c r="AC203" s="102"/>
      <c r="AD203" s="102"/>
      <c r="AE203" s="102"/>
      <c r="AF203" s="102"/>
      <c r="AG203" s="102"/>
      <c r="AH203" s="102"/>
      <c r="AI203" s="102"/>
      <c r="AJ203" s="102"/>
      <c r="AK203" s="102"/>
    </row>
    <row r="204" spans="2:47" outlineLevel="1" x14ac:dyDescent="0.35">
      <c r="B204" s="326"/>
      <c r="C204" s="335" t="s">
        <v>105</v>
      </c>
      <c r="D204" s="317" t="s">
        <v>131</v>
      </c>
      <c r="E204" s="318"/>
      <c r="F204" s="318"/>
      <c r="G204" s="318"/>
      <c r="H204" s="318"/>
      <c r="I204" s="318"/>
      <c r="J204" s="318"/>
      <c r="K204" s="318"/>
      <c r="L204" s="318"/>
      <c r="M204" s="318"/>
      <c r="N204" s="318"/>
      <c r="O204" s="318"/>
      <c r="P204" s="318"/>
      <c r="Q204" s="319"/>
      <c r="R204" s="322" t="str">
        <f xml:space="preserve"> D205&amp;" - "&amp;O205</f>
        <v>2019 - 2023</v>
      </c>
      <c r="S204" s="323"/>
      <c r="U204" s="317" t="s">
        <v>132</v>
      </c>
      <c r="V204" s="318"/>
      <c r="W204" s="318"/>
      <c r="X204" s="318"/>
      <c r="Y204" s="318"/>
      <c r="Z204" s="318"/>
      <c r="AA204" s="318"/>
      <c r="AB204" s="318"/>
      <c r="AC204" s="318"/>
      <c r="AD204" s="318"/>
      <c r="AE204" s="318"/>
      <c r="AF204" s="318"/>
      <c r="AG204" s="318"/>
      <c r="AH204" s="318"/>
      <c r="AI204" s="318"/>
      <c r="AJ204" s="318"/>
      <c r="AK204" s="318"/>
      <c r="AL204" s="318"/>
      <c r="AM204" s="318"/>
      <c r="AN204" s="318"/>
      <c r="AO204" s="318"/>
      <c r="AP204" s="318"/>
      <c r="AQ204" s="318"/>
      <c r="AR204" s="318"/>
      <c r="AS204" s="318"/>
      <c r="AT204" s="318"/>
      <c r="AU204" s="319"/>
    </row>
    <row r="205" spans="2:47" outlineLevel="1" x14ac:dyDescent="0.35">
      <c r="B205" s="327"/>
      <c r="C205" s="335"/>
      <c r="D205" s="317">
        <f>$C$3-5</f>
        <v>2019</v>
      </c>
      <c r="E205" s="319"/>
      <c r="F205" s="317">
        <f>$C$3-4</f>
        <v>2020</v>
      </c>
      <c r="G205" s="318"/>
      <c r="H205" s="319"/>
      <c r="I205" s="317">
        <f>$C$3-3</f>
        <v>2021</v>
      </c>
      <c r="J205" s="318"/>
      <c r="K205" s="319"/>
      <c r="L205" s="317">
        <f>$C$3-2</f>
        <v>2022</v>
      </c>
      <c r="M205" s="318"/>
      <c r="N205" s="319"/>
      <c r="O205" s="317">
        <f>$C$3-1</f>
        <v>2023</v>
      </c>
      <c r="P205" s="318"/>
      <c r="Q205" s="319"/>
      <c r="R205" s="324"/>
      <c r="S205" s="325"/>
      <c r="U205" s="317">
        <f>$C$3</f>
        <v>2024</v>
      </c>
      <c r="V205" s="318"/>
      <c r="W205" s="318"/>
      <c r="X205" s="318"/>
      <c r="Y205" s="319"/>
      <c r="Z205" s="317">
        <f>$C$3+1</f>
        <v>2025</v>
      </c>
      <c r="AA205" s="318"/>
      <c r="AB205" s="318"/>
      <c r="AC205" s="318"/>
      <c r="AD205" s="319"/>
      <c r="AE205" s="317">
        <f>$C$3+2</f>
        <v>2026</v>
      </c>
      <c r="AF205" s="318"/>
      <c r="AG205" s="318"/>
      <c r="AH205" s="318"/>
      <c r="AI205" s="319"/>
      <c r="AJ205" s="317">
        <f>$C$3+3</f>
        <v>2027</v>
      </c>
      <c r="AK205" s="318"/>
      <c r="AL205" s="318"/>
      <c r="AM205" s="318"/>
      <c r="AN205" s="319"/>
      <c r="AO205" s="317">
        <f>$C$3+4</f>
        <v>2028</v>
      </c>
      <c r="AP205" s="318"/>
      <c r="AQ205" s="318"/>
      <c r="AR205" s="318"/>
      <c r="AS205" s="319"/>
      <c r="AT205" s="320" t="str">
        <f>U205&amp;" - "&amp;AO205</f>
        <v>2024 - 2028</v>
      </c>
      <c r="AU205" s="321"/>
    </row>
    <row r="206" spans="2:47" ht="43.5" outlineLevel="1" x14ac:dyDescent="0.35">
      <c r="B206" s="328"/>
      <c r="C206" s="335"/>
      <c r="D206" s="64" t="s">
        <v>133</v>
      </c>
      <c r="E206" s="65" t="s">
        <v>134</v>
      </c>
      <c r="F206" s="64" t="s">
        <v>133</v>
      </c>
      <c r="G206" s="9" t="s">
        <v>134</v>
      </c>
      <c r="H206" s="65" t="s">
        <v>135</v>
      </c>
      <c r="I206" s="64" t="s">
        <v>133</v>
      </c>
      <c r="J206" s="9" t="s">
        <v>134</v>
      </c>
      <c r="K206" s="65" t="s">
        <v>135</v>
      </c>
      <c r="L206" s="64" t="s">
        <v>133</v>
      </c>
      <c r="M206" s="9" t="s">
        <v>134</v>
      </c>
      <c r="N206" s="65" t="s">
        <v>135</v>
      </c>
      <c r="O206" s="64" t="s">
        <v>133</v>
      </c>
      <c r="P206" s="9" t="s">
        <v>134</v>
      </c>
      <c r="Q206" s="65" t="s">
        <v>135</v>
      </c>
      <c r="R206" s="64" t="s">
        <v>127</v>
      </c>
      <c r="S206" s="119" t="s">
        <v>136</v>
      </c>
      <c r="U206" s="64" t="s">
        <v>133</v>
      </c>
      <c r="V206" s="104" t="s">
        <v>137</v>
      </c>
      <c r="W206" s="104" t="s">
        <v>138</v>
      </c>
      <c r="X206" s="9" t="s">
        <v>134</v>
      </c>
      <c r="Y206" s="65" t="s">
        <v>135</v>
      </c>
      <c r="Z206" s="64" t="s">
        <v>133</v>
      </c>
      <c r="AA206" s="104" t="s">
        <v>137</v>
      </c>
      <c r="AB206" s="104" t="s">
        <v>138</v>
      </c>
      <c r="AC206" s="9" t="s">
        <v>134</v>
      </c>
      <c r="AD206" s="65" t="s">
        <v>135</v>
      </c>
      <c r="AE206" s="64" t="s">
        <v>133</v>
      </c>
      <c r="AF206" s="104" t="s">
        <v>137</v>
      </c>
      <c r="AG206" s="104" t="s">
        <v>138</v>
      </c>
      <c r="AH206" s="9" t="s">
        <v>134</v>
      </c>
      <c r="AI206" s="65" t="s">
        <v>135</v>
      </c>
      <c r="AJ206" s="64" t="s">
        <v>133</v>
      </c>
      <c r="AK206" s="104" t="s">
        <v>137</v>
      </c>
      <c r="AL206" s="104" t="s">
        <v>138</v>
      </c>
      <c r="AM206" s="9" t="s">
        <v>134</v>
      </c>
      <c r="AN206" s="65" t="s">
        <v>135</v>
      </c>
      <c r="AO206" s="64" t="s">
        <v>133</v>
      </c>
      <c r="AP206" s="104" t="s">
        <v>137</v>
      </c>
      <c r="AQ206" s="104" t="s">
        <v>138</v>
      </c>
      <c r="AR206" s="9" t="s">
        <v>134</v>
      </c>
      <c r="AS206" s="65" t="s">
        <v>135</v>
      </c>
      <c r="AT206" s="64" t="s">
        <v>127</v>
      </c>
      <c r="AU206" s="119" t="s">
        <v>136</v>
      </c>
    </row>
    <row r="207" spans="2:47" outlineLevel="1" x14ac:dyDescent="0.35">
      <c r="B207" s="237" t="s">
        <v>75</v>
      </c>
      <c r="C207" s="62" t="s">
        <v>106</v>
      </c>
      <c r="D207" s="68"/>
      <c r="E207" s="69"/>
      <c r="F207" s="68"/>
      <c r="G207" s="137">
        <f t="shared" ref="G207:G231" si="244">E207+F207</f>
        <v>0</v>
      </c>
      <c r="H207" s="167">
        <f t="shared" ref="H207:H231" si="245">IFERROR((G207-E207)/E207,0)</f>
        <v>0</v>
      </c>
      <c r="I207" s="68"/>
      <c r="J207" s="137">
        <f t="shared" ref="J207:J231" si="246">G207+I207</f>
        <v>0</v>
      </c>
      <c r="K207" s="167">
        <f t="shared" ref="K207:K231" si="247">IFERROR((J207-G207)/G207,0)</f>
        <v>0</v>
      </c>
      <c r="L207" s="68"/>
      <c r="M207" s="137">
        <f t="shared" ref="M207:M231" si="248">J207+L207</f>
        <v>0</v>
      </c>
      <c r="N207" s="167">
        <f t="shared" ref="N207:N231" si="249">IFERROR((M207-J207)/J207,0)</f>
        <v>0</v>
      </c>
      <c r="O207" s="68"/>
      <c r="P207" s="137">
        <f t="shared" ref="P207:P231" si="250">M207+O207</f>
        <v>0</v>
      </c>
      <c r="Q207" s="167">
        <f t="shared" ref="Q207:Q232" si="251">IFERROR((P207-M207)/M207,0)</f>
        <v>0</v>
      </c>
      <c r="R207" s="164">
        <f t="shared" ref="R207:R231" si="252">D207+F207+I207+L207+O207</f>
        <v>0</v>
      </c>
      <c r="S207" s="165">
        <f t="shared" ref="S207:S232" si="253">IFERROR((P207/E207)^(1/4)-1,0)</f>
        <v>0</v>
      </c>
      <c r="U207" s="169">
        <f>V207+W207</f>
        <v>0</v>
      </c>
      <c r="V207" s="6"/>
      <c r="W207" s="6"/>
      <c r="X207" s="137">
        <f t="shared" ref="X207:X231" si="254">P207+U207</f>
        <v>0</v>
      </c>
      <c r="Y207" s="167">
        <f t="shared" ref="Y207:Y231" si="255">IFERROR((X207-P207)/P207,0)</f>
        <v>0</v>
      </c>
      <c r="Z207" s="169">
        <f>AA207+AB207</f>
        <v>0</v>
      </c>
      <c r="AA207" s="6"/>
      <c r="AB207" s="6"/>
      <c r="AC207" s="137">
        <f t="shared" ref="AC207:AC231" si="256">X207+Z207</f>
        <v>0</v>
      </c>
      <c r="AD207" s="160">
        <f t="shared" ref="AD207:AD231" si="257">IFERROR((AC207-X207)/X207,0)</f>
        <v>0</v>
      </c>
      <c r="AE207" s="169">
        <f>AF207+AG207</f>
        <v>0</v>
      </c>
      <c r="AF207" s="6"/>
      <c r="AG207" s="6"/>
      <c r="AH207" s="137">
        <f t="shared" ref="AH207:AH231" si="258">AC207+AE207</f>
        <v>0</v>
      </c>
      <c r="AI207" s="160">
        <f t="shared" ref="AI207:AI231" si="259">IFERROR((AH207-AC207)/AC207,0)</f>
        <v>0</v>
      </c>
      <c r="AJ207" s="169">
        <f>AK207+AL207</f>
        <v>0</v>
      </c>
      <c r="AK207" s="6"/>
      <c r="AL207" s="6"/>
      <c r="AM207" s="137">
        <f t="shared" ref="AM207:AM231" si="260">AH207+AJ207</f>
        <v>0</v>
      </c>
      <c r="AN207" s="160">
        <f t="shared" ref="AN207:AN231" si="261">IFERROR((AM207-AH207)/AH207,0)</f>
        <v>0</v>
      </c>
      <c r="AO207" s="169">
        <f>AP207+AQ207</f>
        <v>0</v>
      </c>
      <c r="AP207" s="6"/>
      <c r="AQ207" s="6"/>
      <c r="AR207" s="137">
        <f t="shared" ref="AR207" si="262">AM207+AO207</f>
        <v>0</v>
      </c>
      <c r="AS207" s="160">
        <f t="shared" ref="AS207" si="263">IFERROR((AR207-AM207)/AM207,0)</f>
        <v>0</v>
      </c>
      <c r="AT207" s="164">
        <f t="shared" ref="AT207" si="264">U207+Z207+AE207+AJ207+AO207</f>
        <v>0</v>
      </c>
      <c r="AU207" s="165">
        <f t="shared" ref="AU207" si="265">IFERROR((AR207/X207)^(1/4)-1,0)</f>
        <v>0</v>
      </c>
    </row>
    <row r="208" spans="2:47" outlineLevel="1" x14ac:dyDescent="0.35">
      <c r="B208" s="238" t="s">
        <v>76</v>
      </c>
      <c r="C208" s="62" t="s">
        <v>106</v>
      </c>
      <c r="D208" s="68"/>
      <c r="E208" s="69"/>
      <c r="F208" s="68"/>
      <c r="G208" s="137">
        <f t="shared" si="244"/>
        <v>0</v>
      </c>
      <c r="H208" s="167">
        <f t="shared" si="245"/>
        <v>0</v>
      </c>
      <c r="I208" s="68"/>
      <c r="J208" s="137">
        <f t="shared" si="246"/>
        <v>0</v>
      </c>
      <c r="K208" s="167">
        <f t="shared" si="247"/>
        <v>0</v>
      </c>
      <c r="L208" s="68"/>
      <c r="M208" s="137">
        <f t="shared" si="248"/>
        <v>0</v>
      </c>
      <c r="N208" s="167">
        <f t="shared" si="249"/>
        <v>0</v>
      </c>
      <c r="O208" s="68"/>
      <c r="P208" s="137">
        <f t="shared" si="250"/>
        <v>0</v>
      </c>
      <c r="Q208" s="167">
        <f t="shared" si="251"/>
        <v>0</v>
      </c>
      <c r="R208" s="164">
        <f t="shared" si="252"/>
        <v>0</v>
      </c>
      <c r="S208" s="165">
        <f t="shared" si="253"/>
        <v>0</v>
      </c>
      <c r="U208" s="169">
        <f t="shared" ref="U208:U231" si="266">V208+W208</f>
        <v>0</v>
      </c>
      <c r="V208" s="6"/>
      <c r="W208" s="6"/>
      <c r="X208" s="137">
        <f t="shared" si="254"/>
        <v>0</v>
      </c>
      <c r="Y208" s="167">
        <f t="shared" si="255"/>
        <v>0</v>
      </c>
      <c r="Z208" s="169">
        <f t="shared" ref="Z208:Z231" si="267">AA208+AB208</f>
        <v>0</v>
      </c>
      <c r="AA208" s="6"/>
      <c r="AB208" s="6"/>
      <c r="AC208" s="137">
        <f t="shared" si="256"/>
        <v>0</v>
      </c>
      <c r="AD208" s="160">
        <f t="shared" si="257"/>
        <v>0</v>
      </c>
      <c r="AE208" s="169">
        <f t="shared" ref="AE208:AE231" si="268">AF208+AG208</f>
        <v>0</v>
      </c>
      <c r="AF208" s="6"/>
      <c r="AG208" s="6"/>
      <c r="AH208" s="137">
        <f t="shared" si="258"/>
        <v>0</v>
      </c>
      <c r="AI208" s="160">
        <f t="shared" si="259"/>
        <v>0</v>
      </c>
      <c r="AJ208" s="169">
        <f t="shared" ref="AJ208:AJ231" si="269">AK208+AL208</f>
        <v>0</v>
      </c>
      <c r="AK208" s="6"/>
      <c r="AL208" s="6"/>
      <c r="AM208" s="137">
        <f t="shared" si="260"/>
        <v>0</v>
      </c>
      <c r="AN208" s="160">
        <f t="shared" si="261"/>
        <v>0</v>
      </c>
      <c r="AO208" s="169">
        <f t="shared" ref="AO208:AO231" si="270">AP208+AQ208</f>
        <v>0</v>
      </c>
      <c r="AP208" s="6"/>
      <c r="AQ208" s="6"/>
      <c r="AR208" s="137">
        <f t="shared" ref="AR208:AR231" si="271">AM208+AO208</f>
        <v>0</v>
      </c>
      <c r="AS208" s="160">
        <f t="shared" ref="AS208:AS231" si="272">IFERROR((AR208-AM208)/AM208,0)</f>
        <v>0</v>
      </c>
      <c r="AT208" s="164">
        <f t="shared" ref="AT208:AT231" si="273">U208+Z208+AE208+AJ208+AO208</f>
        <v>0</v>
      </c>
      <c r="AU208" s="165">
        <f t="shared" ref="AU208:AU231" si="274">IFERROR((AR208/X208)^(1/4)-1,0)</f>
        <v>0</v>
      </c>
    </row>
    <row r="209" spans="2:47" outlineLevel="1" x14ac:dyDescent="0.35">
      <c r="B209" s="237" t="s">
        <v>77</v>
      </c>
      <c r="C209" s="62" t="s">
        <v>106</v>
      </c>
      <c r="D209" s="68"/>
      <c r="E209" s="69"/>
      <c r="F209" s="68"/>
      <c r="G209" s="137">
        <f t="shared" si="244"/>
        <v>0</v>
      </c>
      <c r="H209" s="167">
        <f t="shared" si="245"/>
        <v>0</v>
      </c>
      <c r="I209" s="68"/>
      <c r="J209" s="137">
        <f t="shared" si="246"/>
        <v>0</v>
      </c>
      <c r="K209" s="167">
        <f t="shared" si="247"/>
        <v>0</v>
      </c>
      <c r="L209" s="68"/>
      <c r="M209" s="137">
        <f t="shared" si="248"/>
        <v>0</v>
      </c>
      <c r="N209" s="167">
        <f t="shared" si="249"/>
        <v>0</v>
      </c>
      <c r="O209" s="68"/>
      <c r="P209" s="137">
        <f t="shared" si="250"/>
        <v>0</v>
      </c>
      <c r="Q209" s="167">
        <f t="shared" si="251"/>
        <v>0</v>
      </c>
      <c r="R209" s="164">
        <f t="shared" si="252"/>
        <v>0</v>
      </c>
      <c r="S209" s="165">
        <f t="shared" si="253"/>
        <v>0</v>
      </c>
      <c r="U209" s="169">
        <f t="shared" si="266"/>
        <v>0</v>
      </c>
      <c r="V209" s="6"/>
      <c r="W209" s="6"/>
      <c r="X209" s="137">
        <f t="shared" si="254"/>
        <v>0</v>
      </c>
      <c r="Y209" s="167">
        <f t="shared" si="255"/>
        <v>0</v>
      </c>
      <c r="Z209" s="169">
        <f t="shared" si="267"/>
        <v>0</v>
      </c>
      <c r="AA209" s="6"/>
      <c r="AB209" s="6"/>
      <c r="AC209" s="137">
        <f t="shared" si="256"/>
        <v>0</v>
      </c>
      <c r="AD209" s="160">
        <f t="shared" si="257"/>
        <v>0</v>
      </c>
      <c r="AE209" s="169">
        <f t="shared" si="268"/>
        <v>0</v>
      </c>
      <c r="AF209" s="6"/>
      <c r="AG209" s="6"/>
      <c r="AH209" s="137">
        <f t="shared" si="258"/>
        <v>0</v>
      </c>
      <c r="AI209" s="160">
        <f t="shared" si="259"/>
        <v>0</v>
      </c>
      <c r="AJ209" s="169">
        <f t="shared" si="269"/>
        <v>0</v>
      </c>
      <c r="AK209" s="6"/>
      <c r="AL209" s="6"/>
      <c r="AM209" s="137">
        <f t="shared" si="260"/>
        <v>0</v>
      </c>
      <c r="AN209" s="160">
        <f t="shared" si="261"/>
        <v>0</v>
      </c>
      <c r="AO209" s="169">
        <f t="shared" si="270"/>
        <v>0</v>
      </c>
      <c r="AP209" s="6"/>
      <c r="AQ209" s="6"/>
      <c r="AR209" s="137">
        <f t="shared" si="271"/>
        <v>0</v>
      </c>
      <c r="AS209" s="160">
        <f t="shared" si="272"/>
        <v>0</v>
      </c>
      <c r="AT209" s="164">
        <f t="shared" si="273"/>
        <v>0</v>
      </c>
      <c r="AU209" s="165">
        <f t="shared" si="274"/>
        <v>0</v>
      </c>
    </row>
    <row r="210" spans="2:47" outlineLevel="1" x14ac:dyDescent="0.35">
      <c r="B210" s="238" t="s">
        <v>78</v>
      </c>
      <c r="C210" s="62" t="s">
        <v>106</v>
      </c>
      <c r="D210" s="68"/>
      <c r="E210" s="69"/>
      <c r="F210" s="68"/>
      <c r="G210" s="137">
        <f t="shared" si="244"/>
        <v>0</v>
      </c>
      <c r="H210" s="167">
        <f t="shared" si="245"/>
        <v>0</v>
      </c>
      <c r="I210" s="68"/>
      <c r="J210" s="137">
        <f t="shared" si="246"/>
        <v>0</v>
      </c>
      <c r="K210" s="167">
        <f t="shared" si="247"/>
        <v>0</v>
      </c>
      <c r="L210" s="68"/>
      <c r="M210" s="137">
        <f t="shared" si="248"/>
        <v>0</v>
      </c>
      <c r="N210" s="167">
        <f t="shared" si="249"/>
        <v>0</v>
      </c>
      <c r="O210" s="68"/>
      <c r="P210" s="137">
        <f t="shared" si="250"/>
        <v>0</v>
      </c>
      <c r="Q210" s="167">
        <f t="shared" si="251"/>
        <v>0</v>
      </c>
      <c r="R210" s="164">
        <f t="shared" si="252"/>
        <v>0</v>
      </c>
      <c r="S210" s="165">
        <f t="shared" si="253"/>
        <v>0</v>
      </c>
      <c r="U210" s="169">
        <f t="shared" si="266"/>
        <v>0</v>
      </c>
      <c r="V210" s="6"/>
      <c r="W210" s="6"/>
      <c r="X210" s="137">
        <f t="shared" si="254"/>
        <v>0</v>
      </c>
      <c r="Y210" s="167">
        <f t="shared" si="255"/>
        <v>0</v>
      </c>
      <c r="Z210" s="169">
        <f t="shared" si="267"/>
        <v>0</v>
      </c>
      <c r="AA210" s="6"/>
      <c r="AB210" s="6"/>
      <c r="AC210" s="137">
        <f t="shared" si="256"/>
        <v>0</v>
      </c>
      <c r="AD210" s="160">
        <f t="shared" si="257"/>
        <v>0</v>
      </c>
      <c r="AE210" s="169">
        <f t="shared" si="268"/>
        <v>0</v>
      </c>
      <c r="AF210" s="6"/>
      <c r="AG210" s="6"/>
      <c r="AH210" s="137">
        <f t="shared" si="258"/>
        <v>0</v>
      </c>
      <c r="AI210" s="160">
        <f t="shared" si="259"/>
        <v>0</v>
      </c>
      <c r="AJ210" s="169">
        <f t="shared" si="269"/>
        <v>0</v>
      </c>
      <c r="AK210" s="6"/>
      <c r="AL210" s="6"/>
      <c r="AM210" s="137">
        <f t="shared" si="260"/>
        <v>0</v>
      </c>
      <c r="AN210" s="160">
        <f t="shared" si="261"/>
        <v>0</v>
      </c>
      <c r="AO210" s="169">
        <f t="shared" si="270"/>
        <v>0</v>
      </c>
      <c r="AP210" s="6"/>
      <c r="AQ210" s="6"/>
      <c r="AR210" s="137">
        <f t="shared" si="271"/>
        <v>0</v>
      </c>
      <c r="AS210" s="160">
        <f t="shared" si="272"/>
        <v>0</v>
      </c>
      <c r="AT210" s="164">
        <f t="shared" si="273"/>
        <v>0</v>
      </c>
      <c r="AU210" s="165">
        <f t="shared" si="274"/>
        <v>0</v>
      </c>
    </row>
    <row r="211" spans="2:47" outlineLevel="1" x14ac:dyDescent="0.35">
      <c r="B211" s="237" t="s">
        <v>79</v>
      </c>
      <c r="C211" s="62" t="s">
        <v>106</v>
      </c>
      <c r="D211" s="68"/>
      <c r="E211" s="69"/>
      <c r="F211" s="68"/>
      <c r="G211" s="137">
        <f t="shared" si="244"/>
        <v>0</v>
      </c>
      <c r="H211" s="167">
        <f t="shared" si="245"/>
        <v>0</v>
      </c>
      <c r="I211" s="68"/>
      <c r="J211" s="137">
        <f t="shared" si="246"/>
        <v>0</v>
      </c>
      <c r="K211" s="167">
        <f t="shared" si="247"/>
        <v>0</v>
      </c>
      <c r="L211" s="68"/>
      <c r="M211" s="137">
        <f t="shared" si="248"/>
        <v>0</v>
      </c>
      <c r="N211" s="167">
        <f t="shared" si="249"/>
        <v>0</v>
      </c>
      <c r="O211" s="68"/>
      <c r="P211" s="137">
        <f t="shared" si="250"/>
        <v>0</v>
      </c>
      <c r="Q211" s="167">
        <f t="shared" si="251"/>
        <v>0</v>
      </c>
      <c r="R211" s="164">
        <f t="shared" si="252"/>
        <v>0</v>
      </c>
      <c r="S211" s="165">
        <f t="shared" si="253"/>
        <v>0</v>
      </c>
      <c r="U211" s="169">
        <f t="shared" si="266"/>
        <v>0</v>
      </c>
      <c r="V211" s="6"/>
      <c r="W211" s="6"/>
      <c r="X211" s="137">
        <f t="shared" si="254"/>
        <v>0</v>
      </c>
      <c r="Y211" s="167">
        <f t="shared" si="255"/>
        <v>0</v>
      </c>
      <c r="Z211" s="169">
        <f t="shared" si="267"/>
        <v>0</v>
      </c>
      <c r="AA211" s="6"/>
      <c r="AB211" s="6"/>
      <c r="AC211" s="137">
        <f t="shared" si="256"/>
        <v>0</v>
      </c>
      <c r="AD211" s="160">
        <f t="shared" si="257"/>
        <v>0</v>
      </c>
      <c r="AE211" s="169">
        <f t="shared" si="268"/>
        <v>0</v>
      </c>
      <c r="AF211" s="6"/>
      <c r="AG211" s="6"/>
      <c r="AH211" s="137">
        <f t="shared" si="258"/>
        <v>0</v>
      </c>
      <c r="AI211" s="160">
        <f t="shared" si="259"/>
        <v>0</v>
      </c>
      <c r="AJ211" s="169">
        <f t="shared" si="269"/>
        <v>0</v>
      </c>
      <c r="AK211" s="6"/>
      <c r="AL211" s="6"/>
      <c r="AM211" s="137">
        <f t="shared" si="260"/>
        <v>0</v>
      </c>
      <c r="AN211" s="160">
        <f t="shared" si="261"/>
        <v>0</v>
      </c>
      <c r="AO211" s="169">
        <f t="shared" si="270"/>
        <v>0</v>
      </c>
      <c r="AP211" s="6"/>
      <c r="AQ211" s="6"/>
      <c r="AR211" s="137">
        <f t="shared" si="271"/>
        <v>0</v>
      </c>
      <c r="AS211" s="160">
        <f t="shared" si="272"/>
        <v>0</v>
      </c>
      <c r="AT211" s="164">
        <f t="shared" si="273"/>
        <v>0</v>
      </c>
      <c r="AU211" s="165">
        <f t="shared" si="274"/>
        <v>0</v>
      </c>
    </row>
    <row r="212" spans="2:47" outlineLevel="1" x14ac:dyDescent="0.35">
      <c r="B212" s="238" t="s">
        <v>80</v>
      </c>
      <c r="C212" s="62" t="s">
        <v>106</v>
      </c>
      <c r="D212" s="68"/>
      <c r="E212" s="69"/>
      <c r="F212" s="68"/>
      <c r="G212" s="137">
        <f t="shared" si="244"/>
        <v>0</v>
      </c>
      <c r="H212" s="167">
        <f t="shared" si="245"/>
        <v>0</v>
      </c>
      <c r="I212" s="68"/>
      <c r="J212" s="137">
        <f t="shared" si="246"/>
        <v>0</v>
      </c>
      <c r="K212" s="167">
        <f t="shared" si="247"/>
        <v>0</v>
      </c>
      <c r="L212" s="68"/>
      <c r="M212" s="137">
        <f t="shared" si="248"/>
        <v>0</v>
      </c>
      <c r="N212" s="167">
        <f t="shared" si="249"/>
        <v>0</v>
      </c>
      <c r="O212" s="68"/>
      <c r="P212" s="137">
        <f t="shared" si="250"/>
        <v>0</v>
      </c>
      <c r="Q212" s="167">
        <f t="shared" si="251"/>
        <v>0</v>
      </c>
      <c r="R212" s="164">
        <f t="shared" si="252"/>
        <v>0</v>
      </c>
      <c r="S212" s="165">
        <f t="shared" si="253"/>
        <v>0</v>
      </c>
      <c r="U212" s="169">
        <f t="shared" si="266"/>
        <v>1</v>
      </c>
      <c r="V212" s="6">
        <v>1</v>
      </c>
      <c r="W212" s="6"/>
      <c r="X212" s="137">
        <f t="shared" si="254"/>
        <v>1</v>
      </c>
      <c r="Y212" s="167">
        <f t="shared" si="255"/>
        <v>0</v>
      </c>
      <c r="Z212" s="169">
        <f t="shared" si="267"/>
        <v>0</v>
      </c>
      <c r="AA212" s="6"/>
      <c r="AB212" s="6"/>
      <c r="AC212" s="137">
        <f t="shared" si="256"/>
        <v>1</v>
      </c>
      <c r="AD212" s="160">
        <f t="shared" si="257"/>
        <v>0</v>
      </c>
      <c r="AE212" s="169">
        <f t="shared" si="268"/>
        <v>0</v>
      </c>
      <c r="AF212" s="6"/>
      <c r="AG212" s="6"/>
      <c r="AH212" s="137">
        <f t="shared" si="258"/>
        <v>1</v>
      </c>
      <c r="AI212" s="160">
        <f t="shared" si="259"/>
        <v>0</v>
      </c>
      <c r="AJ212" s="169">
        <f t="shared" si="269"/>
        <v>0</v>
      </c>
      <c r="AK212" s="6"/>
      <c r="AL212" s="6"/>
      <c r="AM212" s="137">
        <f t="shared" si="260"/>
        <v>1</v>
      </c>
      <c r="AN212" s="160">
        <f t="shared" si="261"/>
        <v>0</v>
      </c>
      <c r="AO212" s="169">
        <f t="shared" si="270"/>
        <v>0</v>
      </c>
      <c r="AP212" s="6"/>
      <c r="AQ212" s="6"/>
      <c r="AR212" s="137">
        <f t="shared" si="271"/>
        <v>1</v>
      </c>
      <c r="AS212" s="160">
        <f t="shared" si="272"/>
        <v>0</v>
      </c>
      <c r="AT212" s="164">
        <f t="shared" si="273"/>
        <v>1</v>
      </c>
      <c r="AU212" s="165">
        <f t="shared" si="274"/>
        <v>0</v>
      </c>
    </row>
    <row r="213" spans="2:47" outlineLevel="1" x14ac:dyDescent="0.35">
      <c r="B213" s="237" t="s">
        <v>81</v>
      </c>
      <c r="C213" s="62" t="s">
        <v>106</v>
      </c>
      <c r="D213" s="68"/>
      <c r="E213" s="69"/>
      <c r="F213" s="68"/>
      <c r="G213" s="137">
        <f t="shared" si="244"/>
        <v>0</v>
      </c>
      <c r="H213" s="167">
        <f t="shared" si="245"/>
        <v>0</v>
      </c>
      <c r="I213" s="68"/>
      <c r="J213" s="137">
        <f t="shared" si="246"/>
        <v>0</v>
      </c>
      <c r="K213" s="167">
        <f t="shared" si="247"/>
        <v>0</v>
      </c>
      <c r="L213" s="68"/>
      <c r="M213" s="137">
        <f t="shared" si="248"/>
        <v>0</v>
      </c>
      <c r="N213" s="167">
        <f t="shared" si="249"/>
        <v>0</v>
      </c>
      <c r="O213" s="68"/>
      <c r="P213" s="137">
        <f t="shared" si="250"/>
        <v>0</v>
      </c>
      <c r="Q213" s="167">
        <f t="shared" si="251"/>
        <v>0</v>
      </c>
      <c r="R213" s="164">
        <f t="shared" si="252"/>
        <v>0</v>
      </c>
      <c r="S213" s="165">
        <f t="shared" si="253"/>
        <v>0</v>
      </c>
      <c r="U213" s="169">
        <f t="shared" si="266"/>
        <v>0</v>
      </c>
      <c r="V213" s="6"/>
      <c r="W213" s="6"/>
      <c r="X213" s="137">
        <f t="shared" si="254"/>
        <v>0</v>
      </c>
      <c r="Y213" s="167">
        <f t="shared" si="255"/>
        <v>0</v>
      </c>
      <c r="Z213" s="169">
        <f t="shared" si="267"/>
        <v>0</v>
      </c>
      <c r="AA213" s="6"/>
      <c r="AB213" s="6"/>
      <c r="AC213" s="137">
        <f t="shared" si="256"/>
        <v>0</v>
      </c>
      <c r="AD213" s="160">
        <f t="shared" si="257"/>
        <v>0</v>
      </c>
      <c r="AE213" s="169">
        <f t="shared" si="268"/>
        <v>0</v>
      </c>
      <c r="AF213" s="6"/>
      <c r="AG213" s="6"/>
      <c r="AH213" s="137">
        <f t="shared" si="258"/>
        <v>0</v>
      </c>
      <c r="AI213" s="160">
        <f t="shared" si="259"/>
        <v>0</v>
      </c>
      <c r="AJ213" s="169">
        <f t="shared" si="269"/>
        <v>0</v>
      </c>
      <c r="AK213" s="6"/>
      <c r="AL213" s="6"/>
      <c r="AM213" s="137">
        <f t="shared" si="260"/>
        <v>0</v>
      </c>
      <c r="AN213" s="160">
        <f t="shared" si="261"/>
        <v>0</v>
      </c>
      <c r="AO213" s="169">
        <f t="shared" si="270"/>
        <v>0</v>
      </c>
      <c r="AP213" s="6"/>
      <c r="AQ213" s="6"/>
      <c r="AR213" s="137">
        <f t="shared" si="271"/>
        <v>0</v>
      </c>
      <c r="AS213" s="160">
        <f t="shared" si="272"/>
        <v>0</v>
      </c>
      <c r="AT213" s="164">
        <f t="shared" si="273"/>
        <v>0</v>
      </c>
      <c r="AU213" s="165">
        <f t="shared" si="274"/>
        <v>0</v>
      </c>
    </row>
    <row r="214" spans="2:47" outlineLevel="1" x14ac:dyDescent="0.35">
      <c r="B214" s="238" t="s">
        <v>82</v>
      </c>
      <c r="C214" s="62" t="s">
        <v>106</v>
      </c>
      <c r="D214" s="68"/>
      <c r="E214" s="69"/>
      <c r="F214" s="68"/>
      <c r="G214" s="137">
        <f t="shared" si="244"/>
        <v>0</v>
      </c>
      <c r="H214" s="167">
        <f t="shared" si="245"/>
        <v>0</v>
      </c>
      <c r="I214" s="68"/>
      <c r="J214" s="137">
        <f t="shared" si="246"/>
        <v>0</v>
      </c>
      <c r="K214" s="167">
        <f t="shared" si="247"/>
        <v>0</v>
      </c>
      <c r="L214" s="68"/>
      <c r="M214" s="137">
        <f t="shared" si="248"/>
        <v>0</v>
      </c>
      <c r="N214" s="167">
        <f t="shared" si="249"/>
        <v>0</v>
      </c>
      <c r="O214" s="68"/>
      <c r="P214" s="137">
        <f t="shared" si="250"/>
        <v>0</v>
      </c>
      <c r="Q214" s="167">
        <f t="shared" si="251"/>
        <v>0</v>
      </c>
      <c r="R214" s="164">
        <f t="shared" si="252"/>
        <v>0</v>
      </c>
      <c r="S214" s="165">
        <f t="shared" si="253"/>
        <v>0</v>
      </c>
      <c r="U214" s="169">
        <f t="shared" si="266"/>
        <v>0</v>
      </c>
      <c r="V214" s="6"/>
      <c r="W214" s="6"/>
      <c r="X214" s="137">
        <f t="shared" si="254"/>
        <v>0</v>
      </c>
      <c r="Y214" s="167">
        <f t="shared" si="255"/>
        <v>0</v>
      </c>
      <c r="Z214" s="169">
        <f t="shared" si="267"/>
        <v>0</v>
      </c>
      <c r="AA214" s="6"/>
      <c r="AB214" s="6"/>
      <c r="AC214" s="137">
        <f t="shared" si="256"/>
        <v>0</v>
      </c>
      <c r="AD214" s="160">
        <f t="shared" si="257"/>
        <v>0</v>
      </c>
      <c r="AE214" s="169">
        <f t="shared" si="268"/>
        <v>0</v>
      </c>
      <c r="AF214" s="6"/>
      <c r="AG214" s="6"/>
      <c r="AH214" s="137">
        <f t="shared" si="258"/>
        <v>0</v>
      </c>
      <c r="AI214" s="160">
        <f t="shared" si="259"/>
        <v>0</v>
      </c>
      <c r="AJ214" s="169">
        <f t="shared" si="269"/>
        <v>0</v>
      </c>
      <c r="AK214" s="6"/>
      <c r="AL214" s="6"/>
      <c r="AM214" s="137">
        <f t="shared" si="260"/>
        <v>0</v>
      </c>
      <c r="AN214" s="160">
        <f t="shared" si="261"/>
        <v>0</v>
      </c>
      <c r="AO214" s="169">
        <f t="shared" si="270"/>
        <v>0</v>
      </c>
      <c r="AP214" s="6"/>
      <c r="AQ214" s="6"/>
      <c r="AR214" s="137">
        <f t="shared" si="271"/>
        <v>0</v>
      </c>
      <c r="AS214" s="160">
        <f t="shared" si="272"/>
        <v>0</v>
      </c>
      <c r="AT214" s="164">
        <f t="shared" si="273"/>
        <v>0</v>
      </c>
      <c r="AU214" s="165">
        <f t="shared" si="274"/>
        <v>0</v>
      </c>
    </row>
    <row r="215" spans="2:47" outlineLevel="1" x14ac:dyDescent="0.35">
      <c r="B215" s="237" t="s">
        <v>83</v>
      </c>
      <c r="C215" s="62" t="s">
        <v>106</v>
      </c>
      <c r="D215" s="68"/>
      <c r="E215" s="69"/>
      <c r="F215" s="68"/>
      <c r="G215" s="137">
        <f t="shared" si="244"/>
        <v>0</v>
      </c>
      <c r="H215" s="167">
        <f t="shared" si="245"/>
        <v>0</v>
      </c>
      <c r="I215" s="68"/>
      <c r="J215" s="137">
        <f t="shared" si="246"/>
        <v>0</v>
      </c>
      <c r="K215" s="167">
        <f t="shared" si="247"/>
        <v>0</v>
      </c>
      <c r="L215" s="68"/>
      <c r="M215" s="137">
        <f t="shared" si="248"/>
        <v>0</v>
      </c>
      <c r="N215" s="167">
        <f t="shared" si="249"/>
        <v>0</v>
      </c>
      <c r="O215" s="68"/>
      <c r="P215" s="137">
        <f t="shared" si="250"/>
        <v>0</v>
      </c>
      <c r="Q215" s="167">
        <f t="shared" si="251"/>
        <v>0</v>
      </c>
      <c r="R215" s="164">
        <f t="shared" si="252"/>
        <v>0</v>
      </c>
      <c r="S215" s="165">
        <f t="shared" si="253"/>
        <v>0</v>
      </c>
      <c r="U215" s="169">
        <f t="shared" si="266"/>
        <v>0</v>
      </c>
      <c r="V215" s="6"/>
      <c r="W215" s="6"/>
      <c r="X215" s="137">
        <f t="shared" si="254"/>
        <v>0</v>
      </c>
      <c r="Y215" s="167">
        <f t="shared" si="255"/>
        <v>0</v>
      </c>
      <c r="Z215" s="169">
        <f t="shared" si="267"/>
        <v>0</v>
      </c>
      <c r="AA215" s="6"/>
      <c r="AB215" s="6"/>
      <c r="AC215" s="137">
        <f t="shared" si="256"/>
        <v>0</v>
      </c>
      <c r="AD215" s="160">
        <f t="shared" si="257"/>
        <v>0</v>
      </c>
      <c r="AE215" s="169">
        <f t="shared" si="268"/>
        <v>0</v>
      </c>
      <c r="AF215" s="6"/>
      <c r="AG215" s="6"/>
      <c r="AH215" s="137">
        <f t="shared" si="258"/>
        <v>0</v>
      </c>
      <c r="AI215" s="160">
        <f t="shared" si="259"/>
        <v>0</v>
      </c>
      <c r="AJ215" s="169">
        <f t="shared" si="269"/>
        <v>0</v>
      </c>
      <c r="AK215" s="6"/>
      <c r="AL215" s="6"/>
      <c r="AM215" s="137">
        <f t="shared" si="260"/>
        <v>0</v>
      </c>
      <c r="AN215" s="160">
        <f t="shared" si="261"/>
        <v>0</v>
      </c>
      <c r="AO215" s="169">
        <f t="shared" si="270"/>
        <v>0</v>
      </c>
      <c r="AP215" s="6"/>
      <c r="AQ215" s="6"/>
      <c r="AR215" s="137">
        <f t="shared" si="271"/>
        <v>0</v>
      </c>
      <c r="AS215" s="160">
        <f t="shared" si="272"/>
        <v>0</v>
      </c>
      <c r="AT215" s="164">
        <f t="shared" si="273"/>
        <v>0</v>
      </c>
      <c r="AU215" s="165">
        <f t="shared" si="274"/>
        <v>0</v>
      </c>
    </row>
    <row r="216" spans="2:47" outlineLevel="1" x14ac:dyDescent="0.35">
      <c r="B216" s="238" t="s">
        <v>84</v>
      </c>
      <c r="C216" s="62" t="s">
        <v>106</v>
      </c>
      <c r="D216" s="68"/>
      <c r="E216" s="69"/>
      <c r="F216" s="68"/>
      <c r="G216" s="137">
        <f t="shared" si="244"/>
        <v>0</v>
      </c>
      <c r="H216" s="167">
        <f t="shared" si="245"/>
        <v>0</v>
      </c>
      <c r="I216" s="68"/>
      <c r="J216" s="137">
        <f t="shared" si="246"/>
        <v>0</v>
      </c>
      <c r="K216" s="167">
        <f t="shared" si="247"/>
        <v>0</v>
      </c>
      <c r="L216" s="68"/>
      <c r="M216" s="137">
        <f t="shared" si="248"/>
        <v>0</v>
      </c>
      <c r="N216" s="167">
        <f t="shared" si="249"/>
        <v>0</v>
      </c>
      <c r="O216" s="68"/>
      <c r="P216" s="137">
        <f t="shared" si="250"/>
        <v>0</v>
      </c>
      <c r="Q216" s="167">
        <f t="shared" si="251"/>
        <v>0</v>
      </c>
      <c r="R216" s="164">
        <f t="shared" si="252"/>
        <v>0</v>
      </c>
      <c r="S216" s="165">
        <f t="shared" si="253"/>
        <v>0</v>
      </c>
      <c r="U216" s="169">
        <f t="shared" si="266"/>
        <v>0</v>
      </c>
      <c r="V216" s="6"/>
      <c r="W216" s="6"/>
      <c r="X216" s="137">
        <f t="shared" si="254"/>
        <v>0</v>
      </c>
      <c r="Y216" s="167">
        <f t="shared" si="255"/>
        <v>0</v>
      </c>
      <c r="Z216" s="169">
        <f t="shared" si="267"/>
        <v>0</v>
      </c>
      <c r="AA216" s="6"/>
      <c r="AB216" s="6"/>
      <c r="AC216" s="137">
        <f t="shared" si="256"/>
        <v>0</v>
      </c>
      <c r="AD216" s="160">
        <f t="shared" si="257"/>
        <v>0</v>
      </c>
      <c r="AE216" s="169">
        <f t="shared" si="268"/>
        <v>0</v>
      </c>
      <c r="AF216" s="6"/>
      <c r="AG216" s="6"/>
      <c r="AH216" s="137">
        <f t="shared" si="258"/>
        <v>0</v>
      </c>
      <c r="AI216" s="160">
        <f t="shared" si="259"/>
        <v>0</v>
      </c>
      <c r="AJ216" s="169">
        <f t="shared" si="269"/>
        <v>0</v>
      </c>
      <c r="AK216" s="6"/>
      <c r="AL216" s="6"/>
      <c r="AM216" s="137">
        <f t="shared" si="260"/>
        <v>0</v>
      </c>
      <c r="AN216" s="160">
        <f t="shared" si="261"/>
        <v>0</v>
      </c>
      <c r="AO216" s="169">
        <f t="shared" si="270"/>
        <v>0</v>
      </c>
      <c r="AP216" s="6"/>
      <c r="AQ216" s="6"/>
      <c r="AR216" s="137">
        <f t="shared" si="271"/>
        <v>0</v>
      </c>
      <c r="AS216" s="160">
        <f t="shared" si="272"/>
        <v>0</v>
      </c>
      <c r="AT216" s="164">
        <f t="shared" si="273"/>
        <v>0</v>
      </c>
      <c r="AU216" s="165">
        <f t="shared" si="274"/>
        <v>0</v>
      </c>
    </row>
    <row r="217" spans="2:47" outlineLevel="1" x14ac:dyDescent="0.35">
      <c r="B217" s="237" t="s">
        <v>85</v>
      </c>
      <c r="C217" s="62" t="s">
        <v>106</v>
      </c>
      <c r="D217" s="68"/>
      <c r="E217" s="69"/>
      <c r="F217" s="68"/>
      <c r="G217" s="137">
        <f t="shared" si="244"/>
        <v>0</v>
      </c>
      <c r="H217" s="167">
        <f t="shared" si="245"/>
        <v>0</v>
      </c>
      <c r="I217" s="68"/>
      <c r="J217" s="137">
        <f t="shared" si="246"/>
        <v>0</v>
      </c>
      <c r="K217" s="167">
        <f t="shared" si="247"/>
        <v>0</v>
      </c>
      <c r="L217" s="68"/>
      <c r="M217" s="137">
        <f t="shared" si="248"/>
        <v>0</v>
      </c>
      <c r="N217" s="167">
        <f t="shared" si="249"/>
        <v>0</v>
      </c>
      <c r="O217" s="68"/>
      <c r="P217" s="137">
        <f t="shared" si="250"/>
        <v>0</v>
      </c>
      <c r="Q217" s="167">
        <f t="shared" si="251"/>
        <v>0</v>
      </c>
      <c r="R217" s="164">
        <f t="shared" si="252"/>
        <v>0</v>
      </c>
      <c r="S217" s="165">
        <f t="shared" si="253"/>
        <v>0</v>
      </c>
      <c r="U217" s="169">
        <f t="shared" si="266"/>
        <v>0</v>
      </c>
      <c r="V217" s="6"/>
      <c r="W217" s="6"/>
      <c r="X217" s="137">
        <f t="shared" si="254"/>
        <v>0</v>
      </c>
      <c r="Y217" s="167">
        <f t="shared" si="255"/>
        <v>0</v>
      </c>
      <c r="Z217" s="169">
        <f t="shared" si="267"/>
        <v>0</v>
      </c>
      <c r="AA217" s="6"/>
      <c r="AB217" s="6"/>
      <c r="AC217" s="137">
        <f t="shared" si="256"/>
        <v>0</v>
      </c>
      <c r="AD217" s="160">
        <f t="shared" si="257"/>
        <v>0</v>
      </c>
      <c r="AE217" s="169">
        <f t="shared" si="268"/>
        <v>0</v>
      </c>
      <c r="AF217" s="6"/>
      <c r="AG217" s="6"/>
      <c r="AH217" s="137">
        <f t="shared" si="258"/>
        <v>0</v>
      </c>
      <c r="AI217" s="160">
        <f t="shared" si="259"/>
        <v>0</v>
      </c>
      <c r="AJ217" s="169">
        <f t="shared" si="269"/>
        <v>0</v>
      </c>
      <c r="AK217" s="6"/>
      <c r="AL217" s="6"/>
      <c r="AM217" s="137">
        <f t="shared" si="260"/>
        <v>0</v>
      </c>
      <c r="AN217" s="160">
        <f t="shared" si="261"/>
        <v>0</v>
      </c>
      <c r="AO217" s="169">
        <f t="shared" si="270"/>
        <v>0</v>
      </c>
      <c r="AP217" s="6"/>
      <c r="AQ217" s="6"/>
      <c r="AR217" s="137">
        <f t="shared" si="271"/>
        <v>0</v>
      </c>
      <c r="AS217" s="160">
        <f t="shared" si="272"/>
        <v>0</v>
      </c>
      <c r="AT217" s="164">
        <f t="shared" si="273"/>
        <v>0</v>
      </c>
      <c r="AU217" s="165">
        <f t="shared" si="274"/>
        <v>0</v>
      </c>
    </row>
    <row r="218" spans="2:47" outlineLevel="1" x14ac:dyDescent="0.35">
      <c r="B218" s="238" t="s">
        <v>86</v>
      </c>
      <c r="C218" s="62" t="s">
        <v>106</v>
      </c>
      <c r="D218" s="68"/>
      <c r="E218" s="69"/>
      <c r="F218" s="68"/>
      <c r="G218" s="137">
        <f t="shared" si="244"/>
        <v>0</v>
      </c>
      <c r="H218" s="167">
        <f t="shared" si="245"/>
        <v>0</v>
      </c>
      <c r="I218" s="68"/>
      <c r="J218" s="137">
        <f t="shared" si="246"/>
        <v>0</v>
      </c>
      <c r="K218" s="167">
        <f t="shared" si="247"/>
        <v>0</v>
      </c>
      <c r="L218" s="68"/>
      <c r="M218" s="137">
        <f t="shared" si="248"/>
        <v>0</v>
      </c>
      <c r="N218" s="167">
        <f t="shared" si="249"/>
        <v>0</v>
      </c>
      <c r="O218" s="68"/>
      <c r="P218" s="137">
        <f t="shared" si="250"/>
        <v>0</v>
      </c>
      <c r="Q218" s="167">
        <f t="shared" si="251"/>
        <v>0</v>
      </c>
      <c r="R218" s="164">
        <f t="shared" si="252"/>
        <v>0</v>
      </c>
      <c r="S218" s="165">
        <f t="shared" si="253"/>
        <v>0</v>
      </c>
      <c r="U218" s="169">
        <f t="shared" si="266"/>
        <v>0</v>
      </c>
      <c r="V218" s="6"/>
      <c r="W218" s="6"/>
      <c r="X218" s="137">
        <f t="shared" si="254"/>
        <v>0</v>
      </c>
      <c r="Y218" s="167">
        <f t="shared" si="255"/>
        <v>0</v>
      </c>
      <c r="Z218" s="169">
        <f t="shared" si="267"/>
        <v>0</v>
      </c>
      <c r="AA218" s="6"/>
      <c r="AB218" s="6"/>
      <c r="AC218" s="137">
        <f t="shared" si="256"/>
        <v>0</v>
      </c>
      <c r="AD218" s="160">
        <f t="shared" si="257"/>
        <v>0</v>
      </c>
      <c r="AE218" s="169">
        <f t="shared" si="268"/>
        <v>0</v>
      </c>
      <c r="AF218" s="6"/>
      <c r="AG218" s="6"/>
      <c r="AH218" s="137">
        <f t="shared" si="258"/>
        <v>0</v>
      </c>
      <c r="AI218" s="160">
        <f t="shared" si="259"/>
        <v>0</v>
      </c>
      <c r="AJ218" s="169">
        <f t="shared" si="269"/>
        <v>0</v>
      </c>
      <c r="AK218" s="6"/>
      <c r="AL218" s="6"/>
      <c r="AM218" s="137">
        <f t="shared" si="260"/>
        <v>0</v>
      </c>
      <c r="AN218" s="160">
        <f t="shared" si="261"/>
        <v>0</v>
      </c>
      <c r="AO218" s="169">
        <f t="shared" si="270"/>
        <v>0</v>
      </c>
      <c r="AP218" s="6"/>
      <c r="AQ218" s="6"/>
      <c r="AR218" s="137">
        <f t="shared" si="271"/>
        <v>0</v>
      </c>
      <c r="AS218" s="160">
        <f t="shared" si="272"/>
        <v>0</v>
      </c>
      <c r="AT218" s="164">
        <f t="shared" si="273"/>
        <v>0</v>
      </c>
      <c r="AU218" s="165">
        <f t="shared" si="274"/>
        <v>0</v>
      </c>
    </row>
    <row r="219" spans="2:47" outlineLevel="1" x14ac:dyDescent="0.35">
      <c r="B219" s="237" t="s">
        <v>87</v>
      </c>
      <c r="C219" s="62" t="s">
        <v>106</v>
      </c>
      <c r="D219" s="68"/>
      <c r="E219" s="69"/>
      <c r="F219" s="68"/>
      <c r="G219" s="137">
        <f t="shared" si="244"/>
        <v>0</v>
      </c>
      <c r="H219" s="167">
        <f t="shared" si="245"/>
        <v>0</v>
      </c>
      <c r="I219" s="68"/>
      <c r="J219" s="137">
        <f t="shared" si="246"/>
        <v>0</v>
      </c>
      <c r="K219" s="167">
        <f t="shared" si="247"/>
        <v>0</v>
      </c>
      <c r="L219" s="68"/>
      <c r="M219" s="137">
        <f t="shared" si="248"/>
        <v>0</v>
      </c>
      <c r="N219" s="167">
        <f t="shared" si="249"/>
        <v>0</v>
      </c>
      <c r="O219" s="68"/>
      <c r="P219" s="137">
        <f t="shared" si="250"/>
        <v>0</v>
      </c>
      <c r="Q219" s="167">
        <f t="shared" si="251"/>
        <v>0</v>
      </c>
      <c r="R219" s="164">
        <f t="shared" si="252"/>
        <v>0</v>
      </c>
      <c r="S219" s="165">
        <f t="shared" si="253"/>
        <v>0</v>
      </c>
      <c r="U219" s="169">
        <f t="shared" si="266"/>
        <v>0</v>
      </c>
      <c r="V219" s="6"/>
      <c r="W219" s="6"/>
      <c r="X219" s="137">
        <f t="shared" si="254"/>
        <v>0</v>
      </c>
      <c r="Y219" s="167">
        <f t="shared" si="255"/>
        <v>0</v>
      </c>
      <c r="Z219" s="169">
        <f t="shared" si="267"/>
        <v>0</v>
      </c>
      <c r="AA219" s="6"/>
      <c r="AB219" s="6"/>
      <c r="AC219" s="137">
        <f t="shared" si="256"/>
        <v>0</v>
      </c>
      <c r="AD219" s="160">
        <f t="shared" si="257"/>
        <v>0</v>
      </c>
      <c r="AE219" s="169">
        <f t="shared" si="268"/>
        <v>0</v>
      </c>
      <c r="AF219" s="6"/>
      <c r="AG219" s="6"/>
      <c r="AH219" s="137">
        <f t="shared" si="258"/>
        <v>0</v>
      </c>
      <c r="AI219" s="160">
        <f t="shared" si="259"/>
        <v>0</v>
      </c>
      <c r="AJ219" s="169">
        <f t="shared" si="269"/>
        <v>0</v>
      </c>
      <c r="AK219" s="6"/>
      <c r="AL219" s="6"/>
      <c r="AM219" s="137">
        <f t="shared" si="260"/>
        <v>0</v>
      </c>
      <c r="AN219" s="160">
        <f t="shared" si="261"/>
        <v>0</v>
      </c>
      <c r="AO219" s="169">
        <f t="shared" si="270"/>
        <v>0</v>
      </c>
      <c r="AP219" s="6"/>
      <c r="AQ219" s="6"/>
      <c r="AR219" s="137">
        <f t="shared" si="271"/>
        <v>0</v>
      </c>
      <c r="AS219" s="160">
        <f t="shared" si="272"/>
        <v>0</v>
      </c>
      <c r="AT219" s="164">
        <f t="shared" si="273"/>
        <v>0</v>
      </c>
      <c r="AU219" s="165">
        <f t="shared" si="274"/>
        <v>0</v>
      </c>
    </row>
    <row r="220" spans="2:47" outlineLevel="1" x14ac:dyDescent="0.35">
      <c r="B220" s="238" t="s">
        <v>88</v>
      </c>
      <c r="C220" s="62" t="s">
        <v>106</v>
      </c>
      <c r="D220" s="68"/>
      <c r="E220" s="69"/>
      <c r="F220" s="68"/>
      <c r="G220" s="137">
        <f t="shared" si="244"/>
        <v>0</v>
      </c>
      <c r="H220" s="167">
        <f t="shared" si="245"/>
        <v>0</v>
      </c>
      <c r="I220" s="68"/>
      <c r="J220" s="137">
        <f t="shared" si="246"/>
        <v>0</v>
      </c>
      <c r="K220" s="167">
        <f t="shared" si="247"/>
        <v>0</v>
      </c>
      <c r="L220" s="68"/>
      <c r="M220" s="137">
        <f t="shared" si="248"/>
        <v>0</v>
      </c>
      <c r="N220" s="167">
        <f t="shared" si="249"/>
        <v>0</v>
      </c>
      <c r="O220" s="68"/>
      <c r="P220" s="137">
        <f t="shared" si="250"/>
        <v>0</v>
      </c>
      <c r="Q220" s="167">
        <f t="shared" si="251"/>
        <v>0</v>
      </c>
      <c r="R220" s="164">
        <f t="shared" si="252"/>
        <v>0</v>
      </c>
      <c r="S220" s="165">
        <f t="shared" si="253"/>
        <v>0</v>
      </c>
      <c r="U220" s="169">
        <f t="shared" si="266"/>
        <v>0</v>
      </c>
      <c r="V220" s="6"/>
      <c r="W220" s="6"/>
      <c r="X220" s="137">
        <f t="shared" si="254"/>
        <v>0</v>
      </c>
      <c r="Y220" s="167">
        <f t="shared" si="255"/>
        <v>0</v>
      </c>
      <c r="Z220" s="169">
        <f t="shared" si="267"/>
        <v>0</v>
      </c>
      <c r="AA220" s="6"/>
      <c r="AB220" s="6"/>
      <c r="AC220" s="137">
        <f t="shared" si="256"/>
        <v>0</v>
      </c>
      <c r="AD220" s="160">
        <f t="shared" si="257"/>
        <v>0</v>
      </c>
      <c r="AE220" s="169">
        <f t="shared" si="268"/>
        <v>0</v>
      </c>
      <c r="AF220" s="6"/>
      <c r="AG220" s="6"/>
      <c r="AH220" s="137">
        <f t="shared" si="258"/>
        <v>0</v>
      </c>
      <c r="AI220" s="160">
        <f t="shared" si="259"/>
        <v>0</v>
      </c>
      <c r="AJ220" s="169">
        <f t="shared" si="269"/>
        <v>0</v>
      </c>
      <c r="AK220" s="6"/>
      <c r="AL220" s="6"/>
      <c r="AM220" s="137">
        <f t="shared" si="260"/>
        <v>0</v>
      </c>
      <c r="AN220" s="160">
        <f t="shared" si="261"/>
        <v>0</v>
      </c>
      <c r="AO220" s="169">
        <f t="shared" si="270"/>
        <v>0</v>
      </c>
      <c r="AP220" s="6"/>
      <c r="AQ220" s="6"/>
      <c r="AR220" s="137">
        <f t="shared" si="271"/>
        <v>0</v>
      </c>
      <c r="AS220" s="160">
        <f t="shared" si="272"/>
        <v>0</v>
      </c>
      <c r="AT220" s="164">
        <f t="shared" si="273"/>
        <v>0</v>
      </c>
      <c r="AU220" s="165">
        <f t="shared" si="274"/>
        <v>0</v>
      </c>
    </row>
    <row r="221" spans="2:47" outlineLevel="1" x14ac:dyDescent="0.35">
      <c r="B221" s="237" t="s">
        <v>89</v>
      </c>
      <c r="C221" s="62" t="s">
        <v>106</v>
      </c>
      <c r="D221" s="68"/>
      <c r="E221" s="69"/>
      <c r="F221" s="68"/>
      <c r="G221" s="137">
        <f t="shared" si="244"/>
        <v>0</v>
      </c>
      <c r="H221" s="167">
        <f t="shared" si="245"/>
        <v>0</v>
      </c>
      <c r="I221" s="68"/>
      <c r="J221" s="137">
        <f t="shared" si="246"/>
        <v>0</v>
      </c>
      <c r="K221" s="167">
        <f t="shared" si="247"/>
        <v>0</v>
      </c>
      <c r="L221" s="68"/>
      <c r="M221" s="137">
        <f t="shared" si="248"/>
        <v>0</v>
      </c>
      <c r="N221" s="167">
        <f t="shared" si="249"/>
        <v>0</v>
      </c>
      <c r="O221" s="68"/>
      <c r="P221" s="137">
        <f t="shared" si="250"/>
        <v>0</v>
      </c>
      <c r="Q221" s="167">
        <f t="shared" si="251"/>
        <v>0</v>
      </c>
      <c r="R221" s="164">
        <f t="shared" si="252"/>
        <v>0</v>
      </c>
      <c r="S221" s="165">
        <f t="shared" si="253"/>
        <v>0</v>
      </c>
      <c r="U221" s="169">
        <f t="shared" si="266"/>
        <v>0</v>
      </c>
      <c r="V221" s="6"/>
      <c r="W221" s="6"/>
      <c r="X221" s="137">
        <f t="shared" si="254"/>
        <v>0</v>
      </c>
      <c r="Y221" s="167">
        <f t="shared" si="255"/>
        <v>0</v>
      </c>
      <c r="Z221" s="169">
        <f t="shared" si="267"/>
        <v>0</v>
      </c>
      <c r="AA221" s="6"/>
      <c r="AB221" s="6"/>
      <c r="AC221" s="137">
        <f t="shared" si="256"/>
        <v>0</v>
      </c>
      <c r="AD221" s="160">
        <f t="shared" si="257"/>
        <v>0</v>
      </c>
      <c r="AE221" s="169">
        <f t="shared" si="268"/>
        <v>0</v>
      </c>
      <c r="AF221" s="6"/>
      <c r="AG221" s="6"/>
      <c r="AH221" s="137">
        <f t="shared" si="258"/>
        <v>0</v>
      </c>
      <c r="AI221" s="160">
        <f t="shared" si="259"/>
        <v>0</v>
      </c>
      <c r="AJ221" s="169">
        <f t="shared" si="269"/>
        <v>0</v>
      </c>
      <c r="AK221" s="6"/>
      <c r="AL221" s="6"/>
      <c r="AM221" s="137">
        <f t="shared" si="260"/>
        <v>0</v>
      </c>
      <c r="AN221" s="160">
        <f t="shared" si="261"/>
        <v>0</v>
      </c>
      <c r="AO221" s="169">
        <f t="shared" si="270"/>
        <v>0</v>
      </c>
      <c r="AP221" s="6"/>
      <c r="AQ221" s="6"/>
      <c r="AR221" s="137">
        <f t="shared" si="271"/>
        <v>0</v>
      </c>
      <c r="AS221" s="160">
        <f t="shared" si="272"/>
        <v>0</v>
      </c>
      <c r="AT221" s="164">
        <f t="shared" si="273"/>
        <v>0</v>
      </c>
      <c r="AU221" s="165">
        <f t="shared" si="274"/>
        <v>0</v>
      </c>
    </row>
    <row r="222" spans="2:47" outlineLevel="1" x14ac:dyDescent="0.35">
      <c r="B222" s="238" t="s">
        <v>90</v>
      </c>
      <c r="C222" s="62" t="s">
        <v>106</v>
      </c>
      <c r="D222" s="68"/>
      <c r="E222" s="69"/>
      <c r="F222" s="68"/>
      <c r="G222" s="137">
        <f t="shared" si="244"/>
        <v>0</v>
      </c>
      <c r="H222" s="167">
        <f t="shared" si="245"/>
        <v>0</v>
      </c>
      <c r="I222" s="68"/>
      <c r="J222" s="137">
        <f t="shared" si="246"/>
        <v>0</v>
      </c>
      <c r="K222" s="167">
        <f t="shared" si="247"/>
        <v>0</v>
      </c>
      <c r="L222" s="68"/>
      <c r="M222" s="137">
        <f t="shared" si="248"/>
        <v>0</v>
      </c>
      <c r="N222" s="167">
        <f t="shared" si="249"/>
        <v>0</v>
      </c>
      <c r="O222" s="68"/>
      <c r="P222" s="137">
        <f t="shared" si="250"/>
        <v>0</v>
      </c>
      <c r="Q222" s="167">
        <f t="shared" si="251"/>
        <v>0</v>
      </c>
      <c r="R222" s="164">
        <f t="shared" si="252"/>
        <v>0</v>
      </c>
      <c r="S222" s="165">
        <f t="shared" si="253"/>
        <v>0</v>
      </c>
      <c r="U222" s="169">
        <f t="shared" si="266"/>
        <v>0</v>
      </c>
      <c r="V222" s="6"/>
      <c r="W222" s="6"/>
      <c r="X222" s="137">
        <f t="shared" si="254"/>
        <v>0</v>
      </c>
      <c r="Y222" s="167">
        <f t="shared" si="255"/>
        <v>0</v>
      </c>
      <c r="Z222" s="169">
        <f t="shared" si="267"/>
        <v>0</v>
      </c>
      <c r="AA222" s="6"/>
      <c r="AB222" s="6"/>
      <c r="AC222" s="137">
        <f t="shared" si="256"/>
        <v>0</v>
      </c>
      <c r="AD222" s="160">
        <f t="shared" si="257"/>
        <v>0</v>
      </c>
      <c r="AE222" s="169">
        <f t="shared" si="268"/>
        <v>0</v>
      </c>
      <c r="AF222" s="6"/>
      <c r="AG222" s="6"/>
      <c r="AH222" s="137">
        <f t="shared" si="258"/>
        <v>0</v>
      </c>
      <c r="AI222" s="160">
        <f t="shared" si="259"/>
        <v>0</v>
      </c>
      <c r="AJ222" s="169">
        <f t="shared" si="269"/>
        <v>0</v>
      </c>
      <c r="AK222" s="6"/>
      <c r="AL222" s="6"/>
      <c r="AM222" s="137">
        <f t="shared" si="260"/>
        <v>0</v>
      </c>
      <c r="AN222" s="160">
        <f t="shared" si="261"/>
        <v>0</v>
      </c>
      <c r="AO222" s="169">
        <f t="shared" si="270"/>
        <v>0</v>
      </c>
      <c r="AP222" s="6"/>
      <c r="AQ222" s="6"/>
      <c r="AR222" s="137">
        <f t="shared" si="271"/>
        <v>0</v>
      </c>
      <c r="AS222" s="160">
        <f t="shared" si="272"/>
        <v>0</v>
      </c>
      <c r="AT222" s="164">
        <f t="shared" si="273"/>
        <v>0</v>
      </c>
      <c r="AU222" s="165">
        <f t="shared" si="274"/>
        <v>0</v>
      </c>
    </row>
    <row r="223" spans="2:47" outlineLevel="1" x14ac:dyDescent="0.35">
      <c r="B223" s="238" t="s">
        <v>91</v>
      </c>
      <c r="C223" s="62" t="s">
        <v>106</v>
      </c>
      <c r="D223" s="68"/>
      <c r="E223" s="69"/>
      <c r="F223" s="68"/>
      <c r="G223" s="137">
        <f t="shared" si="244"/>
        <v>0</v>
      </c>
      <c r="H223" s="167">
        <f t="shared" si="245"/>
        <v>0</v>
      </c>
      <c r="I223" s="68"/>
      <c r="J223" s="137">
        <f t="shared" si="246"/>
        <v>0</v>
      </c>
      <c r="K223" s="167">
        <f t="shared" si="247"/>
        <v>0</v>
      </c>
      <c r="L223" s="68"/>
      <c r="M223" s="137">
        <f t="shared" si="248"/>
        <v>0</v>
      </c>
      <c r="N223" s="167">
        <f t="shared" si="249"/>
        <v>0</v>
      </c>
      <c r="O223" s="68"/>
      <c r="P223" s="137">
        <f t="shared" si="250"/>
        <v>0</v>
      </c>
      <c r="Q223" s="167">
        <f t="shared" si="251"/>
        <v>0</v>
      </c>
      <c r="R223" s="164">
        <f t="shared" si="252"/>
        <v>0</v>
      </c>
      <c r="S223" s="165">
        <f t="shared" si="253"/>
        <v>0</v>
      </c>
      <c r="U223" s="169">
        <f t="shared" si="266"/>
        <v>0</v>
      </c>
      <c r="V223" s="6"/>
      <c r="W223" s="6"/>
      <c r="X223" s="137">
        <f t="shared" si="254"/>
        <v>0</v>
      </c>
      <c r="Y223" s="167">
        <f t="shared" si="255"/>
        <v>0</v>
      </c>
      <c r="Z223" s="169">
        <f t="shared" si="267"/>
        <v>0</v>
      </c>
      <c r="AA223" s="6"/>
      <c r="AB223" s="6"/>
      <c r="AC223" s="137">
        <f t="shared" si="256"/>
        <v>0</v>
      </c>
      <c r="AD223" s="160">
        <f t="shared" si="257"/>
        <v>0</v>
      </c>
      <c r="AE223" s="169">
        <f t="shared" si="268"/>
        <v>0</v>
      </c>
      <c r="AF223" s="6"/>
      <c r="AG223" s="6"/>
      <c r="AH223" s="137">
        <f t="shared" si="258"/>
        <v>0</v>
      </c>
      <c r="AI223" s="160">
        <f t="shared" si="259"/>
        <v>0</v>
      </c>
      <c r="AJ223" s="169">
        <f t="shared" si="269"/>
        <v>0</v>
      </c>
      <c r="AK223" s="6"/>
      <c r="AL223" s="6"/>
      <c r="AM223" s="137">
        <f t="shared" si="260"/>
        <v>0</v>
      </c>
      <c r="AN223" s="160">
        <f t="shared" si="261"/>
        <v>0</v>
      </c>
      <c r="AO223" s="169">
        <f t="shared" si="270"/>
        <v>0</v>
      </c>
      <c r="AP223" s="6"/>
      <c r="AQ223" s="6"/>
      <c r="AR223" s="137">
        <f t="shared" si="271"/>
        <v>0</v>
      </c>
      <c r="AS223" s="160">
        <f t="shared" si="272"/>
        <v>0</v>
      </c>
      <c r="AT223" s="164">
        <f t="shared" si="273"/>
        <v>0</v>
      </c>
      <c r="AU223" s="165">
        <f t="shared" si="274"/>
        <v>0</v>
      </c>
    </row>
    <row r="224" spans="2:47" outlineLevel="1" x14ac:dyDescent="0.35">
      <c r="B224" s="237" t="s">
        <v>92</v>
      </c>
      <c r="C224" s="62" t="s">
        <v>106</v>
      </c>
      <c r="D224" s="68"/>
      <c r="E224" s="69"/>
      <c r="F224" s="68"/>
      <c r="G224" s="137">
        <f t="shared" si="244"/>
        <v>0</v>
      </c>
      <c r="H224" s="167">
        <f t="shared" si="245"/>
        <v>0</v>
      </c>
      <c r="I224" s="68"/>
      <c r="J224" s="137">
        <f t="shared" si="246"/>
        <v>0</v>
      </c>
      <c r="K224" s="167">
        <f t="shared" si="247"/>
        <v>0</v>
      </c>
      <c r="L224" s="68"/>
      <c r="M224" s="137">
        <f t="shared" si="248"/>
        <v>0</v>
      </c>
      <c r="N224" s="167">
        <f t="shared" si="249"/>
        <v>0</v>
      </c>
      <c r="O224" s="68"/>
      <c r="P224" s="137">
        <f t="shared" si="250"/>
        <v>0</v>
      </c>
      <c r="Q224" s="167">
        <f t="shared" si="251"/>
        <v>0</v>
      </c>
      <c r="R224" s="164">
        <f t="shared" si="252"/>
        <v>0</v>
      </c>
      <c r="S224" s="165">
        <f t="shared" si="253"/>
        <v>0</v>
      </c>
      <c r="U224" s="169">
        <f t="shared" si="266"/>
        <v>0</v>
      </c>
      <c r="V224" s="6"/>
      <c r="W224" s="6"/>
      <c r="X224" s="137">
        <f t="shared" si="254"/>
        <v>0</v>
      </c>
      <c r="Y224" s="167">
        <f t="shared" si="255"/>
        <v>0</v>
      </c>
      <c r="Z224" s="169">
        <f t="shared" si="267"/>
        <v>0</v>
      </c>
      <c r="AA224" s="6"/>
      <c r="AB224" s="6"/>
      <c r="AC224" s="137">
        <f t="shared" si="256"/>
        <v>0</v>
      </c>
      <c r="AD224" s="160">
        <f t="shared" si="257"/>
        <v>0</v>
      </c>
      <c r="AE224" s="169">
        <f t="shared" si="268"/>
        <v>0</v>
      </c>
      <c r="AF224" s="6"/>
      <c r="AG224" s="6"/>
      <c r="AH224" s="137">
        <f t="shared" si="258"/>
        <v>0</v>
      </c>
      <c r="AI224" s="160">
        <f t="shared" si="259"/>
        <v>0</v>
      </c>
      <c r="AJ224" s="169">
        <f t="shared" si="269"/>
        <v>0</v>
      </c>
      <c r="AK224" s="6"/>
      <c r="AL224" s="6"/>
      <c r="AM224" s="137">
        <f t="shared" si="260"/>
        <v>0</v>
      </c>
      <c r="AN224" s="160">
        <f t="shared" si="261"/>
        <v>0</v>
      </c>
      <c r="AO224" s="169">
        <f t="shared" si="270"/>
        <v>0</v>
      </c>
      <c r="AP224" s="6"/>
      <c r="AQ224" s="6"/>
      <c r="AR224" s="137">
        <f t="shared" si="271"/>
        <v>0</v>
      </c>
      <c r="AS224" s="160">
        <f t="shared" si="272"/>
        <v>0</v>
      </c>
      <c r="AT224" s="164">
        <f t="shared" si="273"/>
        <v>0</v>
      </c>
      <c r="AU224" s="165">
        <f t="shared" si="274"/>
        <v>0</v>
      </c>
    </row>
    <row r="225" spans="2:47" outlineLevel="1" x14ac:dyDescent="0.35">
      <c r="B225" s="238" t="s">
        <v>93</v>
      </c>
      <c r="C225" s="62" t="s">
        <v>106</v>
      </c>
      <c r="D225" s="68"/>
      <c r="E225" s="69"/>
      <c r="F225" s="68"/>
      <c r="G225" s="137">
        <f t="shared" si="244"/>
        <v>0</v>
      </c>
      <c r="H225" s="167">
        <f t="shared" si="245"/>
        <v>0</v>
      </c>
      <c r="I225" s="68"/>
      <c r="J225" s="137">
        <f t="shared" si="246"/>
        <v>0</v>
      </c>
      <c r="K225" s="167">
        <f t="shared" si="247"/>
        <v>0</v>
      </c>
      <c r="L225" s="68"/>
      <c r="M225" s="137">
        <f t="shared" si="248"/>
        <v>0</v>
      </c>
      <c r="N225" s="167">
        <f t="shared" si="249"/>
        <v>0</v>
      </c>
      <c r="O225" s="68"/>
      <c r="P225" s="137">
        <f t="shared" si="250"/>
        <v>0</v>
      </c>
      <c r="Q225" s="167">
        <f t="shared" si="251"/>
        <v>0</v>
      </c>
      <c r="R225" s="164">
        <f t="shared" si="252"/>
        <v>0</v>
      </c>
      <c r="S225" s="165">
        <f t="shared" si="253"/>
        <v>0</v>
      </c>
      <c r="U225" s="169">
        <f t="shared" si="266"/>
        <v>0</v>
      </c>
      <c r="V225" s="6"/>
      <c r="W225" s="6"/>
      <c r="X225" s="137">
        <f t="shared" si="254"/>
        <v>0</v>
      </c>
      <c r="Y225" s="167">
        <f t="shared" si="255"/>
        <v>0</v>
      </c>
      <c r="Z225" s="169">
        <f t="shared" si="267"/>
        <v>0</v>
      </c>
      <c r="AA225" s="6"/>
      <c r="AB225" s="6"/>
      <c r="AC225" s="137">
        <f t="shared" si="256"/>
        <v>0</v>
      </c>
      <c r="AD225" s="160">
        <f t="shared" si="257"/>
        <v>0</v>
      </c>
      <c r="AE225" s="169">
        <f t="shared" si="268"/>
        <v>0</v>
      </c>
      <c r="AF225" s="6"/>
      <c r="AG225" s="6"/>
      <c r="AH225" s="137">
        <f t="shared" si="258"/>
        <v>0</v>
      </c>
      <c r="AI225" s="160">
        <f t="shared" si="259"/>
        <v>0</v>
      </c>
      <c r="AJ225" s="169">
        <f t="shared" si="269"/>
        <v>0</v>
      </c>
      <c r="AK225" s="6"/>
      <c r="AL225" s="6"/>
      <c r="AM225" s="137">
        <f t="shared" si="260"/>
        <v>0</v>
      </c>
      <c r="AN225" s="160">
        <f t="shared" si="261"/>
        <v>0</v>
      </c>
      <c r="AO225" s="169">
        <f t="shared" si="270"/>
        <v>0</v>
      </c>
      <c r="AP225" s="6"/>
      <c r="AQ225" s="6"/>
      <c r="AR225" s="137">
        <f t="shared" si="271"/>
        <v>0</v>
      </c>
      <c r="AS225" s="160">
        <f t="shared" si="272"/>
        <v>0</v>
      </c>
      <c r="AT225" s="164">
        <f t="shared" si="273"/>
        <v>0</v>
      </c>
      <c r="AU225" s="165">
        <f t="shared" si="274"/>
        <v>0</v>
      </c>
    </row>
    <row r="226" spans="2:47" outlineLevel="1" x14ac:dyDescent="0.35">
      <c r="B226" s="237" t="s">
        <v>94</v>
      </c>
      <c r="C226" s="62" t="s">
        <v>106</v>
      </c>
      <c r="D226" s="68"/>
      <c r="E226" s="69"/>
      <c r="F226" s="68"/>
      <c r="G226" s="137">
        <f t="shared" si="244"/>
        <v>0</v>
      </c>
      <c r="H226" s="167">
        <f t="shared" si="245"/>
        <v>0</v>
      </c>
      <c r="I226" s="68"/>
      <c r="J226" s="137">
        <f t="shared" si="246"/>
        <v>0</v>
      </c>
      <c r="K226" s="167">
        <f t="shared" si="247"/>
        <v>0</v>
      </c>
      <c r="L226" s="68"/>
      <c r="M226" s="137">
        <f t="shared" si="248"/>
        <v>0</v>
      </c>
      <c r="N226" s="167">
        <f t="shared" si="249"/>
        <v>0</v>
      </c>
      <c r="O226" s="68"/>
      <c r="P226" s="137">
        <f t="shared" si="250"/>
        <v>0</v>
      </c>
      <c r="Q226" s="167">
        <f t="shared" si="251"/>
        <v>0</v>
      </c>
      <c r="R226" s="164">
        <f t="shared" si="252"/>
        <v>0</v>
      </c>
      <c r="S226" s="165">
        <f t="shared" si="253"/>
        <v>0</v>
      </c>
      <c r="U226" s="169">
        <f t="shared" si="266"/>
        <v>0</v>
      </c>
      <c r="V226" s="6"/>
      <c r="W226" s="6"/>
      <c r="X226" s="137">
        <f t="shared" si="254"/>
        <v>0</v>
      </c>
      <c r="Y226" s="167">
        <f t="shared" si="255"/>
        <v>0</v>
      </c>
      <c r="Z226" s="169">
        <f t="shared" si="267"/>
        <v>0</v>
      </c>
      <c r="AA226" s="6"/>
      <c r="AB226" s="6"/>
      <c r="AC226" s="137">
        <f t="shared" si="256"/>
        <v>0</v>
      </c>
      <c r="AD226" s="160">
        <f t="shared" si="257"/>
        <v>0</v>
      </c>
      <c r="AE226" s="169">
        <f t="shared" si="268"/>
        <v>0</v>
      </c>
      <c r="AF226" s="6"/>
      <c r="AG226" s="6"/>
      <c r="AH226" s="137">
        <f t="shared" si="258"/>
        <v>0</v>
      </c>
      <c r="AI226" s="160">
        <f t="shared" si="259"/>
        <v>0</v>
      </c>
      <c r="AJ226" s="169">
        <f t="shared" si="269"/>
        <v>0</v>
      </c>
      <c r="AK226" s="6"/>
      <c r="AL226" s="6"/>
      <c r="AM226" s="137">
        <f t="shared" si="260"/>
        <v>0</v>
      </c>
      <c r="AN226" s="160">
        <f t="shared" si="261"/>
        <v>0</v>
      </c>
      <c r="AO226" s="169">
        <f t="shared" si="270"/>
        <v>0</v>
      </c>
      <c r="AP226" s="6"/>
      <c r="AQ226" s="6"/>
      <c r="AR226" s="137">
        <f t="shared" si="271"/>
        <v>0</v>
      </c>
      <c r="AS226" s="160">
        <f t="shared" si="272"/>
        <v>0</v>
      </c>
      <c r="AT226" s="164">
        <f t="shared" si="273"/>
        <v>0</v>
      </c>
      <c r="AU226" s="165">
        <f t="shared" si="274"/>
        <v>0</v>
      </c>
    </row>
    <row r="227" spans="2:47" outlineLevel="1" x14ac:dyDescent="0.35">
      <c r="B227" s="238" t="s">
        <v>95</v>
      </c>
      <c r="C227" s="62" t="s">
        <v>106</v>
      </c>
      <c r="D227" s="68"/>
      <c r="E227" s="69"/>
      <c r="F227" s="68"/>
      <c r="G227" s="137">
        <f t="shared" si="244"/>
        <v>0</v>
      </c>
      <c r="H227" s="167">
        <f t="shared" si="245"/>
        <v>0</v>
      </c>
      <c r="I227" s="68"/>
      <c r="J227" s="137">
        <f t="shared" si="246"/>
        <v>0</v>
      </c>
      <c r="K227" s="167">
        <f t="shared" si="247"/>
        <v>0</v>
      </c>
      <c r="L227" s="68"/>
      <c r="M227" s="137">
        <f t="shared" si="248"/>
        <v>0</v>
      </c>
      <c r="N227" s="167">
        <f t="shared" si="249"/>
        <v>0</v>
      </c>
      <c r="O227" s="68"/>
      <c r="P227" s="137">
        <f t="shared" si="250"/>
        <v>0</v>
      </c>
      <c r="Q227" s="167">
        <f t="shared" si="251"/>
        <v>0</v>
      </c>
      <c r="R227" s="164">
        <f t="shared" si="252"/>
        <v>0</v>
      </c>
      <c r="S227" s="165">
        <f t="shared" si="253"/>
        <v>0</v>
      </c>
      <c r="U227" s="169">
        <f t="shared" si="266"/>
        <v>0</v>
      </c>
      <c r="V227" s="6"/>
      <c r="W227" s="6"/>
      <c r="X227" s="137">
        <f t="shared" si="254"/>
        <v>0</v>
      </c>
      <c r="Y227" s="167">
        <f t="shared" si="255"/>
        <v>0</v>
      </c>
      <c r="Z227" s="169">
        <f t="shared" si="267"/>
        <v>0</v>
      </c>
      <c r="AA227" s="6"/>
      <c r="AB227" s="6"/>
      <c r="AC227" s="137">
        <f t="shared" si="256"/>
        <v>0</v>
      </c>
      <c r="AD227" s="160">
        <f t="shared" si="257"/>
        <v>0</v>
      </c>
      <c r="AE227" s="169">
        <f t="shared" si="268"/>
        <v>0</v>
      </c>
      <c r="AF227" s="6"/>
      <c r="AG227" s="6"/>
      <c r="AH227" s="137">
        <f t="shared" si="258"/>
        <v>0</v>
      </c>
      <c r="AI227" s="160">
        <f t="shared" si="259"/>
        <v>0</v>
      </c>
      <c r="AJ227" s="169">
        <f t="shared" si="269"/>
        <v>0</v>
      </c>
      <c r="AK227" s="6"/>
      <c r="AL227" s="6"/>
      <c r="AM227" s="137">
        <f t="shared" si="260"/>
        <v>0</v>
      </c>
      <c r="AN227" s="160">
        <f t="shared" si="261"/>
        <v>0</v>
      </c>
      <c r="AO227" s="169">
        <f t="shared" si="270"/>
        <v>0</v>
      </c>
      <c r="AP227" s="6"/>
      <c r="AQ227" s="6"/>
      <c r="AR227" s="137">
        <f t="shared" si="271"/>
        <v>0</v>
      </c>
      <c r="AS227" s="160">
        <f t="shared" si="272"/>
        <v>0</v>
      </c>
      <c r="AT227" s="164">
        <f t="shared" si="273"/>
        <v>0</v>
      </c>
      <c r="AU227" s="165">
        <f t="shared" si="274"/>
        <v>0</v>
      </c>
    </row>
    <row r="228" spans="2:47" outlineLevel="1" x14ac:dyDescent="0.35">
      <c r="B228" s="237" t="s">
        <v>96</v>
      </c>
      <c r="C228" s="62" t="s">
        <v>106</v>
      </c>
      <c r="D228" s="68"/>
      <c r="E228" s="69"/>
      <c r="F228" s="68"/>
      <c r="G228" s="137">
        <f t="shared" si="244"/>
        <v>0</v>
      </c>
      <c r="H228" s="167">
        <f t="shared" si="245"/>
        <v>0</v>
      </c>
      <c r="I228" s="68"/>
      <c r="J228" s="137">
        <f t="shared" si="246"/>
        <v>0</v>
      </c>
      <c r="K228" s="167">
        <f t="shared" si="247"/>
        <v>0</v>
      </c>
      <c r="L228" s="68"/>
      <c r="M228" s="137">
        <f t="shared" si="248"/>
        <v>0</v>
      </c>
      <c r="N228" s="167">
        <f t="shared" si="249"/>
        <v>0</v>
      </c>
      <c r="O228" s="68"/>
      <c r="P228" s="137">
        <f t="shared" si="250"/>
        <v>0</v>
      </c>
      <c r="Q228" s="167">
        <f t="shared" si="251"/>
        <v>0</v>
      </c>
      <c r="R228" s="164">
        <f t="shared" si="252"/>
        <v>0</v>
      </c>
      <c r="S228" s="165">
        <f t="shared" si="253"/>
        <v>0</v>
      </c>
      <c r="U228" s="169">
        <f t="shared" si="266"/>
        <v>0</v>
      </c>
      <c r="V228" s="6"/>
      <c r="W228" s="6"/>
      <c r="X228" s="137">
        <f t="shared" si="254"/>
        <v>0</v>
      </c>
      <c r="Y228" s="167">
        <f t="shared" si="255"/>
        <v>0</v>
      </c>
      <c r="Z228" s="169">
        <f t="shared" si="267"/>
        <v>0</v>
      </c>
      <c r="AA228" s="6"/>
      <c r="AB228" s="6"/>
      <c r="AC228" s="137">
        <f t="shared" si="256"/>
        <v>0</v>
      </c>
      <c r="AD228" s="160">
        <f t="shared" si="257"/>
        <v>0</v>
      </c>
      <c r="AE228" s="169">
        <f t="shared" si="268"/>
        <v>0</v>
      </c>
      <c r="AF228" s="6"/>
      <c r="AG228" s="6"/>
      <c r="AH228" s="137">
        <f t="shared" si="258"/>
        <v>0</v>
      </c>
      <c r="AI228" s="160">
        <f t="shared" si="259"/>
        <v>0</v>
      </c>
      <c r="AJ228" s="169">
        <f t="shared" si="269"/>
        <v>0</v>
      </c>
      <c r="AK228" s="6"/>
      <c r="AL228" s="6"/>
      <c r="AM228" s="137">
        <f t="shared" si="260"/>
        <v>0</v>
      </c>
      <c r="AN228" s="160">
        <f t="shared" si="261"/>
        <v>0</v>
      </c>
      <c r="AO228" s="169">
        <f t="shared" si="270"/>
        <v>0</v>
      </c>
      <c r="AP228" s="6"/>
      <c r="AQ228" s="6"/>
      <c r="AR228" s="137">
        <f t="shared" si="271"/>
        <v>0</v>
      </c>
      <c r="AS228" s="160">
        <f t="shared" si="272"/>
        <v>0</v>
      </c>
      <c r="AT228" s="164">
        <f t="shared" si="273"/>
        <v>0</v>
      </c>
      <c r="AU228" s="165">
        <f t="shared" si="274"/>
        <v>0</v>
      </c>
    </row>
    <row r="229" spans="2:47" outlineLevel="1" x14ac:dyDescent="0.35">
      <c r="B229" s="238" t="s">
        <v>97</v>
      </c>
      <c r="C229" s="62" t="s">
        <v>106</v>
      </c>
      <c r="D229" s="68"/>
      <c r="E229" s="69"/>
      <c r="F229" s="68"/>
      <c r="G229" s="137">
        <f t="shared" si="244"/>
        <v>0</v>
      </c>
      <c r="H229" s="167">
        <f t="shared" si="245"/>
        <v>0</v>
      </c>
      <c r="I229" s="68"/>
      <c r="J229" s="137">
        <f t="shared" si="246"/>
        <v>0</v>
      </c>
      <c r="K229" s="167">
        <f t="shared" si="247"/>
        <v>0</v>
      </c>
      <c r="L229" s="68"/>
      <c r="M229" s="137">
        <f t="shared" si="248"/>
        <v>0</v>
      </c>
      <c r="N229" s="167">
        <f t="shared" si="249"/>
        <v>0</v>
      </c>
      <c r="O229" s="68"/>
      <c r="P229" s="137">
        <f t="shared" si="250"/>
        <v>0</v>
      </c>
      <c r="Q229" s="167">
        <f t="shared" si="251"/>
        <v>0</v>
      </c>
      <c r="R229" s="164">
        <f t="shared" si="252"/>
        <v>0</v>
      </c>
      <c r="S229" s="165">
        <f t="shared" si="253"/>
        <v>0</v>
      </c>
      <c r="U229" s="169">
        <f t="shared" si="266"/>
        <v>0</v>
      </c>
      <c r="V229" s="6"/>
      <c r="W229" s="6"/>
      <c r="X229" s="137">
        <f t="shared" si="254"/>
        <v>0</v>
      </c>
      <c r="Y229" s="167">
        <f t="shared" si="255"/>
        <v>0</v>
      </c>
      <c r="Z229" s="169">
        <f t="shared" si="267"/>
        <v>0</v>
      </c>
      <c r="AA229" s="6"/>
      <c r="AB229" s="6"/>
      <c r="AC229" s="137">
        <f t="shared" si="256"/>
        <v>0</v>
      </c>
      <c r="AD229" s="160">
        <f t="shared" si="257"/>
        <v>0</v>
      </c>
      <c r="AE229" s="169">
        <f t="shared" si="268"/>
        <v>0</v>
      </c>
      <c r="AF229" s="6"/>
      <c r="AG229" s="6"/>
      <c r="AH229" s="137">
        <f t="shared" si="258"/>
        <v>0</v>
      </c>
      <c r="AI229" s="160">
        <f t="shared" si="259"/>
        <v>0</v>
      </c>
      <c r="AJ229" s="169">
        <f t="shared" si="269"/>
        <v>0</v>
      </c>
      <c r="AK229" s="6"/>
      <c r="AL229" s="6"/>
      <c r="AM229" s="137">
        <f t="shared" si="260"/>
        <v>0</v>
      </c>
      <c r="AN229" s="160">
        <f t="shared" si="261"/>
        <v>0</v>
      </c>
      <c r="AO229" s="169">
        <f t="shared" si="270"/>
        <v>0</v>
      </c>
      <c r="AP229" s="6"/>
      <c r="AQ229" s="6"/>
      <c r="AR229" s="137">
        <f t="shared" si="271"/>
        <v>0</v>
      </c>
      <c r="AS229" s="160">
        <f t="shared" si="272"/>
        <v>0</v>
      </c>
      <c r="AT229" s="164">
        <f t="shared" si="273"/>
        <v>0</v>
      </c>
      <c r="AU229" s="165">
        <f t="shared" si="274"/>
        <v>0</v>
      </c>
    </row>
    <row r="230" spans="2:47" outlineLevel="1" x14ac:dyDescent="0.35">
      <c r="B230" s="237" t="s">
        <v>98</v>
      </c>
      <c r="C230" s="62" t="s">
        <v>106</v>
      </c>
      <c r="D230" s="68"/>
      <c r="E230" s="69"/>
      <c r="F230" s="68"/>
      <c r="G230" s="137">
        <f t="shared" si="244"/>
        <v>0</v>
      </c>
      <c r="H230" s="167">
        <f t="shared" si="245"/>
        <v>0</v>
      </c>
      <c r="I230" s="68"/>
      <c r="J230" s="137">
        <f t="shared" si="246"/>
        <v>0</v>
      </c>
      <c r="K230" s="167">
        <f t="shared" si="247"/>
        <v>0</v>
      </c>
      <c r="L230" s="68"/>
      <c r="M230" s="137">
        <f t="shared" si="248"/>
        <v>0</v>
      </c>
      <c r="N230" s="167">
        <f t="shared" si="249"/>
        <v>0</v>
      </c>
      <c r="O230" s="68"/>
      <c r="P230" s="137">
        <f t="shared" si="250"/>
        <v>0</v>
      </c>
      <c r="Q230" s="167">
        <f t="shared" si="251"/>
        <v>0</v>
      </c>
      <c r="R230" s="164">
        <f t="shared" si="252"/>
        <v>0</v>
      </c>
      <c r="S230" s="165">
        <f t="shared" si="253"/>
        <v>0</v>
      </c>
      <c r="U230" s="169">
        <f t="shared" si="266"/>
        <v>0</v>
      </c>
      <c r="V230" s="6"/>
      <c r="W230" s="6"/>
      <c r="X230" s="137">
        <f t="shared" si="254"/>
        <v>0</v>
      </c>
      <c r="Y230" s="167">
        <f t="shared" si="255"/>
        <v>0</v>
      </c>
      <c r="Z230" s="169">
        <f t="shared" si="267"/>
        <v>0</v>
      </c>
      <c r="AA230" s="6"/>
      <c r="AB230" s="6"/>
      <c r="AC230" s="137">
        <f t="shared" si="256"/>
        <v>0</v>
      </c>
      <c r="AD230" s="160">
        <f t="shared" si="257"/>
        <v>0</v>
      </c>
      <c r="AE230" s="169">
        <f t="shared" si="268"/>
        <v>0</v>
      </c>
      <c r="AF230" s="6"/>
      <c r="AG230" s="6"/>
      <c r="AH230" s="137">
        <f t="shared" si="258"/>
        <v>0</v>
      </c>
      <c r="AI230" s="160">
        <f t="shared" si="259"/>
        <v>0</v>
      </c>
      <c r="AJ230" s="169">
        <f t="shared" si="269"/>
        <v>0</v>
      </c>
      <c r="AK230" s="6"/>
      <c r="AL230" s="6"/>
      <c r="AM230" s="137">
        <f t="shared" si="260"/>
        <v>0</v>
      </c>
      <c r="AN230" s="160">
        <f t="shared" si="261"/>
        <v>0</v>
      </c>
      <c r="AO230" s="169">
        <f t="shared" si="270"/>
        <v>0</v>
      </c>
      <c r="AP230" s="6"/>
      <c r="AQ230" s="6"/>
      <c r="AR230" s="137">
        <f t="shared" si="271"/>
        <v>0</v>
      </c>
      <c r="AS230" s="160">
        <f t="shared" si="272"/>
        <v>0</v>
      </c>
      <c r="AT230" s="164">
        <f t="shared" si="273"/>
        <v>0</v>
      </c>
      <c r="AU230" s="165">
        <f t="shared" si="274"/>
        <v>0</v>
      </c>
    </row>
    <row r="231" spans="2:47" outlineLevel="1" x14ac:dyDescent="0.35">
      <c r="B231" s="238" t="s">
        <v>99</v>
      </c>
      <c r="C231" s="62" t="s">
        <v>106</v>
      </c>
      <c r="D231" s="68"/>
      <c r="E231" s="69"/>
      <c r="F231" s="68"/>
      <c r="G231" s="137">
        <f t="shared" si="244"/>
        <v>0</v>
      </c>
      <c r="H231" s="167">
        <f t="shared" si="245"/>
        <v>0</v>
      </c>
      <c r="I231" s="68"/>
      <c r="J231" s="137">
        <f t="shared" si="246"/>
        <v>0</v>
      </c>
      <c r="K231" s="167">
        <f t="shared" si="247"/>
        <v>0</v>
      </c>
      <c r="L231" s="68"/>
      <c r="M231" s="137">
        <f t="shared" si="248"/>
        <v>0</v>
      </c>
      <c r="N231" s="167">
        <f t="shared" si="249"/>
        <v>0</v>
      </c>
      <c r="O231" s="68"/>
      <c r="P231" s="137">
        <f t="shared" si="250"/>
        <v>0</v>
      </c>
      <c r="Q231" s="167">
        <f t="shared" si="251"/>
        <v>0</v>
      </c>
      <c r="R231" s="164">
        <f t="shared" si="252"/>
        <v>0</v>
      </c>
      <c r="S231" s="165">
        <f t="shared" si="253"/>
        <v>0</v>
      </c>
      <c r="U231" s="169">
        <f t="shared" si="266"/>
        <v>0</v>
      </c>
      <c r="V231" s="6"/>
      <c r="W231" s="6"/>
      <c r="X231" s="137">
        <f t="shared" si="254"/>
        <v>0</v>
      </c>
      <c r="Y231" s="167">
        <f t="shared" si="255"/>
        <v>0</v>
      </c>
      <c r="Z231" s="169">
        <f t="shared" si="267"/>
        <v>0</v>
      </c>
      <c r="AA231" s="6"/>
      <c r="AB231" s="6"/>
      <c r="AC231" s="137">
        <f t="shared" si="256"/>
        <v>0</v>
      </c>
      <c r="AD231" s="160">
        <f t="shared" si="257"/>
        <v>0</v>
      </c>
      <c r="AE231" s="169">
        <f t="shared" si="268"/>
        <v>0</v>
      </c>
      <c r="AF231" s="6"/>
      <c r="AG231" s="6"/>
      <c r="AH231" s="137">
        <f t="shared" si="258"/>
        <v>0</v>
      </c>
      <c r="AI231" s="160">
        <f t="shared" si="259"/>
        <v>0</v>
      </c>
      <c r="AJ231" s="169">
        <f t="shared" si="269"/>
        <v>0</v>
      </c>
      <c r="AK231" s="6"/>
      <c r="AL231" s="6"/>
      <c r="AM231" s="137">
        <f t="shared" si="260"/>
        <v>0</v>
      </c>
      <c r="AN231" s="160">
        <f t="shared" si="261"/>
        <v>0</v>
      </c>
      <c r="AO231" s="169">
        <f t="shared" si="270"/>
        <v>0</v>
      </c>
      <c r="AP231" s="6"/>
      <c r="AQ231" s="6"/>
      <c r="AR231" s="137">
        <f t="shared" si="271"/>
        <v>0</v>
      </c>
      <c r="AS231" s="160">
        <f t="shared" si="272"/>
        <v>0</v>
      </c>
      <c r="AT231" s="164">
        <f t="shared" si="273"/>
        <v>0</v>
      </c>
      <c r="AU231" s="165">
        <f t="shared" si="274"/>
        <v>0</v>
      </c>
    </row>
    <row r="232" spans="2:47" ht="15" customHeight="1" outlineLevel="1" x14ac:dyDescent="0.35">
      <c r="B232" s="49" t="s">
        <v>139</v>
      </c>
      <c r="C232" s="46" t="s">
        <v>106</v>
      </c>
      <c r="D232" s="170">
        <f>SUM(D207:D231)</f>
        <v>0</v>
      </c>
      <c r="E232" s="170">
        <f>SUM(E207:E231)</f>
        <v>0</v>
      </c>
      <c r="F232" s="170">
        <f>SUM(F207:F231)</f>
        <v>0</v>
      </c>
      <c r="G232" s="170">
        <f>SUM(G207:G231)</f>
        <v>0</v>
      </c>
      <c r="H232" s="166">
        <f>IFERROR((G232-E232)/E232,0)</f>
        <v>0</v>
      </c>
      <c r="I232" s="170">
        <f>SUM(I207:I231)</f>
        <v>0</v>
      </c>
      <c r="J232" s="170">
        <f>SUM(J207:J231)</f>
        <v>0</v>
      </c>
      <c r="K232" s="166">
        <f t="shared" ref="K232" si="275">IFERROR((J232-G232)/G232,0)</f>
        <v>0</v>
      </c>
      <c r="L232" s="170">
        <f>SUM(L207:L231)</f>
        <v>0</v>
      </c>
      <c r="M232" s="170">
        <f>SUM(M207:M231)</f>
        <v>0</v>
      </c>
      <c r="N232" s="166">
        <f t="shared" ref="N232" si="276">IFERROR((M232-J232)/J232,0)</f>
        <v>0</v>
      </c>
      <c r="O232" s="170">
        <f>SUM(O207:O231)</f>
        <v>0</v>
      </c>
      <c r="P232" s="170">
        <f>SUM(P207:P231)</f>
        <v>0</v>
      </c>
      <c r="Q232" s="166">
        <f t="shared" si="251"/>
        <v>0</v>
      </c>
      <c r="R232" s="170">
        <f>SUM(R207:R231)</f>
        <v>0</v>
      </c>
      <c r="S232" s="165">
        <f t="shared" si="253"/>
        <v>0</v>
      </c>
      <c r="U232" s="170">
        <f>SUM(U207:U231)</f>
        <v>1</v>
      </c>
      <c r="V232" s="170">
        <f>SUM(V207:V231)</f>
        <v>1</v>
      </c>
      <c r="W232" s="170">
        <f>SUM(W207:W231)</f>
        <v>0</v>
      </c>
      <c r="X232" s="170">
        <f>SUM(X207:X231)</f>
        <v>1</v>
      </c>
      <c r="Y232" s="166">
        <f>IFERROR((X232-P232)/P232,0)</f>
        <v>0</v>
      </c>
      <c r="Z232" s="170">
        <f>SUM(Z207:Z231)</f>
        <v>0</v>
      </c>
      <c r="AA232" s="170">
        <f>SUM(AA207:AA231)</f>
        <v>0</v>
      </c>
      <c r="AB232" s="170">
        <f>SUM(AB207:AB231)</f>
        <v>0</v>
      </c>
      <c r="AC232" s="170">
        <f>SUM(AC207:AC231)</f>
        <v>1</v>
      </c>
      <c r="AD232" s="161">
        <f t="shared" ref="AD232" si="277">IFERROR((AC232-X232)/X232,0)</f>
        <v>0</v>
      </c>
      <c r="AE232" s="170">
        <f>SUM(AE207:AE231)</f>
        <v>0</v>
      </c>
      <c r="AF232" s="170">
        <f>SUM(AF207:AF231)</f>
        <v>0</v>
      </c>
      <c r="AG232" s="170">
        <f>SUM(AG207:AG231)</f>
        <v>0</v>
      </c>
      <c r="AH232" s="170">
        <f>SUM(AH207:AH231)</f>
        <v>1</v>
      </c>
      <c r="AI232" s="161">
        <f t="shared" ref="AI232" si="278">IFERROR((AH232-AC232)/AC232,0)</f>
        <v>0</v>
      </c>
      <c r="AJ232" s="170">
        <f>SUM(AJ207:AJ231)</f>
        <v>0</v>
      </c>
      <c r="AK232" s="170">
        <f>SUM(AK207:AK231)</f>
        <v>0</v>
      </c>
      <c r="AL232" s="170">
        <f>SUM(AL207:AL231)</f>
        <v>0</v>
      </c>
      <c r="AM232" s="170">
        <f>SUM(AM207:AM231)</f>
        <v>1</v>
      </c>
      <c r="AN232" s="161">
        <f t="shared" ref="AN232" si="279">IFERROR((AM232-AH232)/AH232,0)</f>
        <v>0</v>
      </c>
      <c r="AO232" s="170">
        <f>SUM(AO207:AO231)</f>
        <v>0</v>
      </c>
      <c r="AP232" s="170">
        <f>SUM(AP207:AP231)</f>
        <v>0</v>
      </c>
      <c r="AQ232" s="170">
        <f>SUM(AQ207:AQ231)</f>
        <v>0</v>
      </c>
      <c r="AR232" s="170">
        <f>SUM(AR207:AR231)</f>
        <v>1</v>
      </c>
      <c r="AS232" s="161">
        <f t="shared" ref="AS232" si="280">IFERROR((AR232-AM232)/AM232,0)</f>
        <v>0</v>
      </c>
      <c r="AT232" s="170">
        <f>SUM(AT207:AT231)</f>
        <v>1</v>
      </c>
      <c r="AU232" s="165">
        <f t="shared" ref="AU232" si="281">IFERROR((AR232/X232)^(1/4)-1,0)</f>
        <v>0</v>
      </c>
    </row>
    <row r="234" spans="2:47" x14ac:dyDescent="0.35">
      <c r="U234" s="17"/>
    </row>
    <row r="235" spans="2:47" ht="15.5" x14ac:dyDescent="0.35">
      <c r="T235" s="102"/>
    </row>
  </sheetData>
  <mergeCells count="122">
    <mergeCell ref="AE12:AI12"/>
    <mergeCell ref="AJ12:AN12"/>
    <mergeCell ref="AO77:AS77"/>
    <mergeCell ref="AT77:AU77"/>
    <mergeCell ref="AT109:AU109"/>
    <mergeCell ref="D76:Q76"/>
    <mergeCell ref="D108:Q108"/>
    <mergeCell ref="D140:Q140"/>
    <mergeCell ref="C2:H2"/>
    <mergeCell ref="B9:AU9"/>
    <mergeCell ref="B11:B13"/>
    <mergeCell ref="C11:C13"/>
    <mergeCell ref="J2:L2"/>
    <mergeCell ref="B5:I5"/>
    <mergeCell ref="O12:Q12"/>
    <mergeCell ref="U11:AU11"/>
    <mergeCell ref="D12:E12"/>
    <mergeCell ref="R11:S12"/>
    <mergeCell ref="AT12:AU12"/>
    <mergeCell ref="D11:Q11"/>
    <mergeCell ref="AO12:AS12"/>
    <mergeCell ref="F12:H12"/>
    <mergeCell ref="I12:K12"/>
    <mergeCell ref="L12:N12"/>
    <mergeCell ref="U12:Y12"/>
    <mergeCell ref="Z12:AD12"/>
    <mergeCell ref="R172:S173"/>
    <mergeCell ref="U172:AU172"/>
    <mergeCell ref="D173:E173"/>
    <mergeCell ref="F173:H173"/>
    <mergeCell ref="I173:K173"/>
    <mergeCell ref="L173:N173"/>
    <mergeCell ref="U173:Y173"/>
    <mergeCell ref="Z173:AD173"/>
    <mergeCell ref="AE173:AI173"/>
    <mergeCell ref="AJ173:AN173"/>
    <mergeCell ref="AO173:AS173"/>
    <mergeCell ref="AT173:AU173"/>
    <mergeCell ref="D172:Q172"/>
    <mergeCell ref="F77:H77"/>
    <mergeCell ref="AO45:AS45"/>
    <mergeCell ref="D44:Q44"/>
    <mergeCell ref="O141:Q141"/>
    <mergeCell ref="R140:S141"/>
    <mergeCell ref="AO141:AS141"/>
    <mergeCell ref="AT141:AU141"/>
    <mergeCell ref="D141:E141"/>
    <mergeCell ref="F141:H141"/>
    <mergeCell ref="B202:AU202"/>
    <mergeCell ref="B170:AU170"/>
    <mergeCell ref="AT45:AU45"/>
    <mergeCell ref="U108:AU108"/>
    <mergeCell ref="AO109:AS109"/>
    <mergeCell ref="I77:K77"/>
    <mergeCell ref="I141:K141"/>
    <mergeCell ref="L141:N141"/>
    <mergeCell ref="U141:Y141"/>
    <mergeCell ref="Z141:AD141"/>
    <mergeCell ref="AE141:AI141"/>
    <mergeCell ref="AJ141:AN141"/>
    <mergeCell ref="O109:Q109"/>
    <mergeCell ref="U140:AU140"/>
    <mergeCell ref="R76:S77"/>
    <mergeCell ref="R108:S109"/>
    <mergeCell ref="R44:S45"/>
    <mergeCell ref="L109:N109"/>
    <mergeCell ref="B172:B174"/>
    <mergeCell ref="C172:C174"/>
    <mergeCell ref="O173:Q173"/>
    <mergeCell ref="B106:AU106"/>
    <mergeCell ref="B140:B142"/>
    <mergeCell ref="C140:C142"/>
    <mergeCell ref="B204:B206"/>
    <mergeCell ref="C204:C206"/>
    <mergeCell ref="O205:Q205"/>
    <mergeCell ref="R204:S205"/>
    <mergeCell ref="U204:AU204"/>
    <mergeCell ref="D205:E205"/>
    <mergeCell ref="AT205:AU205"/>
    <mergeCell ref="F205:H205"/>
    <mergeCell ref="I205:K205"/>
    <mergeCell ref="L205:N205"/>
    <mergeCell ref="U205:Y205"/>
    <mergeCell ref="Z205:AD205"/>
    <mergeCell ref="AE205:AI205"/>
    <mergeCell ref="AJ205:AN205"/>
    <mergeCell ref="AO205:AS205"/>
    <mergeCell ref="D204:Q204"/>
    <mergeCell ref="B108:B110"/>
    <mergeCell ref="C108:C110"/>
    <mergeCell ref="B138:AU138"/>
    <mergeCell ref="D109:E109"/>
    <mergeCell ref="F109:H109"/>
    <mergeCell ref="I109:K109"/>
    <mergeCell ref="U109:Y109"/>
    <mergeCell ref="Z109:AD109"/>
    <mergeCell ref="AE109:AI109"/>
    <mergeCell ref="AJ109:AN109"/>
    <mergeCell ref="L77:N77"/>
    <mergeCell ref="U77:Y77"/>
    <mergeCell ref="Z77:AD77"/>
    <mergeCell ref="AE77:AI77"/>
    <mergeCell ref="AJ77:AN77"/>
    <mergeCell ref="B42:AU42"/>
    <mergeCell ref="B44:B46"/>
    <mergeCell ref="C44:C46"/>
    <mergeCell ref="O45:Q45"/>
    <mergeCell ref="U44:AU44"/>
    <mergeCell ref="D45:E45"/>
    <mergeCell ref="O77:Q77"/>
    <mergeCell ref="F45:H45"/>
    <mergeCell ref="I45:K45"/>
    <mergeCell ref="L45:N45"/>
    <mergeCell ref="U45:Y45"/>
    <mergeCell ref="Z45:AD45"/>
    <mergeCell ref="AE45:AI45"/>
    <mergeCell ref="AJ45:AN45"/>
    <mergeCell ref="B74:AU74"/>
    <mergeCell ref="B76:B78"/>
    <mergeCell ref="C76:C78"/>
    <mergeCell ref="U76:AU76"/>
    <mergeCell ref="D77:E77"/>
  </mergeCells>
  <hyperlinks>
    <hyperlink ref="J2" location="'Αρχική σελίδα'!A1" display="Πίσω στην αρχική σελίδα" xr:uid="{F8EDC39C-CE97-4E3B-96A2-126040462AFE}"/>
  </hyperlinks>
  <pageMargins left="0.7" right="0.7" top="0.75" bottom="0.75" header="0.3" footer="0.3"/>
  <pageSetup paperSize="8" scale="27"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18403E-5147-4B11-9A53-E5FC26095D74}">
  <sheetPr>
    <tabColor theme="4" tint="0.79998168889431442"/>
    <pageSetUpPr fitToPage="1"/>
  </sheetPr>
  <dimension ref="B2:AU234"/>
  <sheetViews>
    <sheetView showGridLines="0" zoomScale="85" zoomScaleNormal="85" workbookViewId="0">
      <pane xSplit="3" topLeftCell="AG1" activePane="topRight" state="frozen"/>
      <selection pane="topRight" activeCell="O170" sqref="O170"/>
    </sheetView>
  </sheetViews>
  <sheetFormatPr defaultColWidth="8.81640625" defaultRowHeight="14.5" outlineLevelRow="1" x14ac:dyDescent="0.35"/>
  <cols>
    <col min="1" max="1" width="2.81640625" customWidth="1"/>
    <col min="2" max="2" width="28.26953125" customWidth="1"/>
    <col min="3" max="13" width="13.7265625" customWidth="1"/>
    <col min="14" max="14" width="21.7265625" customWidth="1"/>
    <col min="15" max="18" width="13.7265625" customWidth="1"/>
    <col min="19" max="19" width="18.7265625" customWidth="1"/>
    <col min="20" max="20" width="1.7265625" customWidth="1"/>
    <col min="21" max="31" width="13.7265625" customWidth="1"/>
    <col min="32" max="32" width="12.81640625" customWidth="1"/>
    <col min="33" max="36" width="13.7265625" customWidth="1"/>
    <col min="37" max="37" width="18.7265625" customWidth="1"/>
  </cols>
  <sheetData>
    <row r="2" spans="2:37" ht="18.5" x14ac:dyDescent="0.45">
      <c r="B2" s="1" t="s">
        <v>0</v>
      </c>
      <c r="C2" s="307" t="str">
        <f>'Αρχική σελίδα'!C3</f>
        <v>Ανατολικής Μακεδονίας και Θράκης</v>
      </c>
      <c r="D2" s="307"/>
      <c r="E2" s="307"/>
      <c r="F2" s="307"/>
      <c r="G2" s="307"/>
      <c r="H2" s="97"/>
      <c r="J2" s="308" t="s">
        <v>59</v>
      </c>
      <c r="K2" s="308"/>
      <c r="L2" s="308"/>
    </row>
    <row r="3" spans="2:37" ht="18.5" x14ac:dyDescent="0.45">
      <c r="B3" s="2" t="s">
        <v>2</v>
      </c>
      <c r="C3" s="98">
        <f>'Αρχική σελίδα'!C4</f>
        <v>2024</v>
      </c>
      <c r="D3" s="45" t="s">
        <v>3</v>
      </c>
      <c r="E3" s="45">
        <f>C3+4</f>
        <v>2028</v>
      </c>
    </row>
    <row r="4" spans="2:37" ht="14.5" customHeight="1" x14ac:dyDescent="0.45">
      <c r="C4" s="2"/>
      <c r="D4" s="45"/>
      <c r="E4" s="45"/>
    </row>
    <row r="5" spans="2:37" ht="56.5" customHeight="1" x14ac:dyDescent="0.35">
      <c r="B5" s="309" t="s">
        <v>142</v>
      </c>
      <c r="C5" s="309"/>
      <c r="D5" s="309"/>
      <c r="E5" s="309"/>
      <c r="F5" s="309"/>
      <c r="G5" s="309"/>
      <c r="H5" s="309"/>
      <c r="I5" s="309"/>
    </row>
    <row r="6" spans="2:37" x14ac:dyDescent="0.35">
      <c r="B6" s="223"/>
      <c r="C6" s="223"/>
      <c r="D6" s="223"/>
      <c r="E6" s="223"/>
      <c r="F6" s="223"/>
      <c r="G6" s="223"/>
      <c r="H6" s="223"/>
    </row>
    <row r="7" spans="2:37" ht="18.5" x14ac:dyDescent="0.45">
      <c r="B7" s="99" t="str">
        <f>"Εξέλιξη ενεργών πελατών στο υφιστάμενο δίκτυο διανομής ("&amp;(C3-5)&amp;" - "&amp;(C3-1)&amp;") και εξέλιξη σύμφωνα με το Πρόγραμμα Ανάπτυξης  "&amp;C3&amp;" - "&amp;E3</f>
        <v>Εξέλιξη ενεργών πελατών στο υφιστάμενο δίκτυο διανομής (2019 - 2023) και εξέλιξη σύμφωνα με το Πρόγραμμα Ανάπτυξης  2024 - 2028</v>
      </c>
      <c r="C7" s="100"/>
      <c r="D7" s="100"/>
      <c r="E7" s="100"/>
      <c r="F7" s="100"/>
      <c r="G7" s="100"/>
      <c r="H7" s="100"/>
      <c r="I7" s="100"/>
      <c r="J7" s="101"/>
      <c r="K7" s="97"/>
      <c r="L7" s="97"/>
    </row>
    <row r="8" spans="2:37" ht="18.5" x14ac:dyDescent="0.45">
      <c r="B8" s="226"/>
      <c r="C8" s="55"/>
      <c r="D8" s="55"/>
      <c r="E8" s="55"/>
      <c r="F8" s="55"/>
      <c r="G8" s="55"/>
      <c r="H8" s="55"/>
      <c r="I8" s="55"/>
      <c r="J8" s="23"/>
    </row>
    <row r="9" spans="2:37" ht="15.5" x14ac:dyDescent="0.35">
      <c r="B9" s="306" t="s">
        <v>143</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row>
    <row r="10" spans="2:37" ht="5.5" customHeight="1" outlineLevel="1" x14ac:dyDescent="0.3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outlineLevel="1" x14ac:dyDescent="0.35">
      <c r="B11" s="332"/>
      <c r="C11" s="329" t="s">
        <v>105</v>
      </c>
      <c r="D11" s="317" t="s">
        <v>131</v>
      </c>
      <c r="E11" s="318"/>
      <c r="F11" s="318"/>
      <c r="G11" s="318"/>
      <c r="H11" s="318"/>
      <c r="I11" s="318"/>
      <c r="J11" s="318"/>
      <c r="K11" s="318"/>
      <c r="L11" s="318"/>
      <c r="M11" s="318"/>
      <c r="N11" s="318"/>
      <c r="O11" s="318"/>
      <c r="P11" s="318"/>
      <c r="Q11" s="319"/>
      <c r="R11" s="322" t="str">
        <f xml:space="preserve"> D12&amp;" - "&amp;O12</f>
        <v>2019 - 2023</v>
      </c>
      <c r="S11" s="323"/>
      <c r="U11" s="317" t="s">
        <v>144</v>
      </c>
      <c r="V11" s="318"/>
      <c r="W11" s="318"/>
      <c r="X11" s="318"/>
      <c r="Y11" s="318"/>
      <c r="Z11" s="318"/>
      <c r="AA11" s="318"/>
      <c r="AB11" s="318"/>
      <c r="AC11" s="318"/>
      <c r="AD11" s="318"/>
      <c r="AE11" s="318"/>
      <c r="AF11" s="318"/>
      <c r="AG11" s="318"/>
      <c r="AH11" s="318"/>
      <c r="AI11" s="318"/>
      <c r="AJ11" s="318"/>
      <c r="AK11" s="319"/>
    </row>
    <row r="12" spans="2:37" outlineLevel="1" x14ac:dyDescent="0.35">
      <c r="B12" s="333"/>
      <c r="C12" s="330"/>
      <c r="D12" s="317">
        <f>$C$3-5</f>
        <v>2019</v>
      </c>
      <c r="E12" s="319"/>
      <c r="F12" s="318">
        <f>$C$3-4</f>
        <v>2020</v>
      </c>
      <c r="G12" s="318"/>
      <c r="H12" s="318"/>
      <c r="I12" s="317">
        <f>$C$3-3</f>
        <v>2021</v>
      </c>
      <c r="J12" s="318"/>
      <c r="K12" s="319"/>
      <c r="L12" s="317">
        <f>$C$3-2</f>
        <v>2022</v>
      </c>
      <c r="M12" s="318"/>
      <c r="N12" s="319"/>
      <c r="O12" s="317">
        <f>$C$3-1</f>
        <v>2023</v>
      </c>
      <c r="P12" s="318"/>
      <c r="Q12" s="319"/>
      <c r="R12" s="324"/>
      <c r="S12" s="325"/>
      <c r="U12" s="317">
        <f>$C$3</f>
        <v>2024</v>
      </c>
      <c r="V12" s="318"/>
      <c r="W12" s="319"/>
      <c r="X12" s="318">
        <f>$C$3+1</f>
        <v>2025</v>
      </c>
      <c r="Y12" s="318"/>
      <c r="Z12" s="318"/>
      <c r="AA12" s="317">
        <f>$C$3+2</f>
        <v>2026</v>
      </c>
      <c r="AB12" s="318"/>
      <c r="AC12" s="319"/>
      <c r="AD12" s="318">
        <f>$C$3+3</f>
        <v>2027</v>
      </c>
      <c r="AE12" s="318"/>
      <c r="AF12" s="318"/>
      <c r="AG12" s="317">
        <f>$C$3+4</f>
        <v>2028</v>
      </c>
      <c r="AH12" s="318"/>
      <c r="AI12" s="319"/>
      <c r="AJ12" s="320" t="str">
        <f>U12&amp;" - "&amp;AG12</f>
        <v>2024 - 2028</v>
      </c>
      <c r="AK12" s="321"/>
    </row>
    <row r="13" spans="2:37" ht="29" outlineLevel="1" x14ac:dyDescent="0.35">
      <c r="B13" s="334"/>
      <c r="C13" s="331"/>
      <c r="D13" s="64" t="s">
        <v>133</v>
      </c>
      <c r="E13" s="65" t="s">
        <v>134</v>
      </c>
      <c r="F13" s="74" t="s">
        <v>133</v>
      </c>
      <c r="G13" s="9" t="s">
        <v>134</v>
      </c>
      <c r="H13" s="65" t="s">
        <v>135</v>
      </c>
      <c r="I13" s="74" t="s">
        <v>133</v>
      </c>
      <c r="J13" s="9" t="s">
        <v>134</v>
      </c>
      <c r="K13" s="65" t="s">
        <v>135</v>
      </c>
      <c r="L13" s="74" t="s">
        <v>133</v>
      </c>
      <c r="M13" s="9" t="s">
        <v>134</v>
      </c>
      <c r="N13" s="65" t="s">
        <v>135</v>
      </c>
      <c r="O13" s="74" t="s">
        <v>133</v>
      </c>
      <c r="P13" s="9" t="s">
        <v>134</v>
      </c>
      <c r="Q13" s="65" t="s">
        <v>135</v>
      </c>
      <c r="R13" s="64" t="s">
        <v>127</v>
      </c>
      <c r="S13" s="119" t="s">
        <v>136</v>
      </c>
      <c r="U13" s="64" t="s">
        <v>133</v>
      </c>
      <c r="V13" s="9" t="s">
        <v>134</v>
      </c>
      <c r="W13" s="65" t="s">
        <v>135</v>
      </c>
      <c r="X13" s="74" t="s">
        <v>133</v>
      </c>
      <c r="Y13" s="9" t="s">
        <v>134</v>
      </c>
      <c r="Z13" s="65" t="s">
        <v>135</v>
      </c>
      <c r="AA13" s="74" t="s">
        <v>133</v>
      </c>
      <c r="AB13" s="9" t="s">
        <v>134</v>
      </c>
      <c r="AC13" s="65" t="s">
        <v>135</v>
      </c>
      <c r="AD13" s="74" t="s">
        <v>133</v>
      </c>
      <c r="AE13" s="9" t="s">
        <v>134</v>
      </c>
      <c r="AF13" s="65" t="s">
        <v>135</v>
      </c>
      <c r="AG13" s="74" t="s">
        <v>133</v>
      </c>
      <c r="AH13" s="9" t="s">
        <v>134</v>
      </c>
      <c r="AI13" s="65" t="s">
        <v>135</v>
      </c>
      <c r="AJ13" s="74" t="s">
        <v>127</v>
      </c>
      <c r="AK13" s="119" t="s">
        <v>136</v>
      </c>
    </row>
    <row r="14" spans="2:37" outlineLevel="1" x14ac:dyDescent="0.35">
      <c r="B14" s="237" t="s">
        <v>75</v>
      </c>
      <c r="C14" s="62" t="s">
        <v>106</v>
      </c>
      <c r="D14" s="158">
        <f t="shared" ref="D14:F38" si="0">D47+D80+D113+D145+D177+D209</f>
        <v>0</v>
      </c>
      <c r="E14" s="159">
        <f t="shared" si="0"/>
        <v>0</v>
      </c>
      <c r="F14" s="171">
        <f t="shared" si="0"/>
        <v>0</v>
      </c>
      <c r="G14" s="156">
        <f t="shared" ref="G14" si="1">E14+F14</f>
        <v>0</v>
      </c>
      <c r="H14" s="172">
        <f t="shared" ref="H14" si="2">IFERROR((G14-E14)/E14,0)</f>
        <v>0</v>
      </c>
      <c r="I14" s="158">
        <f t="shared" ref="I14:I38" si="3">I47+I80+I113+I145+I177+I209</f>
        <v>0</v>
      </c>
      <c r="J14" s="156">
        <f>G14+I14</f>
        <v>0</v>
      </c>
      <c r="K14" s="160">
        <f>IFERROR((J14-G14)/G14,0)</f>
        <v>0</v>
      </c>
      <c r="L14" s="171">
        <f t="shared" ref="L14:L38" si="4">L47+L80+L113+L145+L177+L209</f>
        <v>0</v>
      </c>
      <c r="M14" s="156">
        <f>J14+L14</f>
        <v>0</v>
      </c>
      <c r="N14" s="172">
        <f>IFERROR((M14-J14)/J14,0)</f>
        <v>0</v>
      </c>
      <c r="O14" s="158">
        <f t="shared" ref="O14:O38" si="5">O47+O80+O113+O145+O177+O209</f>
        <v>0</v>
      </c>
      <c r="P14" s="156">
        <f t="shared" ref="P14:P38" si="6">M14+O14</f>
        <v>0</v>
      </c>
      <c r="Q14" s="160">
        <f t="shared" ref="Q14:Q39" si="7">IFERROR((P14-M14)/M14,0)</f>
        <v>0</v>
      </c>
      <c r="R14" s="164">
        <f t="shared" ref="R14:R38" si="8">D14+F14+I14+L14+O14</f>
        <v>0</v>
      </c>
      <c r="S14" s="165">
        <f t="shared" ref="S14:S39" si="9">IFERROR((P14/E14)^(1/4)-1,0)</f>
        <v>0</v>
      </c>
      <c r="U14" s="158">
        <f t="shared" ref="U14:V38" si="10">U47+U80+U113+U145+U177+U209</f>
        <v>0</v>
      </c>
      <c r="V14" s="157">
        <f t="shared" si="10"/>
        <v>0</v>
      </c>
      <c r="W14" s="160">
        <f t="shared" ref="W14" si="11">IFERROR((V14-P14)/P14,0)</f>
        <v>0</v>
      </c>
      <c r="X14" s="171">
        <f t="shared" ref="X14:X38" si="12">X47+X80+X113+X145+X177+X209</f>
        <v>0</v>
      </c>
      <c r="Y14" s="156">
        <f>V14+X14</f>
        <v>0</v>
      </c>
      <c r="Z14" s="172">
        <f>IFERROR((Y14-V14)/V14,0)</f>
        <v>0</v>
      </c>
      <c r="AA14" s="158">
        <f t="shared" ref="AA14:AA38" si="13">AA47+AA80+AA113+AA145+AA177+AA209</f>
        <v>0</v>
      </c>
      <c r="AB14" s="156">
        <f>Y14+AA14</f>
        <v>0</v>
      </c>
      <c r="AC14" s="160">
        <f>IFERROR((AB14-Y14)/Y14,0)</f>
        <v>0</v>
      </c>
      <c r="AD14" s="171">
        <f t="shared" ref="AD14:AD38" si="14">AD47+AD80+AD113+AD145+AD177+AD209</f>
        <v>0</v>
      </c>
      <c r="AE14" s="156">
        <f>AB14+AD14</f>
        <v>0</v>
      </c>
      <c r="AF14" s="172">
        <f>IFERROR((AE14-AB14)/AB14,0)</f>
        <v>0</v>
      </c>
      <c r="AG14" s="158">
        <f t="shared" ref="AG14:AG38" si="15">AG47+AG80+AG113+AG145+AG177+AG209</f>
        <v>0</v>
      </c>
      <c r="AH14" s="156">
        <f>AE14+AG14</f>
        <v>0</v>
      </c>
      <c r="AI14" s="160">
        <f>IFERROR((AH14-AE14)/AE14,0)</f>
        <v>0</v>
      </c>
      <c r="AJ14" s="173">
        <f>U14+X14+AA14+AD14+AG14</f>
        <v>0</v>
      </c>
      <c r="AK14" s="165">
        <f>IFERROR((AH14/V14)^(1/4)-1,0)</f>
        <v>0</v>
      </c>
    </row>
    <row r="15" spans="2:37" outlineLevel="1" x14ac:dyDescent="0.35">
      <c r="B15" s="238" t="s">
        <v>76</v>
      </c>
      <c r="C15" s="62" t="s">
        <v>106</v>
      </c>
      <c r="D15" s="158">
        <f t="shared" si="0"/>
        <v>0</v>
      </c>
      <c r="E15" s="159">
        <f t="shared" si="0"/>
        <v>6</v>
      </c>
      <c r="F15" s="171">
        <f t="shared" si="0"/>
        <v>-2</v>
      </c>
      <c r="G15" s="156">
        <f t="shared" ref="G15:G38" si="16">E15+F15</f>
        <v>4</v>
      </c>
      <c r="H15" s="172">
        <f t="shared" ref="H15:H38" si="17">IFERROR((G15-E15)/E15,0)</f>
        <v>-0.33333333333333331</v>
      </c>
      <c r="I15" s="158">
        <f t="shared" si="3"/>
        <v>0</v>
      </c>
      <c r="J15" s="156">
        <f t="shared" ref="J15:J38" si="18">G15+I15</f>
        <v>4</v>
      </c>
      <c r="K15" s="160">
        <f t="shared" ref="K15:K38" si="19">IFERROR((J15-G15)/G15,0)</f>
        <v>0</v>
      </c>
      <c r="L15" s="171">
        <f t="shared" si="4"/>
        <v>0</v>
      </c>
      <c r="M15" s="156">
        <f t="shared" ref="M15:M38" si="20">J15+L15</f>
        <v>4</v>
      </c>
      <c r="N15" s="172">
        <f t="shared" ref="N15:N38" si="21">IFERROR((M15-J15)/J15,0)</f>
        <v>0</v>
      </c>
      <c r="O15" s="158">
        <f t="shared" si="5"/>
        <v>0</v>
      </c>
      <c r="P15" s="156">
        <f t="shared" si="6"/>
        <v>4</v>
      </c>
      <c r="Q15" s="160">
        <f t="shared" si="7"/>
        <v>0</v>
      </c>
      <c r="R15" s="164">
        <f t="shared" si="8"/>
        <v>-2</v>
      </c>
      <c r="S15" s="165">
        <f t="shared" si="9"/>
        <v>-9.6397996390155227E-2</v>
      </c>
      <c r="U15" s="158">
        <f t="shared" si="10"/>
        <v>0</v>
      </c>
      <c r="V15" s="157">
        <f t="shared" si="10"/>
        <v>4</v>
      </c>
      <c r="W15" s="160">
        <f t="shared" ref="W15:W38" si="22">IFERROR((V15-P15)/P15,0)</f>
        <v>0</v>
      </c>
      <c r="X15" s="171">
        <f t="shared" si="12"/>
        <v>0</v>
      </c>
      <c r="Y15" s="156">
        <f t="shared" ref="Y15:Y38" si="23">V15+X15</f>
        <v>4</v>
      </c>
      <c r="Z15" s="172">
        <f t="shared" ref="Z15:Z38" si="24">IFERROR((Y15-V15)/V15,0)</f>
        <v>0</v>
      </c>
      <c r="AA15" s="158">
        <f t="shared" si="13"/>
        <v>0</v>
      </c>
      <c r="AB15" s="156">
        <f t="shared" ref="AB15:AB38" si="25">Y15+AA15</f>
        <v>4</v>
      </c>
      <c r="AC15" s="160">
        <f t="shared" ref="AC15:AC38" si="26">IFERROR((AB15-Y15)/Y15,0)</f>
        <v>0</v>
      </c>
      <c r="AD15" s="171">
        <f t="shared" si="14"/>
        <v>0</v>
      </c>
      <c r="AE15" s="156">
        <f t="shared" ref="AE15:AE38" si="27">AB15+AD15</f>
        <v>4</v>
      </c>
      <c r="AF15" s="172">
        <f t="shared" ref="AF15:AF38" si="28">IFERROR((AE15-AB15)/AB15,0)</f>
        <v>0</v>
      </c>
      <c r="AG15" s="158">
        <f t="shared" si="15"/>
        <v>0</v>
      </c>
      <c r="AH15" s="156">
        <f t="shared" ref="AH15:AH38" si="29">AE15+AG15</f>
        <v>4</v>
      </c>
      <c r="AI15" s="160">
        <f t="shared" ref="AI15:AI38" si="30">IFERROR((AH15-AE15)/AE15,0)</f>
        <v>0</v>
      </c>
      <c r="AJ15" s="173">
        <f t="shared" ref="AJ15:AJ38" si="31">U15+X15+AA15+AD15+AG15</f>
        <v>0</v>
      </c>
      <c r="AK15" s="165">
        <f t="shared" ref="AK15:AK38" si="32">IFERROR((AH15/V15)^(1/4)-1,0)</f>
        <v>0</v>
      </c>
    </row>
    <row r="16" spans="2:37" outlineLevel="1" x14ac:dyDescent="0.35">
      <c r="B16" s="237" t="s">
        <v>77</v>
      </c>
      <c r="C16" s="62" t="s">
        <v>106</v>
      </c>
      <c r="D16" s="158">
        <f t="shared" si="0"/>
        <v>0</v>
      </c>
      <c r="E16" s="159">
        <f t="shared" si="0"/>
        <v>0</v>
      </c>
      <c r="F16" s="171">
        <f t="shared" si="0"/>
        <v>0</v>
      </c>
      <c r="G16" s="156">
        <f t="shared" si="16"/>
        <v>0</v>
      </c>
      <c r="H16" s="172">
        <f t="shared" si="17"/>
        <v>0</v>
      </c>
      <c r="I16" s="158">
        <f t="shared" si="3"/>
        <v>0</v>
      </c>
      <c r="J16" s="156">
        <f t="shared" si="18"/>
        <v>0</v>
      </c>
      <c r="K16" s="160">
        <f t="shared" si="19"/>
        <v>0</v>
      </c>
      <c r="L16" s="171">
        <f t="shared" si="4"/>
        <v>0</v>
      </c>
      <c r="M16" s="156">
        <f t="shared" si="20"/>
        <v>0</v>
      </c>
      <c r="N16" s="172">
        <f t="shared" si="21"/>
        <v>0</v>
      </c>
      <c r="O16" s="158">
        <f t="shared" si="5"/>
        <v>0</v>
      </c>
      <c r="P16" s="156">
        <f t="shared" si="6"/>
        <v>0</v>
      </c>
      <c r="Q16" s="160">
        <f t="shared" si="7"/>
        <v>0</v>
      </c>
      <c r="R16" s="164">
        <f t="shared" si="8"/>
        <v>0</v>
      </c>
      <c r="S16" s="165">
        <f t="shared" si="9"/>
        <v>0</v>
      </c>
      <c r="U16" s="158">
        <f t="shared" si="10"/>
        <v>0</v>
      </c>
      <c r="V16" s="157">
        <f t="shared" si="10"/>
        <v>0</v>
      </c>
      <c r="W16" s="160">
        <f t="shared" si="22"/>
        <v>0</v>
      </c>
      <c r="X16" s="171">
        <f t="shared" si="12"/>
        <v>0</v>
      </c>
      <c r="Y16" s="156">
        <f t="shared" si="23"/>
        <v>0</v>
      </c>
      <c r="Z16" s="172">
        <f t="shared" si="24"/>
        <v>0</v>
      </c>
      <c r="AA16" s="158">
        <f t="shared" si="13"/>
        <v>0</v>
      </c>
      <c r="AB16" s="156">
        <f t="shared" si="25"/>
        <v>0</v>
      </c>
      <c r="AC16" s="160">
        <f t="shared" si="26"/>
        <v>0</v>
      </c>
      <c r="AD16" s="171">
        <f t="shared" si="14"/>
        <v>0</v>
      </c>
      <c r="AE16" s="156">
        <f t="shared" si="27"/>
        <v>0</v>
      </c>
      <c r="AF16" s="172">
        <f t="shared" si="28"/>
        <v>0</v>
      </c>
      <c r="AG16" s="158">
        <f t="shared" si="15"/>
        <v>0</v>
      </c>
      <c r="AH16" s="156">
        <f t="shared" si="29"/>
        <v>0</v>
      </c>
      <c r="AI16" s="160">
        <f t="shared" si="30"/>
        <v>0</v>
      </c>
      <c r="AJ16" s="173">
        <f t="shared" si="31"/>
        <v>0</v>
      </c>
      <c r="AK16" s="165">
        <f t="shared" si="32"/>
        <v>0</v>
      </c>
    </row>
    <row r="17" spans="2:37" outlineLevel="1" x14ac:dyDescent="0.35">
      <c r="B17" s="238" t="s">
        <v>78</v>
      </c>
      <c r="C17" s="62" t="s">
        <v>106</v>
      </c>
      <c r="D17" s="158">
        <f t="shared" si="0"/>
        <v>0</v>
      </c>
      <c r="E17" s="159">
        <f t="shared" si="0"/>
        <v>6</v>
      </c>
      <c r="F17" s="171">
        <f t="shared" si="0"/>
        <v>1</v>
      </c>
      <c r="G17" s="156">
        <f t="shared" si="16"/>
        <v>7</v>
      </c>
      <c r="H17" s="172">
        <f t="shared" si="17"/>
        <v>0.16666666666666666</v>
      </c>
      <c r="I17" s="158">
        <f t="shared" si="3"/>
        <v>0</v>
      </c>
      <c r="J17" s="156">
        <f t="shared" si="18"/>
        <v>7</v>
      </c>
      <c r="K17" s="160">
        <f t="shared" si="19"/>
        <v>0</v>
      </c>
      <c r="L17" s="171">
        <f t="shared" si="4"/>
        <v>101</v>
      </c>
      <c r="M17" s="156">
        <f t="shared" si="20"/>
        <v>108</v>
      </c>
      <c r="N17" s="172">
        <f t="shared" si="21"/>
        <v>14.428571428571429</v>
      </c>
      <c r="O17" s="158">
        <f t="shared" si="5"/>
        <v>158</v>
      </c>
      <c r="P17" s="156">
        <f t="shared" si="6"/>
        <v>266</v>
      </c>
      <c r="Q17" s="160">
        <f t="shared" si="7"/>
        <v>1.462962962962963</v>
      </c>
      <c r="R17" s="164">
        <f t="shared" si="8"/>
        <v>260</v>
      </c>
      <c r="S17" s="165">
        <f t="shared" si="9"/>
        <v>1.5803736393164836</v>
      </c>
      <c r="U17" s="158">
        <f t="shared" si="10"/>
        <v>1185</v>
      </c>
      <c r="V17" s="157">
        <f t="shared" si="10"/>
        <v>1451</v>
      </c>
      <c r="W17" s="160">
        <f t="shared" si="22"/>
        <v>4.4548872180451129</v>
      </c>
      <c r="X17" s="171">
        <f t="shared" si="12"/>
        <v>1099</v>
      </c>
      <c r="Y17" s="156">
        <f t="shared" si="23"/>
        <v>2550</v>
      </c>
      <c r="Z17" s="172">
        <f t="shared" si="24"/>
        <v>0.75740868366643699</v>
      </c>
      <c r="AA17" s="158">
        <f t="shared" si="13"/>
        <v>998</v>
      </c>
      <c r="AB17" s="156">
        <f t="shared" si="25"/>
        <v>3548</v>
      </c>
      <c r="AC17" s="160">
        <f t="shared" si="26"/>
        <v>0.39137254901960783</v>
      </c>
      <c r="AD17" s="171">
        <f t="shared" si="14"/>
        <v>949</v>
      </c>
      <c r="AE17" s="156">
        <f t="shared" si="27"/>
        <v>4497</v>
      </c>
      <c r="AF17" s="172">
        <f t="shared" si="28"/>
        <v>0.26747463359639234</v>
      </c>
      <c r="AG17" s="158">
        <f t="shared" si="15"/>
        <v>899</v>
      </c>
      <c r="AH17" s="156">
        <f t="shared" si="29"/>
        <v>5396</v>
      </c>
      <c r="AI17" s="160">
        <f t="shared" si="30"/>
        <v>0.19991105181231933</v>
      </c>
      <c r="AJ17" s="173">
        <f t="shared" si="31"/>
        <v>5130</v>
      </c>
      <c r="AK17" s="165">
        <f t="shared" si="32"/>
        <v>0.38867664696681348</v>
      </c>
    </row>
    <row r="18" spans="2:37" outlineLevel="1" x14ac:dyDescent="0.35">
      <c r="B18" s="237" t="s">
        <v>79</v>
      </c>
      <c r="C18" s="62" t="s">
        <v>106</v>
      </c>
      <c r="D18" s="158">
        <f t="shared" si="0"/>
        <v>0</v>
      </c>
      <c r="E18" s="159">
        <f t="shared" si="0"/>
        <v>0</v>
      </c>
      <c r="F18" s="171">
        <f t="shared" si="0"/>
        <v>0</v>
      </c>
      <c r="G18" s="156">
        <f t="shared" si="16"/>
        <v>0</v>
      </c>
      <c r="H18" s="172">
        <f t="shared" si="17"/>
        <v>0</v>
      </c>
      <c r="I18" s="158">
        <f t="shared" si="3"/>
        <v>0</v>
      </c>
      <c r="J18" s="156">
        <f t="shared" si="18"/>
        <v>0</v>
      </c>
      <c r="K18" s="160">
        <f t="shared" si="19"/>
        <v>0</v>
      </c>
      <c r="L18" s="171">
        <f t="shared" si="4"/>
        <v>0</v>
      </c>
      <c r="M18" s="156">
        <f t="shared" si="20"/>
        <v>0</v>
      </c>
      <c r="N18" s="172">
        <f t="shared" si="21"/>
        <v>0</v>
      </c>
      <c r="O18" s="158">
        <f t="shared" si="5"/>
        <v>0</v>
      </c>
      <c r="P18" s="156">
        <f t="shared" si="6"/>
        <v>0</v>
      </c>
      <c r="Q18" s="160">
        <f t="shared" si="7"/>
        <v>0</v>
      </c>
      <c r="R18" s="164">
        <f t="shared" si="8"/>
        <v>0</v>
      </c>
      <c r="S18" s="165">
        <f t="shared" si="9"/>
        <v>0</v>
      </c>
      <c r="U18" s="158">
        <f t="shared" si="10"/>
        <v>0</v>
      </c>
      <c r="V18" s="157">
        <f t="shared" si="10"/>
        <v>0</v>
      </c>
      <c r="W18" s="160">
        <f t="shared" si="22"/>
        <v>0</v>
      </c>
      <c r="X18" s="171">
        <f t="shared" si="12"/>
        <v>0</v>
      </c>
      <c r="Y18" s="156">
        <f t="shared" si="23"/>
        <v>0</v>
      </c>
      <c r="Z18" s="172">
        <f t="shared" si="24"/>
        <v>0</v>
      </c>
      <c r="AA18" s="158">
        <f t="shared" si="13"/>
        <v>0</v>
      </c>
      <c r="AB18" s="156">
        <f t="shared" si="25"/>
        <v>0</v>
      </c>
      <c r="AC18" s="160">
        <f t="shared" si="26"/>
        <v>0</v>
      </c>
      <c r="AD18" s="171">
        <f t="shared" si="14"/>
        <v>0</v>
      </c>
      <c r="AE18" s="156">
        <f t="shared" si="27"/>
        <v>0</v>
      </c>
      <c r="AF18" s="172">
        <f t="shared" si="28"/>
        <v>0</v>
      </c>
      <c r="AG18" s="158">
        <f t="shared" si="15"/>
        <v>0</v>
      </c>
      <c r="AH18" s="156">
        <f t="shared" si="29"/>
        <v>0</v>
      </c>
      <c r="AI18" s="160">
        <f t="shared" si="30"/>
        <v>0</v>
      </c>
      <c r="AJ18" s="173">
        <f t="shared" si="31"/>
        <v>0</v>
      </c>
      <c r="AK18" s="165">
        <f t="shared" si="32"/>
        <v>0</v>
      </c>
    </row>
    <row r="19" spans="2:37" outlineLevel="1" x14ac:dyDescent="0.35">
      <c r="B19" s="238" t="s">
        <v>80</v>
      </c>
      <c r="C19" s="62" t="s">
        <v>106</v>
      </c>
      <c r="D19" s="158">
        <f t="shared" si="0"/>
        <v>0</v>
      </c>
      <c r="E19" s="159">
        <f t="shared" si="0"/>
        <v>5</v>
      </c>
      <c r="F19" s="171">
        <f t="shared" si="0"/>
        <v>1</v>
      </c>
      <c r="G19" s="156">
        <f t="shared" si="16"/>
        <v>6</v>
      </c>
      <c r="H19" s="172">
        <f t="shared" si="17"/>
        <v>0.2</v>
      </c>
      <c r="I19" s="158">
        <f t="shared" si="3"/>
        <v>1</v>
      </c>
      <c r="J19" s="156">
        <f t="shared" si="18"/>
        <v>7</v>
      </c>
      <c r="K19" s="160">
        <f t="shared" si="19"/>
        <v>0.16666666666666666</v>
      </c>
      <c r="L19" s="171">
        <f t="shared" si="4"/>
        <v>421</v>
      </c>
      <c r="M19" s="156">
        <f t="shared" si="20"/>
        <v>428</v>
      </c>
      <c r="N19" s="172">
        <f t="shared" si="21"/>
        <v>60.142857142857146</v>
      </c>
      <c r="O19" s="158">
        <f t="shared" si="5"/>
        <v>178</v>
      </c>
      <c r="P19" s="156">
        <f t="shared" si="6"/>
        <v>606</v>
      </c>
      <c r="Q19" s="160">
        <f t="shared" si="7"/>
        <v>0.41588785046728971</v>
      </c>
      <c r="R19" s="164">
        <f t="shared" si="8"/>
        <v>601</v>
      </c>
      <c r="S19" s="165">
        <f t="shared" si="9"/>
        <v>2.3179944477979926</v>
      </c>
      <c r="U19" s="158">
        <f t="shared" si="10"/>
        <v>1145</v>
      </c>
      <c r="V19" s="157">
        <f t="shared" si="10"/>
        <v>1751</v>
      </c>
      <c r="W19" s="160">
        <f t="shared" si="22"/>
        <v>1.8894389438943895</v>
      </c>
      <c r="X19" s="171">
        <f t="shared" si="12"/>
        <v>959</v>
      </c>
      <c r="Y19" s="156">
        <f t="shared" si="23"/>
        <v>2710</v>
      </c>
      <c r="Z19" s="172">
        <f t="shared" si="24"/>
        <v>0.54768703597944035</v>
      </c>
      <c r="AA19" s="158">
        <f t="shared" si="13"/>
        <v>865</v>
      </c>
      <c r="AB19" s="156">
        <f t="shared" si="25"/>
        <v>3575</v>
      </c>
      <c r="AC19" s="160">
        <f t="shared" si="26"/>
        <v>0.31918819188191883</v>
      </c>
      <c r="AD19" s="171">
        <f t="shared" si="14"/>
        <v>767</v>
      </c>
      <c r="AE19" s="156">
        <f t="shared" si="27"/>
        <v>4342</v>
      </c>
      <c r="AF19" s="172">
        <f t="shared" si="28"/>
        <v>0.21454545454545454</v>
      </c>
      <c r="AG19" s="158">
        <f t="shared" si="15"/>
        <v>760</v>
      </c>
      <c r="AH19" s="156">
        <f t="shared" si="29"/>
        <v>5102</v>
      </c>
      <c r="AI19" s="160">
        <f t="shared" si="30"/>
        <v>0.17503454629203133</v>
      </c>
      <c r="AJ19" s="173">
        <f t="shared" si="31"/>
        <v>4496</v>
      </c>
      <c r="AK19" s="165">
        <f t="shared" si="32"/>
        <v>0.30651252367966886</v>
      </c>
    </row>
    <row r="20" spans="2:37" outlineLevel="1" x14ac:dyDescent="0.35">
      <c r="B20" s="237" t="s">
        <v>81</v>
      </c>
      <c r="C20" s="62" t="s">
        <v>106</v>
      </c>
      <c r="D20" s="158">
        <f t="shared" si="0"/>
        <v>0</v>
      </c>
      <c r="E20" s="159">
        <f t="shared" si="0"/>
        <v>0</v>
      </c>
      <c r="F20" s="171">
        <f t="shared" si="0"/>
        <v>0</v>
      </c>
      <c r="G20" s="156">
        <f t="shared" si="16"/>
        <v>0</v>
      </c>
      <c r="H20" s="172">
        <f t="shared" si="17"/>
        <v>0</v>
      </c>
      <c r="I20" s="158">
        <f t="shared" si="3"/>
        <v>0</v>
      </c>
      <c r="J20" s="156">
        <f t="shared" si="18"/>
        <v>0</v>
      </c>
      <c r="K20" s="160">
        <f t="shared" si="19"/>
        <v>0</v>
      </c>
      <c r="L20" s="171">
        <f t="shared" si="4"/>
        <v>0</v>
      </c>
      <c r="M20" s="156">
        <f t="shared" si="20"/>
        <v>0</v>
      </c>
      <c r="N20" s="172">
        <f t="shared" si="21"/>
        <v>0</v>
      </c>
      <c r="O20" s="158">
        <f t="shared" si="5"/>
        <v>0</v>
      </c>
      <c r="P20" s="156">
        <f t="shared" si="6"/>
        <v>0</v>
      </c>
      <c r="Q20" s="160">
        <f t="shared" si="7"/>
        <v>0</v>
      </c>
      <c r="R20" s="164">
        <f t="shared" si="8"/>
        <v>0</v>
      </c>
      <c r="S20" s="165">
        <f t="shared" si="9"/>
        <v>0</v>
      </c>
      <c r="U20" s="158">
        <f t="shared" si="10"/>
        <v>0</v>
      </c>
      <c r="V20" s="157">
        <f t="shared" si="10"/>
        <v>0</v>
      </c>
      <c r="W20" s="160">
        <f t="shared" si="22"/>
        <v>0</v>
      </c>
      <c r="X20" s="171">
        <f t="shared" si="12"/>
        <v>0</v>
      </c>
      <c r="Y20" s="156">
        <f t="shared" si="23"/>
        <v>0</v>
      </c>
      <c r="Z20" s="172">
        <f t="shared" si="24"/>
        <v>0</v>
      </c>
      <c r="AA20" s="158">
        <f t="shared" si="13"/>
        <v>0</v>
      </c>
      <c r="AB20" s="156">
        <f t="shared" si="25"/>
        <v>0</v>
      </c>
      <c r="AC20" s="160">
        <f t="shared" si="26"/>
        <v>0</v>
      </c>
      <c r="AD20" s="171">
        <f t="shared" si="14"/>
        <v>0</v>
      </c>
      <c r="AE20" s="156">
        <f t="shared" si="27"/>
        <v>0</v>
      </c>
      <c r="AF20" s="172">
        <f t="shared" si="28"/>
        <v>0</v>
      </c>
      <c r="AG20" s="158">
        <f t="shared" si="15"/>
        <v>0</v>
      </c>
      <c r="AH20" s="156">
        <f t="shared" si="29"/>
        <v>0</v>
      </c>
      <c r="AI20" s="160">
        <f t="shared" si="30"/>
        <v>0</v>
      </c>
      <c r="AJ20" s="173">
        <f t="shared" si="31"/>
        <v>0</v>
      </c>
      <c r="AK20" s="165">
        <f t="shared" si="32"/>
        <v>0</v>
      </c>
    </row>
    <row r="21" spans="2:37" outlineLevel="1" x14ac:dyDescent="0.35">
      <c r="B21" s="238" t="s">
        <v>82</v>
      </c>
      <c r="C21" s="62" t="s">
        <v>106</v>
      </c>
      <c r="D21" s="158">
        <f t="shared" si="0"/>
        <v>0</v>
      </c>
      <c r="E21" s="159">
        <f t="shared" si="0"/>
        <v>8</v>
      </c>
      <c r="F21" s="171">
        <f t="shared" si="0"/>
        <v>-3</v>
      </c>
      <c r="G21" s="156">
        <f t="shared" si="16"/>
        <v>5</v>
      </c>
      <c r="H21" s="172">
        <f t="shared" si="17"/>
        <v>-0.375</v>
      </c>
      <c r="I21" s="158">
        <f t="shared" si="3"/>
        <v>0</v>
      </c>
      <c r="J21" s="156">
        <f t="shared" si="18"/>
        <v>5</v>
      </c>
      <c r="K21" s="160">
        <f t="shared" si="19"/>
        <v>0</v>
      </c>
      <c r="L21" s="171">
        <f t="shared" si="4"/>
        <v>119</v>
      </c>
      <c r="M21" s="156">
        <f t="shared" si="20"/>
        <v>124</v>
      </c>
      <c r="N21" s="172">
        <f t="shared" si="21"/>
        <v>23.8</v>
      </c>
      <c r="O21" s="158">
        <f t="shared" si="5"/>
        <v>231</v>
      </c>
      <c r="P21" s="156">
        <f t="shared" si="6"/>
        <v>355</v>
      </c>
      <c r="Q21" s="160">
        <f t="shared" si="7"/>
        <v>1.8629032258064515</v>
      </c>
      <c r="R21" s="164">
        <f t="shared" si="8"/>
        <v>347</v>
      </c>
      <c r="S21" s="165">
        <f t="shared" si="9"/>
        <v>1.5809797165489528</v>
      </c>
      <c r="U21" s="158">
        <f t="shared" si="10"/>
        <v>1202</v>
      </c>
      <c r="V21" s="157">
        <f t="shared" si="10"/>
        <v>1557</v>
      </c>
      <c r="W21" s="160">
        <f t="shared" si="22"/>
        <v>3.3859154929577464</v>
      </c>
      <c r="X21" s="171">
        <f t="shared" si="12"/>
        <v>1185</v>
      </c>
      <c r="Y21" s="156">
        <f t="shared" si="23"/>
        <v>2742</v>
      </c>
      <c r="Z21" s="172">
        <f t="shared" si="24"/>
        <v>0.76107899807321777</v>
      </c>
      <c r="AA21" s="158">
        <f t="shared" si="13"/>
        <v>979</v>
      </c>
      <c r="AB21" s="156">
        <f t="shared" si="25"/>
        <v>3721</v>
      </c>
      <c r="AC21" s="160">
        <f t="shared" si="26"/>
        <v>0.35703865791393141</v>
      </c>
      <c r="AD21" s="171">
        <f t="shared" si="14"/>
        <v>863</v>
      </c>
      <c r="AE21" s="156">
        <f t="shared" si="27"/>
        <v>4584</v>
      </c>
      <c r="AF21" s="172">
        <f t="shared" si="28"/>
        <v>0.23192690137059929</v>
      </c>
      <c r="AG21" s="158">
        <f t="shared" si="15"/>
        <v>773</v>
      </c>
      <c r="AH21" s="156">
        <f t="shared" si="29"/>
        <v>5357</v>
      </c>
      <c r="AI21" s="160">
        <f t="shared" si="30"/>
        <v>0.16863001745200698</v>
      </c>
      <c r="AJ21" s="173">
        <f t="shared" si="31"/>
        <v>5002</v>
      </c>
      <c r="AK21" s="165">
        <f t="shared" si="32"/>
        <v>0.36194088814616721</v>
      </c>
    </row>
    <row r="22" spans="2:37" outlineLevel="1" x14ac:dyDescent="0.35">
      <c r="B22" s="237" t="s">
        <v>83</v>
      </c>
      <c r="C22" s="62" t="s">
        <v>106</v>
      </c>
      <c r="D22" s="158">
        <f t="shared" si="0"/>
        <v>0</v>
      </c>
      <c r="E22" s="159">
        <f t="shared" si="0"/>
        <v>0</v>
      </c>
      <c r="F22" s="171">
        <f t="shared" si="0"/>
        <v>0</v>
      </c>
      <c r="G22" s="156">
        <f t="shared" si="16"/>
        <v>0</v>
      </c>
      <c r="H22" s="172">
        <f t="shared" si="17"/>
        <v>0</v>
      </c>
      <c r="I22" s="158">
        <f t="shared" si="3"/>
        <v>0</v>
      </c>
      <c r="J22" s="156">
        <f t="shared" si="18"/>
        <v>0</v>
      </c>
      <c r="K22" s="160">
        <f t="shared" si="19"/>
        <v>0</v>
      </c>
      <c r="L22" s="171">
        <f t="shared" si="4"/>
        <v>0</v>
      </c>
      <c r="M22" s="156">
        <f t="shared" si="20"/>
        <v>0</v>
      </c>
      <c r="N22" s="172">
        <f t="shared" si="21"/>
        <v>0</v>
      </c>
      <c r="O22" s="158">
        <f t="shared" si="5"/>
        <v>0</v>
      </c>
      <c r="P22" s="156">
        <f t="shared" si="6"/>
        <v>0</v>
      </c>
      <c r="Q22" s="160">
        <f t="shared" si="7"/>
        <v>0</v>
      </c>
      <c r="R22" s="164">
        <f t="shared" si="8"/>
        <v>0</v>
      </c>
      <c r="S22" s="165">
        <f t="shared" si="9"/>
        <v>0</v>
      </c>
      <c r="U22" s="158">
        <f t="shared" si="10"/>
        <v>0</v>
      </c>
      <c r="V22" s="157">
        <f t="shared" si="10"/>
        <v>0</v>
      </c>
      <c r="W22" s="160">
        <f t="shared" si="22"/>
        <v>0</v>
      </c>
      <c r="X22" s="171">
        <f t="shared" si="12"/>
        <v>0</v>
      </c>
      <c r="Y22" s="156">
        <f t="shared" si="23"/>
        <v>0</v>
      </c>
      <c r="Z22" s="172">
        <f t="shared" si="24"/>
        <v>0</v>
      </c>
      <c r="AA22" s="158">
        <f t="shared" si="13"/>
        <v>0</v>
      </c>
      <c r="AB22" s="156">
        <f t="shared" si="25"/>
        <v>0</v>
      </c>
      <c r="AC22" s="160">
        <f t="shared" si="26"/>
        <v>0</v>
      </c>
      <c r="AD22" s="171">
        <f t="shared" si="14"/>
        <v>0</v>
      </c>
      <c r="AE22" s="156">
        <f t="shared" si="27"/>
        <v>0</v>
      </c>
      <c r="AF22" s="172">
        <f t="shared" si="28"/>
        <v>0</v>
      </c>
      <c r="AG22" s="158">
        <f t="shared" si="15"/>
        <v>0</v>
      </c>
      <c r="AH22" s="156">
        <f t="shared" si="29"/>
        <v>0</v>
      </c>
      <c r="AI22" s="160">
        <f t="shared" si="30"/>
        <v>0</v>
      </c>
      <c r="AJ22" s="173">
        <f t="shared" si="31"/>
        <v>0</v>
      </c>
      <c r="AK22" s="165">
        <f t="shared" si="32"/>
        <v>0</v>
      </c>
    </row>
    <row r="23" spans="2:37" outlineLevel="1" x14ac:dyDescent="0.35">
      <c r="B23" s="238" t="s">
        <v>84</v>
      </c>
      <c r="C23" s="62" t="s">
        <v>106</v>
      </c>
      <c r="D23" s="158">
        <f t="shared" si="0"/>
        <v>0</v>
      </c>
      <c r="E23" s="159">
        <f t="shared" si="0"/>
        <v>8</v>
      </c>
      <c r="F23" s="171">
        <f t="shared" si="0"/>
        <v>-4</v>
      </c>
      <c r="G23" s="156">
        <f t="shared" si="16"/>
        <v>4</v>
      </c>
      <c r="H23" s="172">
        <f t="shared" si="17"/>
        <v>-0.5</v>
      </c>
      <c r="I23" s="158">
        <f t="shared" si="3"/>
        <v>0</v>
      </c>
      <c r="J23" s="156">
        <f t="shared" si="18"/>
        <v>4</v>
      </c>
      <c r="K23" s="160">
        <f t="shared" si="19"/>
        <v>0</v>
      </c>
      <c r="L23" s="171">
        <f t="shared" si="4"/>
        <v>0</v>
      </c>
      <c r="M23" s="156">
        <f t="shared" si="20"/>
        <v>4</v>
      </c>
      <c r="N23" s="172">
        <f t="shared" si="21"/>
        <v>0</v>
      </c>
      <c r="O23" s="158">
        <f t="shared" si="5"/>
        <v>0</v>
      </c>
      <c r="P23" s="156">
        <f t="shared" si="6"/>
        <v>4</v>
      </c>
      <c r="Q23" s="160">
        <f t="shared" si="7"/>
        <v>0</v>
      </c>
      <c r="R23" s="164">
        <f t="shared" si="8"/>
        <v>-4</v>
      </c>
      <c r="S23" s="165">
        <f t="shared" si="9"/>
        <v>-0.1591035847462855</v>
      </c>
      <c r="U23" s="158">
        <f t="shared" si="10"/>
        <v>1</v>
      </c>
      <c r="V23" s="157">
        <f t="shared" si="10"/>
        <v>5</v>
      </c>
      <c r="W23" s="160">
        <f t="shared" si="22"/>
        <v>0.25</v>
      </c>
      <c r="X23" s="171">
        <f t="shared" si="12"/>
        <v>0</v>
      </c>
      <c r="Y23" s="156">
        <f t="shared" si="23"/>
        <v>5</v>
      </c>
      <c r="Z23" s="172">
        <f t="shared" si="24"/>
        <v>0</v>
      </c>
      <c r="AA23" s="158">
        <f t="shared" si="13"/>
        <v>0</v>
      </c>
      <c r="AB23" s="156">
        <f t="shared" si="25"/>
        <v>5</v>
      </c>
      <c r="AC23" s="160">
        <f t="shared" si="26"/>
        <v>0</v>
      </c>
      <c r="AD23" s="171">
        <f t="shared" si="14"/>
        <v>0</v>
      </c>
      <c r="AE23" s="156">
        <f t="shared" si="27"/>
        <v>5</v>
      </c>
      <c r="AF23" s="172">
        <f t="shared" si="28"/>
        <v>0</v>
      </c>
      <c r="AG23" s="158">
        <f t="shared" si="15"/>
        <v>0</v>
      </c>
      <c r="AH23" s="156">
        <f t="shared" si="29"/>
        <v>5</v>
      </c>
      <c r="AI23" s="160">
        <f t="shared" si="30"/>
        <v>0</v>
      </c>
      <c r="AJ23" s="173">
        <f t="shared" si="31"/>
        <v>1</v>
      </c>
      <c r="AK23" s="165">
        <f t="shared" si="32"/>
        <v>0</v>
      </c>
    </row>
    <row r="24" spans="2:37" outlineLevel="1" x14ac:dyDescent="0.35">
      <c r="B24" s="237" t="s">
        <v>85</v>
      </c>
      <c r="C24" s="62" t="s">
        <v>106</v>
      </c>
      <c r="D24" s="158">
        <f t="shared" si="0"/>
        <v>0</v>
      </c>
      <c r="E24" s="159">
        <f t="shared" si="0"/>
        <v>0</v>
      </c>
      <c r="F24" s="171">
        <f t="shared" si="0"/>
        <v>0</v>
      </c>
      <c r="G24" s="156">
        <f t="shared" si="16"/>
        <v>0</v>
      </c>
      <c r="H24" s="172">
        <f t="shared" si="17"/>
        <v>0</v>
      </c>
      <c r="I24" s="158">
        <f t="shared" si="3"/>
        <v>0</v>
      </c>
      <c r="J24" s="156">
        <f t="shared" si="18"/>
        <v>0</v>
      </c>
      <c r="K24" s="160">
        <f t="shared" si="19"/>
        <v>0</v>
      </c>
      <c r="L24" s="171">
        <f t="shared" si="4"/>
        <v>0</v>
      </c>
      <c r="M24" s="156">
        <f t="shared" si="20"/>
        <v>0</v>
      </c>
      <c r="N24" s="172">
        <f t="shared" si="21"/>
        <v>0</v>
      </c>
      <c r="O24" s="158">
        <f t="shared" si="5"/>
        <v>0</v>
      </c>
      <c r="P24" s="156">
        <f t="shared" si="6"/>
        <v>0</v>
      </c>
      <c r="Q24" s="160">
        <f t="shared" si="7"/>
        <v>0</v>
      </c>
      <c r="R24" s="164">
        <f t="shared" si="8"/>
        <v>0</v>
      </c>
      <c r="S24" s="165">
        <f t="shared" si="9"/>
        <v>0</v>
      </c>
      <c r="U24" s="158">
        <f t="shared" si="10"/>
        <v>0</v>
      </c>
      <c r="V24" s="157">
        <f t="shared" si="10"/>
        <v>0</v>
      </c>
      <c r="W24" s="160">
        <f t="shared" si="22"/>
        <v>0</v>
      </c>
      <c r="X24" s="171">
        <f t="shared" si="12"/>
        <v>0</v>
      </c>
      <c r="Y24" s="156">
        <f t="shared" si="23"/>
        <v>0</v>
      </c>
      <c r="Z24" s="172">
        <f t="shared" si="24"/>
        <v>0</v>
      </c>
      <c r="AA24" s="158">
        <f t="shared" si="13"/>
        <v>0</v>
      </c>
      <c r="AB24" s="156">
        <f t="shared" si="25"/>
        <v>0</v>
      </c>
      <c r="AC24" s="160">
        <f t="shared" si="26"/>
        <v>0</v>
      </c>
      <c r="AD24" s="171">
        <f t="shared" si="14"/>
        <v>0</v>
      </c>
      <c r="AE24" s="156">
        <f t="shared" si="27"/>
        <v>0</v>
      </c>
      <c r="AF24" s="172">
        <f t="shared" si="28"/>
        <v>0</v>
      </c>
      <c r="AG24" s="158">
        <f t="shared" si="15"/>
        <v>0</v>
      </c>
      <c r="AH24" s="156">
        <f t="shared" si="29"/>
        <v>0</v>
      </c>
      <c r="AI24" s="160">
        <f t="shared" si="30"/>
        <v>0</v>
      </c>
      <c r="AJ24" s="173">
        <f t="shared" si="31"/>
        <v>0</v>
      </c>
      <c r="AK24" s="165">
        <f t="shared" si="32"/>
        <v>0</v>
      </c>
    </row>
    <row r="25" spans="2:37" outlineLevel="1" x14ac:dyDescent="0.35">
      <c r="B25" s="238" t="s">
        <v>86</v>
      </c>
      <c r="C25" s="62" t="s">
        <v>106</v>
      </c>
      <c r="D25" s="158">
        <f t="shared" si="0"/>
        <v>0</v>
      </c>
      <c r="E25" s="159">
        <f t="shared" si="0"/>
        <v>4</v>
      </c>
      <c r="F25" s="171">
        <f t="shared" si="0"/>
        <v>-3</v>
      </c>
      <c r="G25" s="156">
        <f t="shared" si="16"/>
        <v>1</v>
      </c>
      <c r="H25" s="172">
        <f t="shared" si="17"/>
        <v>-0.75</v>
      </c>
      <c r="I25" s="158">
        <f t="shared" si="3"/>
        <v>0</v>
      </c>
      <c r="J25" s="156">
        <f t="shared" si="18"/>
        <v>1</v>
      </c>
      <c r="K25" s="160">
        <f t="shared" si="19"/>
        <v>0</v>
      </c>
      <c r="L25" s="171">
        <f t="shared" si="4"/>
        <v>0</v>
      </c>
      <c r="M25" s="156">
        <f t="shared" si="20"/>
        <v>1</v>
      </c>
      <c r="N25" s="172">
        <f t="shared" si="21"/>
        <v>0</v>
      </c>
      <c r="O25" s="158">
        <f t="shared" si="5"/>
        <v>0</v>
      </c>
      <c r="P25" s="156">
        <f t="shared" si="6"/>
        <v>1</v>
      </c>
      <c r="Q25" s="160">
        <f t="shared" si="7"/>
        <v>0</v>
      </c>
      <c r="R25" s="164">
        <f t="shared" si="8"/>
        <v>-3</v>
      </c>
      <c r="S25" s="165">
        <f t="shared" si="9"/>
        <v>-0.29289321881345243</v>
      </c>
      <c r="U25" s="158">
        <f t="shared" si="10"/>
        <v>0</v>
      </c>
      <c r="V25" s="157">
        <f t="shared" si="10"/>
        <v>1</v>
      </c>
      <c r="W25" s="160">
        <f t="shared" si="22"/>
        <v>0</v>
      </c>
      <c r="X25" s="171">
        <f t="shared" si="12"/>
        <v>0</v>
      </c>
      <c r="Y25" s="156">
        <f t="shared" si="23"/>
        <v>1</v>
      </c>
      <c r="Z25" s="172">
        <f t="shared" si="24"/>
        <v>0</v>
      </c>
      <c r="AA25" s="158">
        <f t="shared" si="13"/>
        <v>0</v>
      </c>
      <c r="AB25" s="156">
        <f t="shared" si="25"/>
        <v>1</v>
      </c>
      <c r="AC25" s="160">
        <f t="shared" si="26"/>
        <v>0</v>
      </c>
      <c r="AD25" s="171">
        <f t="shared" si="14"/>
        <v>0</v>
      </c>
      <c r="AE25" s="156">
        <f t="shared" si="27"/>
        <v>1</v>
      </c>
      <c r="AF25" s="172">
        <f t="shared" si="28"/>
        <v>0</v>
      </c>
      <c r="AG25" s="158">
        <f t="shared" si="15"/>
        <v>0</v>
      </c>
      <c r="AH25" s="156">
        <f t="shared" si="29"/>
        <v>1</v>
      </c>
      <c r="AI25" s="160">
        <f t="shared" si="30"/>
        <v>0</v>
      </c>
      <c r="AJ25" s="173">
        <f t="shared" si="31"/>
        <v>0</v>
      </c>
      <c r="AK25" s="165">
        <f t="shared" si="32"/>
        <v>0</v>
      </c>
    </row>
    <row r="26" spans="2:37" outlineLevel="1" x14ac:dyDescent="0.35">
      <c r="B26" s="237" t="s">
        <v>87</v>
      </c>
      <c r="C26" s="62" t="s">
        <v>106</v>
      </c>
      <c r="D26" s="158">
        <f t="shared" si="0"/>
        <v>0</v>
      </c>
      <c r="E26" s="159">
        <f t="shared" si="0"/>
        <v>0</v>
      </c>
      <c r="F26" s="171">
        <f t="shared" si="0"/>
        <v>0</v>
      </c>
      <c r="G26" s="156">
        <f t="shared" si="16"/>
        <v>0</v>
      </c>
      <c r="H26" s="172">
        <f t="shared" si="17"/>
        <v>0</v>
      </c>
      <c r="I26" s="158">
        <f t="shared" si="3"/>
        <v>0</v>
      </c>
      <c r="J26" s="156">
        <f t="shared" si="18"/>
        <v>0</v>
      </c>
      <c r="K26" s="160">
        <f t="shared" si="19"/>
        <v>0</v>
      </c>
      <c r="L26" s="171">
        <f t="shared" si="4"/>
        <v>0</v>
      </c>
      <c r="M26" s="156">
        <f t="shared" si="20"/>
        <v>0</v>
      </c>
      <c r="N26" s="172">
        <f t="shared" si="21"/>
        <v>0</v>
      </c>
      <c r="O26" s="158">
        <f t="shared" si="5"/>
        <v>0</v>
      </c>
      <c r="P26" s="156">
        <f t="shared" si="6"/>
        <v>0</v>
      </c>
      <c r="Q26" s="160">
        <f t="shared" si="7"/>
        <v>0</v>
      </c>
      <c r="R26" s="164">
        <f t="shared" si="8"/>
        <v>0</v>
      </c>
      <c r="S26" s="165">
        <f t="shared" si="9"/>
        <v>0</v>
      </c>
      <c r="U26" s="158">
        <f t="shared" si="10"/>
        <v>0</v>
      </c>
      <c r="V26" s="157">
        <f t="shared" si="10"/>
        <v>0</v>
      </c>
      <c r="W26" s="160">
        <f t="shared" si="22"/>
        <v>0</v>
      </c>
      <c r="X26" s="171">
        <f t="shared" si="12"/>
        <v>0</v>
      </c>
      <c r="Y26" s="156">
        <f t="shared" si="23"/>
        <v>0</v>
      </c>
      <c r="Z26" s="172">
        <f t="shared" si="24"/>
        <v>0</v>
      </c>
      <c r="AA26" s="158">
        <f t="shared" si="13"/>
        <v>0</v>
      </c>
      <c r="AB26" s="156">
        <f t="shared" si="25"/>
        <v>0</v>
      </c>
      <c r="AC26" s="160">
        <f t="shared" si="26"/>
        <v>0</v>
      </c>
      <c r="AD26" s="171">
        <f t="shared" si="14"/>
        <v>0</v>
      </c>
      <c r="AE26" s="156">
        <f t="shared" si="27"/>
        <v>0</v>
      </c>
      <c r="AF26" s="172">
        <f t="shared" si="28"/>
        <v>0</v>
      </c>
      <c r="AG26" s="158">
        <f t="shared" si="15"/>
        <v>0</v>
      </c>
      <c r="AH26" s="156">
        <f t="shared" si="29"/>
        <v>0</v>
      </c>
      <c r="AI26" s="160">
        <f t="shared" si="30"/>
        <v>0</v>
      </c>
      <c r="AJ26" s="173">
        <f t="shared" si="31"/>
        <v>0</v>
      </c>
      <c r="AK26" s="165">
        <f t="shared" si="32"/>
        <v>0</v>
      </c>
    </row>
    <row r="27" spans="2:37" outlineLevel="1" x14ac:dyDescent="0.35">
      <c r="B27" s="238" t="s">
        <v>88</v>
      </c>
      <c r="C27" s="62" t="s">
        <v>106</v>
      </c>
      <c r="D27" s="158">
        <f t="shared" si="0"/>
        <v>0</v>
      </c>
      <c r="E27" s="159">
        <f t="shared" si="0"/>
        <v>6</v>
      </c>
      <c r="F27" s="171">
        <f t="shared" si="0"/>
        <v>0</v>
      </c>
      <c r="G27" s="156">
        <f t="shared" si="16"/>
        <v>6</v>
      </c>
      <c r="H27" s="172">
        <f t="shared" si="17"/>
        <v>0</v>
      </c>
      <c r="I27" s="158">
        <f t="shared" si="3"/>
        <v>0</v>
      </c>
      <c r="J27" s="156">
        <f t="shared" si="18"/>
        <v>6</v>
      </c>
      <c r="K27" s="160">
        <f t="shared" si="19"/>
        <v>0</v>
      </c>
      <c r="L27" s="171">
        <f t="shared" si="4"/>
        <v>177</v>
      </c>
      <c r="M27" s="156">
        <f t="shared" si="20"/>
        <v>183</v>
      </c>
      <c r="N27" s="172">
        <f t="shared" si="21"/>
        <v>29.5</v>
      </c>
      <c r="O27" s="158">
        <f t="shared" si="5"/>
        <v>223</v>
      </c>
      <c r="P27" s="156">
        <f t="shared" si="6"/>
        <v>406</v>
      </c>
      <c r="Q27" s="160">
        <f t="shared" si="7"/>
        <v>1.2185792349726776</v>
      </c>
      <c r="R27" s="164">
        <f t="shared" si="8"/>
        <v>400</v>
      </c>
      <c r="S27" s="165">
        <f t="shared" si="9"/>
        <v>1.8680960791964494</v>
      </c>
      <c r="U27" s="158">
        <f t="shared" si="10"/>
        <v>834</v>
      </c>
      <c r="V27" s="157">
        <f t="shared" si="10"/>
        <v>1240</v>
      </c>
      <c r="W27" s="160">
        <f t="shared" si="22"/>
        <v>2.0541871921182264</v>
      </c>
      <c r="X27" s="171">
        <f t="shared" si="12"/>
        <v>881</v>
      </c>
      <c r="Y27" s="156">
        <f t="shared" si="23"/>
        <v>2121</v>
      </c>
      <c r="Z27" s="172">
        <f t="shared" si="24"/>
        <v>0.7104838709677419</v>
      </c>
      <c r="AA27" s="158">
        <f t="shared" si="13"/>
        <v>938</v>
      </c>
      <c r="AB27" s="156">
        <f t="shared" si="25"/>
        <v>3059</v>
      </c>
      <c r="AC27" s="160">
        <f t="shared" si="26"/>
        <v>0.44224422442244227</v>
      </c>
      <c r="AD27" s="171">
        <f t="shared" si="14"/>
        <v>825</v>
      </c>
      <c r="AE27" s="156">
        <f t="shared" si="27"/>
        <v>3884</v>
      </c>
      <c r="AF27" s="172">
        <f t="shared" si="28"/>
        <v>0.26969597907813009</v>
      </c>
      <c r="AG27" s="158">
        <f t="shared" si="15"/>
        <v>969</v>
      </c>
      <c r="AH27" s="156">
        <f>AE27+AG27</f>
        <v>4853</v>
      </c>
      <c r="AI27" s="160">
        <f t="shared" si="30"/>
        <v>0.24948506694129763</v>
      </c>
      <c r="AJ27" s="173">
        <f t="shared" si="31"/>
        <v>4447</v>
      </c>
      <c r="AK27" s="165">
        <f t="shared" si="32"/>
        <v>0.40652401443966957</v>
      </c>
    </row>
    <row r="28" spans="2:37" outlineLevel="1" x14ac:dyDescent="0.35">
      <c r="B28" s="237" t="s">
        <v>89</v>
      </c>
      <c r="C28" s="62" t="s">
        <v>106</v>
      </c>
      <c r="D28" s="158">
        <f t="shared" si="0"/>
        <v>0</v>
      </c>
      <c r="E28" s="159">
        <f t="shared" si="0"/>
        <v>0</v>
      </c>
      <c r="F28" s="171">
        <f t="shared" si="0"/>
        <v>0</v>
      </c>
      <c r="G28" s="156">
        <f t="shared" si="16"/>
        <v>0</v>
      </c>
      <c r="H28" s="172">
        <f t="shared" si="17"/>
        <v>0</v>
      </c>
      <c r="I28" s="158">
        <f t="shared" si="3"/>
        <v>0</v>
      </c>
      <c r="J28" s="156">
        <f t="shared" si="18"/>
        <v>0</v>
      </c>
      <c r="K28" s="160">
        <f t="shared" si="19"/>
        <v>0</v>
      </c>
      <c r="L28" s="171">
        <f t="shared" si="4"/>
        <v>0</v>
      </c>
      <c r="M28" s="156">
        <f t="shared" si="20"/>
        <v>0</v>
      </c>
      <c r="N28" s="172">
        <f t="shared" si="21"/>
        <v>0</v>
      </c>
      <c r="O28" s="158">
        <f t="shared" si="5"/>
        <v>0</v>
      </c>
      <c r="P28" s="156">
        <f t="shared" si="6"/>
        <v>0</v>
      </c>
      <c r="Q28" s="160">
        <f t="shared" si="7"/>
        <v>0</v>
      </c>
      <c r="R28" s="164">
        <f t="shared" si="8"/>
        <v>0</v>
      </c>
      <c r="S28" s="165">
        <f t="shared" si="9"/>
        <v>0</v>
      </c>
      <c r="U28" s="158">
        <f t="shared" si="10"/>
        <v>0</v>
      </c>
      <c r="V28" s="157">
        <f t="shared" si="10"/>
        <v>0</v>
      </c>
      <c r="W28" s="160">
        <f t="shared" si="22"/>
        <v>0</v>
      </c>
      <c r="X28" s="171">
        <f t="shared" si="12"/>
        <v>0</v>
      </c>
      <c r="Y28" s="156">
        <f t="shared" si="23"/>
        <v>0</v>
      </c>
      <c r="Z28" s="172">
        <f t="shared" si="24"/>
        <v>0</v>
      </c>
      <c r="AA28" s="158">
        <f t="shared" si="13"/>
        <v>0</v>
      </c>
      <c r="AB28" s="156">
        <f t="shared" si="25"/>
        <v>0</v>
      </c>
      <c r="AC28" s="160">
        <f t="shared" si="26"/>
        <v>0</v>
      </c>
      <c r="AD28" s="171">
        <f t="shared" si="14"/>
        <v>0</v>
      </c>
      <c r="AE28" s="156">
        <f t="shared" si="27"/>
        <v>0</v>
      </c>
      <c r="AF28" s="172">
        <f t="shared" si="28"/>
        <v>0</v>
      </c>
      <c r="AG28" s="158">
        <f t="shared" si="15"/>
        <v>0</v>
      </c>
      <c r="AH28" s="156">
        <f t="shared" si="29"/>
        <v>0</v>
      </c>
      <c r="AI28" s="160">
        <f t="shared" si="30"/>
        <v>0</v>
      </c>
      <c r="AJ28" s="173">
        <f t="shared" si="31"/>
        <v>0</v>
      </c>
      <c r="AK28" s="165">
        <f t="shared" si="32"/>
        <v>0</v>
      </c>
    </row>
    <row r="29" spans="2:37" outlineLevel="1" x14ac:dyDescent="0.35">
      <c r="B29" s="238" t="s">
        <v>90</v>
      </c>
      <c r="C29" s="62" t="s">
        <v>106</v>
      </c>
      <c r="D29" s="158">
        <f t="shared" si="0"/>
        <v>0</v>
      </c>
      <c r="E29" s="159">
        <f t="shared" si="0"/>
        <v>7</v>
      </c>
      <c r="F29" s="171">
        <f t="shared" si="0"/>
        <v>1</v>
      </c>
      <c r="G29" s="156">
        <f t="shared" si="16"/>
        <v>8</v>
      </c>
      <c r="H29" s="172">
        <f t="shared" si="17"/>
        <v>0.14285714285714285</v>
      </c>
      <c r="I29" s="158">
        <f t="shared" si="3"/>
        <v>0</v>
      </c>
      <c r="J29" s="156">
        <f t="shared" si="18"/>
        <v>8</v>
      </c>
      <c r="K29" s="160">
        <f t="shared" si="19"/>
        <v>0</v>
      </c>
      <c r="L29" s="171">
        <f t="shared" si="4"/>
        <v>0</v>
      </c>
      <c r="M29" s="156">
        <f t="shared" si="20"/>
        <v>8</v>
      </c>
      <c r="N29" s="172">
        <f t="shared" si="21"/>
        <v>0</v>
      </c>
      <c r="O29" s="158">
        <f t="shared" si="5"/>
        <v>0</v>
      </c>
      <c r="P29" s="156">
        <f t="shared" si="6"/>
        <v>8</v>
      </c>
      <c r="Q29" s="160">
        <f t="shared" si="7"/>
        <v>0</v>
      </c>
      <c r="R29" s="164">
        <f t="shared" si="8"/>
        <v>1</v>
      </c>
      <c r="S29" s="165">
        <f t="shared" si="9"/>
        <v>3.3946307914341167E-2</v>
      </c>
      <c r="U29" s="158">
        <f t="shared" si="10"/>
        <v>0</v>
      </c>
      <c r="V29" s="157">
        <f t="shared" si="10"/>
        <v>8</v>
      </c>
      <c r="W29" s="160">
        <f t="shared" si="22"/>
        <v>0</v>
      </c>
      <c r="X29" s="171">
        <f t="shared" si="12"/>
        <v>2</v>
      </c>
      <c r="Y29" s="156">
        <f t="shared" si="23"/>
        <v>10</v>
      </c>
      <c r="Z29" s="172">
        <f t="shared" si="24"/>
        <v>0.25</v>
      </c>
      <c r="AA29" s="158">
        <f t="shared" si="13"/>
        <v>130</v>
      </c>
      <c r="AB29" s="156">
        <f t="shared" si="25"/>
        <v>140</v>
      </c>
      <c r="AC29" s="160">
        <f t="shared" si="26"/>
        <v>13</v>
      </c>
      <c r="AD29" s="171">
        <f t="shared" si="14"/>
        <v>171</v>
      </c>
      <c r="AE29" s="156">
        <f t="shared" si="27"/>
        <v>311</v>
      </c>
      <c r="AF29" s="172">
        <f t="shared" si="28"/>
        <v>1.2214285714285715</v>
      </c>
      <c r="AG29" s="158">
        <f t="shared" si="15"/>
        <v>1</v>
      </c>
      <c r="AH29" s="156">
        <f t="shared" si="29"/>
        <v>312</v>
      </c>
      <c r="AI29" s="160">
        <f t="shared" si="30"/>
        <v>3.2154340836012861E-3</v>
      </c>
      <c r="AJ29" s="173">
        <f t="shared" si="31"/>
        <v>304</v>
      </c>
      <c r="AK29" s="165">
        <f t="shared" si="32"/>
        <v>1.4989993994393833</v>
      </c>
    </row>
    <row r="30" spans="2:37" outlineLevel="1" x14ac:dyDescent="0.35">
      <c r="B30" s="238" t="s">
        <v>91</v>
      </c>
      <c r="C30" s="62" t="s">
        <v>106</v>
      </c>
      <c r="D30" s="158">
        <f t="shared" si="0"/>
        <v>0</v>
      </c>
      <c r="E30" s="159">
        <f t="shared" si="0"/>
        <v>0</v>
      </c>
      <c r="F30" s="171">
        <f t="shared" si="0"/>
        <v>0</v>
      </c>
      <c r="G30" s="156">
        <f t="shared" si="16"/>
        <v>0</v>
      </c>
      <c r="H30" s="172">
        <f t="shared" si="17"/>
        <v>0</v>
      </c>
      <c r="I30" s="158">
        <f t="shared" si="3"/>
        <v>0</v>
      </c>
      <c r="J30" s="156">
        <f t="shared" si="18"/>
        <v>0</v>
      </c>
      <c r="K30" s="160">
        <f t="shared" si="19"/>
        <v>0</v>
      </c>
      <c r="L30" s="171">
        <f t="shared" si="4"/>
        <v>0</v>
      </c>
      <c r="M30" s="156">
        <f t="shared" si="20"/>
        <v>0</v>
      </c>
      <c r="N30" s="172">
        <f t="shared" si="21"/>
        <v>0</v>
      </c>
      <c r="O30" s="158">
        <f t="shared" si="5"/>
        <v>0</v>
      </c>
      <c r="P30" s="156">
        <f t="shared" si="6"/>
        <v>0</v>
      </c>
      <c r="Q30" s="160">
        <f t="shared" si="7"/>
        <v>0</v>
      </c>
      <c r="R30" s="164">
        <f t="shared" si="8"/>
        <v>0</v>
      </c>
      <c r="S30" s="165">
        <f t="shared" si="9"/>
        <v>0</v>
      </c>
      <c r="U30" s="158">
        <f t="shared" si="10"/>
        <v>0</v>
      </c>
      <c r="V30" s="157">
        <f t="shared" si="10"/>
        <v>0</v>
      </c>
      <c r="W30" s="160">
        <f t="shared" si="22"/>
        <v>0</v>
      </c>
      <c r="X30" s="171">
        <f t="shared" si="12"/>
        <v>0</v>
      </c>
      <c r="Y30" s="156">
        <f t="shared" si="23"/>
        <v>0</v>
      </c>
      <c r="Z30" s="172">
        <f t="shared" si="24"/>
        <v>0</v>
      </c>
      <c r="AA30" s="158">
        <f t="shared" si="13"/>
        <v>0</v>
      </c>
      <c r="AB30" s="156">
        <f t="shared" si="25"/>
        <v>0</v>
      </c>
      <c r="AC30" s="160">
        <f t="shared" si="26"/>
        <v>0</v>
      </c>
      <c r="AD30" s="171">
        <f t="shared" si="14"/>
        <v>0</v>
      </c>
      <c r="AE30" s="156">
        <f t="shared" si="27"/>
        <v>0</v>
      </c>
      <c r="AF30" s="172">
        <f t="shared" si="28"/>
        <v>0</v>
      </c>
      <c r="AG30" s="158">
        <f t="shared" si="15"/>
        <v>0</v>
      </c>
      <c r="AH30" s="156">
        <f t="shared" si="29"/>
        <v>0</v>
      </c>
      <c r="AI30" s="160">
        <f t="shared" si="30"/>
        <v>0</v>
      </c>
      <c r="AJ30" s="173">
        <f t="shared" si="31"/>
        <v>0</v>
      </c>
      <c r="AK30" s="165">
        <f t="shared" si="32"/>
        <v>0</v>
      </c>
    </row>
    <row r="31" spans="2:37" outlineLevel="1" x14ac:dyDescent="0.35">
      <c r="B31" s="237" t="s">
        <v>92</v>
      </c>
      <c r="C31" s="62" t="s">
        <v>106</v>
      </c>
      <c r="D31" s="158">
        <f t="shared" si="0"/>
        <v>0</v>
      </c>
      <c r="E31" s="159">
        <f t="shared" si="0"/>
        <v>0</v>
      </c>
      <c r="F31" s="171">
        <f t="shared" si="0"/>
        <v>0</v>
      </c>
      <c r="G31" s="156">
        <f t="shared" si="16"/>
        <v>0</v>
      </c>
      <c r="H31" s="172">
        <f t="shared" si="17"/>
        <v>0</v>
      </c>
      <c r="I31" s="158">
        <f t="shared" si="3"/>
        <v>0</v>
      </c>
      <c r="J31" s="156">
        <f t="shared" si="18"/>
        <v>0</v>
      </c>
      <c r="K31" s="160">
        <f t="shared" si="19"/>
        <v>0</v>
      </c>
      <c r="L31" s="171">
        <f t="shared" si="4"/>
        <v>0</v>
      </c>
      <c r="M31" s="156">
        <f t="shared" si="20"/>
        <v>0</v>
      </c>
      <c r="N31" s="172">
        <f t="shared" si="21"/>
        <v>0</v>
      </c>
      <c r="O31" s="158">
        <f t="shared" si="5"/>
        <v>0</v>
      </c>
      <c r="P31" s="156">
        <f t="shared" si="6"/>
        <v>0</v>
      </c>
      <c r="Q31" s="160">
        <f t="shared" si="7"/>
        <v>0</v>
      </c>
      <c r="R31" s="164">
        <f t="shared" si="8"/>
        <v>0</v>
      </c>
      <c r="S31" s="165">
        <f t="shared" si="9"/>
        <v>0</v>
      </c>
      <c r="U31" s="158">
        <f t="shared" si="10"/>
        <v>0</v>
      </c>
      <c r="V31" s="157">
        <f t="shared" si="10"/>
        <v>0</v>
      </c>
      <c r="W31" s="160">
        <f t="shared" si="22"/>
        <v>0</v>
      </c>
      <c r="X31" s="171">
        <f t="shared" si="12"/>
        <v>0</v>
      </c>
      <c r="Y31" s="156">
        <f t="shared" si="23"/>
        <v>0</v>
      </c>
      <c r="Z31" s="172">
        <f t="shared" si="24"/>
        <v>0</v>
      </c>
      <c r="AA31" s="158">
        <f t="shared" si="13"/>
        <v>0</v>
      </c>
      <c r="AB31" s="156">
        <f t="shared" si="25"/>
        <v>0</v>
      </c>
      <c r="AC31" s="160">
        <f t="shared" si="26"/>
        <v>0</v>
      </c>
      <c r="AD31" s="171">
        <f t="shared" si="14"/>
        <v>0</v>
      </c>
      <c r="AE31" s="156">
        <f t="shared" si="27"/>
        <v>0</v>
      </c>
      <c r="AF31" s="172">
        <f t="shared" si="28"/>
        <v>0</v>
      </c>
      <c r="AG31" s="158">
        <f t="shared" si="15"/>
        <v>0</v>
      </c>
      <c r="AH31" s="156">
        <f t="shared" si="29"/>
        <v>0</v>
      </c>
      <c r="AI31" s="160">
        <f t="shared" si="30"/>
        <v>0</v>
      </c>
      <c r="AJ31" s="173">
        <f t="shared" si="31"/>
        <v>0</v>
      </c>
      <c r="AK31" s="165">
        <f t="shared" si="32"/>
        <v>0</v>
      </c>
    </row>
    <row r="32" spans="2:37" outlineLevel="1" x14ac:dyDescent="0.35">
      <c r="B32" s="238" t="s">
        <v>93</v>
      </c>
      <c r="C32" s="62" t="s">
        <v>106</v>
      </c>
      <c r="D32" s="158">
        <f t="shared" si="0"/>
        <v>0</v>
      </c>
      <c r="E32" s="159">
        <f t="shared" si="0"/>
        <v>0</v>
      </c>
      <c r="F32" s="171">
        <f t="shared" si="0"/>
        <v>0</v>
      </c>
      <c r="G32" s="156">
        <f t="shared" si="16"/>
        <v>0</v>
      </c>
      <c r="H32" s="172">
        <f t="shared" si="17"/>
        <v>0</v>
      </c>
      <c r="I32" s="158">
        <f t="shared" si="3"/>
        <v>0</v>
      </c>
      <c r="J32" s="156">
        <f t="shared" si="18"/>
        <v>0</v>
      </c>
      <c r="K32" s="160">
        <f t="shared" si="19"/>
        <v>0</v>
      </c>
      <c r="L32" s="171">
        <f t="shared" si="4"/>
        <v>0</v>
      </c>
      <c r="M32" s="156">
        <f t="shared" si="20"/>
        <v>0</v>
      </c>
      <c r="N32" s="172">
        <f t="shared" si="21"/>
        <v>0</v>
      </c>
      <c r="O32" s="158">
        <f t="shared" si="5"/>
        <v>0</v>
      </c>
      <c r="P32" s="156">
        <f t="shared" si="6"/>
        <v>0</v>
      </c>
      <c r="Q32" s="160">
        <f t="shared" si="7"/>
        <v>0</v>
      </c>
      <c r="R32" s="164">
        <f t="shared" si="8"/>
        <v>0</v>
      </c>
      <c r="S32" s="165">
        <f t="shared" si="9"/>
        <v>0</v>
      </c>
      <c r="U32" s="158">
        <f t="shared" si="10"/>
        <v>0</v>
      </c>
      <c r="V32" s="157">
        <f t="shared" si="10"/>
        <v>0</v>
      </c>
      <c r="W32" s="160">
        <f t="shared" si="22"/>
        <v>0</v>
      </c>
      <c r="X32" s="171">
        <f t="shared" si="12"/>
        <v>0</v>
      </c>
      <c r="Y32" s="156">
        <f t="shared" si="23"/>
        <v>0</v>
      </c>
      <c r="Z32" s="172">
        <f t="shared" si="24"/>
        <v>0</v>
      </c>
      <c r="AA32" s="158">
        <f t="shared" si="13"/>
        <v>0</v>
      </c>
      <c r="AB32" s="156">
        <f t="shared" si="25"/>
        <v>0</v>
      </c>
      <c r="AC32" s="160">
        <f t="shared" si="26"/>
        <v>0</v>
      </c>
      <c r="AD32" s="171">
        <f t="shared" si="14"/>
        <v>0</v>
      </c>
      <c r="AE32" s="156">
        <f t="shared" si="27"/>
        <v>0</v>
      </c>
      <c r="AF32" s="172">
        <f t="shared" si="28"/>
        <v>0</v>
      </c>
      <c r="AG32" s="158">
        <f t="shared" si="15"/>
        <v>0</v>
      </c>
      <c r="AH32" s="156">
        <f t="shared" si="29"/>
        <v>0</v>
      </c>
      <c r="AI32" s="160">
        <f t="shared" si="30"/>
        <v>0</v>
      </c>
      <c r="AJ32" s="173">
        <f t="shared" si="31"/>
        <v>0</v>
      </c>
      <c r="AK32" s="165">
        <f t="shared" si="32"/>
        <v>0</v>
      </c>
    </row>
    <row r="33" spans="2:47" outlineLevel="1" x14ac:dyDescent="0.35">
      <c r="B33" s="237" t="s">
        <v>94</v>
      </c>
      <c r="C33" s="62" t="s">
        <v>106</v>
      </c>
      <c r="D33" s="158">
        <f t="shared" si="0"/>
        <v>0</v>
      </c>
      <c r="E33" s="159">
        <f t="shared" si="0"/>
        <v>0</v>
      </c>
      <c r="F33" s="171">
        <f t="shared" si="0"/>
        <v>0</v>
      </c>
      <c r="G33" s="156">
        <f t="shared" si="16"/>
        <v>0</v>
      </c>
      <c r="H33" s="172">
        <f t="shared" si="17"/>
        <v>0</v>
      </c>
      <c r="I33" s="158">
        <f t="shared" si="3"/>
        <v>0</v>
      </c>
      <c r="J33" s="156">
        <f t="shared" si="18"/>
        <v>0</v>
      </c>
      <c r="K33" s="160">
        <f t="shared" si="19"/>
        <v>0</v>
      </c>
      <c r="L33" s="171">
        <f t="shared" si="4"/>
        <v>0</v>
      </c>
      <c r="M33" s="156">
        <f t="shared" si="20"/>
        <v>0</v>
      </c>
      <c r="N33" s="172">
        <f t="shared" si="21"/>
        <v>0</v>
      </c>
      <c r="O33" s="158">
        <f t="shared" si="5"/>
        <v>0</v>
      </c>
      <c r="P33" s="156">
        <f t="shared" si="6"/>
        <v>0</v>
      </c>
      <c r="Q33" s="160">
        <f t="shared" si="7"/>
        <v>0</v>
      </c>
      <c r="R33" s="164">
        <f t="shared" si="8"/>
        <v>0</v>
      </c>
      <c r="S33" s="165">
        <f t="shared" si="9"/>
        <v>0</v>
      </c>
      <c r="U33" s="158">
        <f t="shared" si="10"/>
        <v>0</v>
      </c>
      <c r="V33" s="157">
        <f t="shared" si="10"/>
        <v>0</v>
      </c>
      <c r="W33" s="160">
        <f t="shared" si="22"/>
        <v>0</v>
      </c>
      <c r="X33" s="171">
        <f t="shared" si="12"/>
        <v>0</v>
      </c>
      <c r="Y33" s="156">
        <f t="shared" si="23"/>
        <v>0</v>
      </c>
      <c r="Z33" s="172">
        <f t="shared" si="24"/>
        <v>0</v>
      </c>
      <c r="AA33" s="158">
        <f t="shared" si="13"/>
        <v>0</v>
      </c>
      <c r="AB33" s="156">
        <f t="shared" si="25"/>
        <v>0</v>
      </c>
      <c r="AC33" s="160">
        <f t="shared" si="26"/>
        <v>0</v>
      </c>
      <c r="AD33" s="171">
        <f t="shared" si="14"/>
        <v>0</v>
      </c>
      <c r="AE33" s="156">
        <f t="shared" si="27"/>
        <v>0</v>
      </c>
      <c r="AF33" s="172">
        <f t="shared" si="28"/>
        <v>0</v>
      </c>
      <c r="AG33" s="158">
        <f t="shared" si="15"/>
        <v>0</v>
      </c>
      <c r="AH33" s="156">
        <f t="shared" si="29"/>
        <v>0</v>
      </c>
      <c r="AI33" s="160">
        <f t="shared" si="30"/>
        <v>0</v>
      </c>
      <c r="AJ33" s="173">
        <f t="shared" si="31"/>
        <v>0</v>
      </c>
      <c r="AK33" s="165">
        <f t="shared" si="32"/>
        <v>0</v>
      </c>
    </row>
    <row r="34" spans="2:47" outlineLevel="1" x14ac:dyDescent="0.35">
      <c r="B34" s="238" t="s">
        <v>95</v>
      </c>
      <c r="C34" s="62" t="s">
        <v>106</v>
      </c>
      <c r="D34" s="158">
        <f t="shared" si="0"/>
        <v>0</v>
      </c>
      <c r="E34" s="159">
        <f t="shared" si="0"/>
        <v>0</v>
      </c>
      <c r="F34" s="171">
        <f t="shared" si="0"/>
        <v>0</v>
      </c>
      <c r="G34" s="156">
        <f t="shared" si="16"/>
        <v>0</v>
      </c>
      <c r="H34" s="172">
        <f t="shared" si="17"/>
        <v>0</v>
      </c>
      <c r="I34" s="158">
        <f t="shared" si="3"/>
        <v>0</v>
      </c>
      <c r="J34" s="156">
        <f t="shared" si="18"/>
        <v>0</v>
      </c>
      <c r="K34" s="160">
        <f t="shared" si="19"/>
        <v>0</v>
      </c>
      <c r="L34" s="171">
        <f t="shared" si="4"/>
        <v>0</v>
      </c>
      <c r="M34" s="156">
        <f t="shared" si="20"/>
        <v>0</v>
      </c>
      <c r="N34" s="172">
        <f t="shared" si="21"/>
        <v>0</v>
      </c>
      <c r="O34" s="158">
        <f t="shared" si="5"/>
        <v>0</v>
      </c>
      <c r="P34" s="156">
        <f t="shared" si="6"/>
        <v>0</v>
      </c>
      <c r="Q34" s="160">
        <f t="shared" si="7"/>
        <v>0</v>
      </c>
      <c r="R34" s="164">
        <f t="shared" si="8"/>
        <v>0</v>
      </c>
      <c r="S34" s="165">
        <f t="shared" si="9"/>
        <v>0</v>
      </c>
      <c r="U34" s="158">
        <f t="shared" si="10"/>
        <v>0</v>
      </c>
      <c r="V34" s="157">
        <f t="shared" si="10"/>
        <v>0</v>
      </c>
      <c r="W34" s="160">
        <f t="shared" si="22"/>
        <v>0</v>
      </c>
      <c r="X34" s="171">
        <f t="shared" si="12"/>
        <v>1</v>
      </c>
      <c r="Y34" s="156">
        <f t="shared" si="23"/>
        <v>1</v>
      </c>
      <c r="Z34" s="172">
        <f t="shared" si="24"/>
        <v>0</v>
      </c>
      <c r="AA34" s="158">
        <f t="shared" si="13"/>
        <v>0</v>
      </c>
      <c r="AB34" s="156">
        <f t="shared" si="25"/>
        <v>1</v>
      </c>
      <c r="AC34" s="160">
        <f t="shared" si="26"/>
        <v>0</v>
      </c>
      <c r="AD34" s="171">
        <f t="shared" si="14"/>
        <v>0</v>
      </c>
      <c r="AE34" s="156">
        <f t="shared" si="27"/>
        <v>1</v>
      </c>
      <c r="AF34" s="172">
        <f t="shared" si="28"/>
        <v>0</v>
      </c>
      <c r="AG34" s="158">
        <f t="shared" si="15"/>
        <v>0</v>
      </c>
      <c r="AH34" s="156">
        <f t="shared" si="29"/>
        <v>1</v>
      </c>
      <c r="AI34" s="160">
        <f t="shared" si="30"/>
        <v>0</v>
      </c>
      <c r="AJ34" s="173">
        <f t="shared" si="31"/>
        <v>1</v>
      </c>
      <c r="AK34" s="165">
        <f t="shared" si="32"/>
        <v>0</v>
      </c>
    </row>
    <row r="35" spans="2:47" outlineLevel="1" x14ac:dyDescent="0.35">
      <c r="B35" s="237" t="s">
        <v>96</v>
      </c>
      <c r="C35" s="62" t="s">
        <v>106</v>
      </c>
      <c r="D35" s="158">
        <f t="shared" si="0"/>
        <v>0</v>
      </c>
      <c r="E35" s="159">
        <f t="shared" si="0"/>
        <v>0</v>
      </c>
      <c r="F35" s="171">
        <f t="shared" si="0"/>
        <v>0</v>
      </c>
      <c r="G35" s="156">
        <f t="shared" si="16"/>
        <v>0</v>
      </c>
      <c r="H35" s="172">
        <f t="shared" si="17"/>
        <v>0</v>
      </c>
      <c r="I35" s="158">
        <f t="shared" si="3"/>
        <v>0</v>
      </c>
      <c r="J35" s="156">
        <f t="shared" si="18"/>
        <v>0</v>
      </c>
      <c r="K35" s="160">
        <f t="shared" si="19"/>
        <v>0</v>
      </c>
      <c r="L35" s="171">
        <f t="shared" si="4"/>
        <v>0</v>
      </c>
      <c r="M35" s="156">
        <f t="shared" si="20"/>
        <v>0</v>
      </c>
      <c r="N35" s="172">
        <f t="shared" si="21"/>
        <v>0</v>
      </c>
      <c r="O35" s="158">
        <f t="shared" si="5"/>
        <v>0</v>
      </c>
      <c r="P35" s="156">
        <f t="shared" si="6"/>
        <v>0</v>
      </c>
      <c r="Q35" s="160">
        <f t="shared" si="7"/>
        <v>0</v>
      </c>
      <c r="R35" s="164">
        <f t="shared" si="8"/>
        <v>0</v>
      </c>
      <c r="S35" s="165">
        <f t="shared" si="9"/>
        <v>0</v>
      </c>
      <c r="U35" s="158">
        <f t="shared" si="10"/>
        <v>0</v>
      </c>
      <c r="V35" s="157">
        <f t="shared" si="10"/>
        <v>0</v>
      </c>
      <c r="W35" s="160">
        <f t="shared" si="22"/>
        <v>0</v>
      </c>
      <c r="X35" s="171">
        <f t="shared" si="12"/>
        <v>0</v>
      </c>
      <c r="Y35" s="156">
        <f t="shared" si="23"/>
        <v>0</v>
      </c>
      <c r="Z35" s="172">
        <f t="shared" si="24"/>
        <v>0</v>
      </c>
      <c r="AA35" s="158">
        <f t="shared" si="13"/>
        <v>0</v>
      </c>
      <c r="AB35" s="156">
        <f t="shared" si="25"/>
        <v>0</v>
      </c>
      <c r="AC35" s="160">
        <f t="shared" si="26"/>
        <v>0</v>
      </c>
      <c r="AD35" s="171">
        <f t="shared" si="14"/>
        <v>0</v>
      </c>
      <c r="AE35" s="156">
        <f t="shared" si="27"/>
        <v>0</v>
      </c>
      <c r="AF35" s="172">
        <f t="shared" si="28"/>
        <v>0</v>
      </c>
      <c r="AG35" s="158">
        <f t="shared" si="15"/>
        <v>0</v>
      </c>
      <c r="AH35" s="156">
        <f t="shared" si="29"/>
        <v>0</v>
      </c>
      <c r="AI35" s="160">
        <f t="shared" si="30"/>
        <v>0</v>
      </c>
      <c r="AJ35" s="173">
        <f t="shared" si="31"/>
        <v>0</v>
      </c>
      <c r="AK35" s="165">
        <f t="shared" si="32"/>
        <v>0</v>
      </c>
    </row>
    <row r="36" spans="2:47" outlineLevel="1" x14ac:dyDescent="0.35">
      <c r="B36" s="238" t="s">
        <v>97</v>
      </c>
      <c r="C36" s="62" t="s">
        <v>106</v>
      </c>
      <c r="D36" s="158">
        <f t="shared" si="0"/>
        <v>0</v>
      </c>
      <c r="E36" s="159">
        <f t="shared" si="0"/>
        <v>0</v>
      </c>
      <c r="F36" s="171">
        <f t="shared" si="0"/>
        <v>0</v>
      </c>
      <c r="G36" s="156">
        <f t="shared" si="16"/>
        <v>0</v>
      </c>
      <c r="H36" s="172">
        <f t="shared" si="17"/>
        <v>0</v>
      </c>
      <c r="I36" s="158">
        <f t="shared" si="3"/>
        <v>0</v>
      </c>
      <c r="J36" s="156">
        <f t="shared" si="18"/>
        <v>0</v>
      </c>
      <c r="K36" s="160">
        <f t="shared" si="19"/>
        <v>0</v>
      </c>
      <c r="L36" s="171">
        <f t="shared" si="4"/>
        <v>70</v>
      </c>
      <c r="M36" s="156">
        <f t="shared" si="20"/>
        <v>70</v>
      </c>
      <c r="N36" s="172">
        <f t="shared" si="21"/>
        <v>0</v>
      </c>
      <c r="O36" s="158">
        <f t="shared" si="5"/>
        <v>0</v>
      </c>
      <c r="P36" s="156">
        <f t="shared" si="6"/>
        <v>70</v>
      </c>
      <c r="Q36" s="160">
        <f t="shared" si="7"/>
        <v>0</v>
      </c>
      <c r="R36" s="164">
        <f t="shared" si="8"/>
        <v>70</v>
      </c>
      <c r="S36" s="165">
        <f t="shared" si="9"/>
        <v>0</v>
      </c>
      <c r="U36" s="158">
        <f t="shared" si="10"/>
        <v>698</v>
      </c>
      <c r="V36" s="157">
        <f t="shared" si="10"/>
        <v>768</v>
      </c>
      <c r="W36" s="160">
        <f t="shared" si="22"/>
        <v>9.9714285714285715</v>
      </c>
      <c r="X36" s="171">
        <f t="shared" si="12"/>
        <v>636</v>
      </c>
      <c r="Y36" s="156">
        <f t="shared" si="23"/>
        <v>1404</v>
      </c>
      <c r="Z36" s="172">
        <f t="shared" si="24"/>
        <v>0.828125</v>
      </c>
      <c r="AA36" s="158">
        <f t="shared" si="13"/>
        <v>439</v>
      </c>
      <c r="AB36" s="156">
        <f t="shared" si="25"/>
        <v>1843</v>
      </c>
      <c r="AC36" s="160">
        <f t="shared" si="26"/>
        <v>0.3126780626780627</v>
      </c>
      <c r="AD36" s="259">
        <f t="shared" si="14"/>
        <v>342</v>
      </c>
      <c r="AE36" s="156">
        <f t="shared" si="27"/>
        <v>2185</v>
      </c>
      <c r="AF36" s="172">
        <f t="shared" si="28"/>
        <v>0.18556701030927836</v>
      </c>
      <c r="AG36" s="158">
        <f t="shared" si="15"/>
        <v>412</v>
      </c>
      <c r="AH36" s="156">
        <f t="shared" si="29"/>
        <v>2597</v>
      </c>
      <c r="AI36" s="160">
        <f t="shared" si="30"/>
        <v>0.18855835240274599</v>
      </c>
      <c r="AJ36" s="173">
        <f t="shared" si="31"/>
        <v>2527</v>
      </c>
      <c r="AK36" s="165">
        <f t="shared" si="32"/>
        <v>0.35605618039369835</v>
      </c>
    </row>
    <row r="37" spans="2:47" outlineLevel="1" x14ac:dyDescent="0.35">
      <c r="B37" s="237" t="s">
        <v>98</v>
      </c>
      <c r="C37" s="62" t="s">
        <v>106</v>
      </c>
      <c r="D37" s="158">
        <f t="shared" si="0"/>
        <v>0</v>
      </c>
      <c r="E37" s="159">
        <f t="shared" si="0"/>
        <v>0</v>
      </c>
      <c r="F37" s="171">
        <f t="shared" si="0"/>
        <v>0</v>
      </c>
      <c r="G37" s="156">
        <f t="shared" si="16"/>
        <v>0</v>
      </c>
      <c r="H37" s="172">
        <f t="shared" si="17"/>
        <v>0</v>
      </c>
      <c r="I37" s="158">
        <f t="shared" si="3"/>
        <v>0</v>
      </c>
      <c r="J37" s="156">
        <f t="shared" si="18"/>
        <v>0</v>
      </c>
      <c r="K37" s="160">
        <f t="shared" si="19"/>
        <v>0</v>
      </c>
      <c r="L37" s="171">
        <f t="shared" si="4"/>
        <v>0</v>
      </c>
      <c r="M37" s="156">
        <f t="shared" si="20"/>
        <v>0</v>
      </c>
      <c r="N37" s="172">
        <f t="shared" si="21"/>
        <v>0</v>
      </c>
      <c r="O37" s="158">
        <f t="shared" si="5"/>
        <v>0</v>
      </c>
      <c r="P37" s="156">
        <f t="shared" si="6"/>
        <v>0</v>
      </c>
      <c r="Q37" s="160">
        <f t="shared" si="7"/>
        <v>0</v>
      </c>
      <c r="R37" s="164">
        <f t="shared" si="8"/>
        <v>0</v>
      </c>
      <c r="S37" s="165">
        <f t="shared" si="9"/>
        <v>0</v>
      </c>
      <c r="U37" s="158">
        <f t="shared" si="10"/>
        <v>0</v>
      </c>
      <c r="V37" s="157">
        <f t="shared" si="10"/>
        <v>0</v>
      </c>
      <c r="W37" s="160">
        <f t="shared" si="22"/>
        <v>0</v>
      </c>
      <c r="X37" s="171">
        <f t="shared" si="12"/>
        <v>0</v>
      </c>
      <c r="Y37" s="156">
        <f t="shared" si="23"/>
        <v>0</v>
      </c>
      <c r="Z37" s="172">
        <f t="shared" si="24"/>
        <v>0</v>
      </c>
      <c r="AA37" s="158">
        <f t="shared" si="13"/>
        <v>0</v>
      </c>
      <c r="AB37" s="156">
        <f t="shared" si="25"/>
        <v>0</v>
      </c>
      <c r="AC37" s="160">
        <f t="shared" si="26"/>
        <v>0</v>
      </c>
      <c r="AD37" s="171">
        <f t="shared" si="14"/>
        <v>0</v>
      </c>
      <c r="AE37" s="156">
        <f t="shared" si="27"/>
        <v>0</v>
      </c>
      <c r="AF37" s="172">
        <f t="shared" si="28"/>
        <v>0</v>
      </c>
      <c r="AG37" s="158">
        <f t="shared" si="15"/>
        <v>0</v>
      </c>
      <c r="AH37" s="156">
        <f t="shared" si="29"/>
        <v>0</v>
      </c>
      <c r="AI37" s="160">
        <f t="shared" si="30"/>
        <v>0</v>
      </c>
      <c r="AJ37" s="173">
        <f t="shared" si="31"/>
        <v>0</v>
      </c>
      <c r="AK37" s="165">
        <f t="shared" si="32"/>
        <v>0</v>
      </c>
    </row>
    <row r="38" spans="2:47" outlineLevel="1" x14ac:dyDescent="0.35">
      <c r="B38" s="238" t="s">
        <v>99</v>
      </c>
      <c r="C38" s="62" t="s">
        <v>106</v>
      </c>
      <c r="D38" s="158">
        <f t="shared" si="0"/>
        <v>0</v>
      </c>
      <c r="E38" s="159">
        <f t="shared" si="0"/>
        <v>0</v>
      </c>
      <c r="F38" s="171">
        <f t="shared" si="0"/>
        <v>0</v>
      </c>
      <c r="G38" s="156">
        <f t="shared" si="16"/>
        <v>0</v>
      </c>
      <c r="H38" s="172">
        <f t="shared" si="17"/>
        <v>0</v>
      </c>
      <c r="I38" s="158">
        <f t="shared" si="3"/>
        <v>0</v>
      </c>
      <c r="J38" s="156">
        <f t="shared" si="18"/>
        <v>0</v>
      </c>
      <c r="K38" s="160">
        <f t="shared" si="19"/>
        <v>0</v>
      </c>
      <c r="L38" s="171">
        <f t="shared" si="4"/>
        <v>1</v>
      </c>
      <c r="M38" s="156">
        <f t="shared" si="20"/>
        <v>1</v>
      </c>
      <c r="N38" s="172">
        <f t="shared" si="21"/>
        <v>0</v>
      </c>
      <c r="O38" s="158">
        <f t="shared" si="5"/>
        <v>1</v>
      </c>
      <c r="P38" s="156">
        <f t="shared" si="6"/>
        <v>2</v>
      </c>
      <c r="Q38" s="160">
        <f t="shared" si="7"/>
        <v>1</v>
      </c>
      <c r="R38" s="164">
        <f t="shared" si="8"/>
        <v>2</v>
      </c>
      <c r="S38" s="165">
        <f t="shared" si="9"/>
        <v>0</v>
      </c>
      <c r="U38" s="158">
        <f t="shared" si="10"/>
        <v>237</v>
      </c>
      <c r="V38" s="157">
        <f t="shared" si="10"/>
        <v>239</v>
      </c>
      <c r="W38" s="160">
        <f t="shared" si="22"/>
        <v>118.5</v>
      </c>
      <c r="X38" s="171">
        <f t="shared" si="12"/>
        <v>302</v>
      </c>
      <c r="Y38" s="156">
        <f t="shared" si="23"/>
        <v>541</v>
      </c>
      <c r="Z38" s="172">
        <f t="shared" si="24"/>
        <v>1.2635983263598327</v>
      </c>
      <c r="AA38" s="158">
        <f t="shared" si="13"/>
        <v>391</v>
      </c>
      <c r="AB38" s="156">
        <f t="shared" si="25"/>
        <v>932</v>
      </c>
      <c r="AC38" s="160">
        <f t="shared" si="26"/>
        <v>0.722735674676525</v>
      </c>
      <c r="AD38" s="171">
        <f t="shared" si="14"/>
        <v>240</v>
      </c>
      <c r="AE38" s="156">
        <f t="shared" si="27"/>
        <v>1172</v>
      </c>
      <c r="AF38" s="172">
        <f t="shared" si="28"/>
        <v>0.25751072961373389</v>
      </c>
      <c r="AG38" s="158">
        <f t="shared" si="15"/>
        <v>239</v>
      </c>
      <c r="AH38" s="156">
        <f t="shared" si="29"/>
        <v>1411</v>
      </c>
      <c r="AI38" s="160">
        <f t="shared" si="30"/>
        <v>0.20392491467576793</v>
      </c>
      <c r="AJ38" s="173">
        <f t="shared" si="31"/>
        <v>1409</v>
      </c>
      <c r="AK38" s="165">
        <f t="shared" si="32"/>
        <v>0.55877085928252668</v>
      </c>
    </row>
    <row r="39" spans="2:47" ht="15" customHeight="1" outlineLevel="1" x14ac:dyDescent="0.35">
      <c r="B39" s="47" t="s">
        <v>139</v>
      </c>
      <c r="C39" s="63" t="s">
        <v>106</v>
      </c>
      <c r="D39" s="176">
        <f>SUM(D14:D38)</f>
        <v>0</v>
      </c>
      <c r="E39" s="176">
        <f>SUM(E14:E38)</f>
        <v>50</v>
      </c>
      <c r="F39" s="176">
        <f>SUM(F14:F38)</f>
        <v>-9</v>
      </c>
      <c r="G39" s="176">
        <f>SUM(G14:G38)</f>
        <v>41</v>
      </c>
      <c r="H39" s="175">
        <f>IFERROR((G39-E39)/E39,0)</f>
        <v>-0.18</v>
      </c>
      <c r="I39" s="176">
        <f>SUM(I14:I38)</f>
        <v>1</v>
      </c>
      <c r="J39" s="176">
        <f>SUM(J14:J38)</f>
        <v>42</v>
      </c>
      <c r="K39" s="174">
        <f t="shared" ref="K39" si="33">IFERROR((J39-G39)/G39,0)</f>
        <v>2.4390243902439025E-2</v>
      </c>
      <c r="L39" s="176">
        <f>SUM(L14:L38)</f>
        <v>889</v>
      </c>
      <c r="M39" s="176">
        <f>SUM(M14:M38)</f>
        <v>931</v>
      </c>
      <c r="N39" s="175">
        <f t="shared" ref="N39" si="34">IFERROR((M39-J39)/J39,0)</f>
        <v>21.166666666666668</v>
      </c>
      <c r="O39" s="176">
        <f>SUM(O14:O38)</f>
        <v>791</v>
      </c>
      <c r="P39" s="176">
        <f>SUM(P14:P38)</f>
        <v>1722</v>
      </c>
      <c r="Q39" s="174">
        <f t="shared" si="7"/>
        <v>0.84962406015037595</v>
      </c>
      <c r="R39" s="176">
        <f>SUM(R14:R38)</f>
        <v>1672</v>
      </c>
      <c r="S39" s="165">
        <f t="shared" si="9"/>
        <v>1.4225111558976327</v>
      </c>
      <c r="U39" s="176">
        <f>SUM(U14:U38)</f>
        <v>5302</v>
      </c>
      <c r="V39" s="176">
        <f>SUM(V14:V38)</f>
        <v>7024</v>
      </c>
      <c r="W39" s="174">
        <f>IFERROR((V39-P39)/P39,0)</f>
        <v>3.078977932636469</v>
      </c>
      <c r="X39" s="176">
        <f>SUM(X14:X38)</f>
        <v>5065</v>
      </c>
      <c r="Y39" s="176">
        <f>SUM(Y14:Y38)</f>
        <v>12089</v>
      </c>
      <c r="Z39" s="175">
        <f>IFERROR((Y39-V39)/V39,0)</f>
        <v>0.72109908883826879</v>
      </c>
      <c r="AA39" s="176">
        <f>SUM(AA14:AA38)</f>
        <v>4740</v>
      </c>
      <c r="AB39" s="176">
        <f>SUM(AB14:AB38)</f>
        <v>16829</v>
      </c>
      <c r="AC39" s="174">
        <f>IFERROR((AB39-Y39)/Y39,0)</f>
        <v>0.39209198444867233</v>
      </c>
      <c r="AD39" s="176">
        <f>SUM(AD14:AD38)</f>
        <v>4157</v>
      </c>
      <c r="AE39" s="176">
        <f>SUM(AE14:AE38)</f>
        <v>20986</v>
      </c>
      <c r="AF39" s="175">
        <f>IFERROR((AE39-AB39)/AB39,0)</f>
        <v>0.24701408283320458</v>
      </c>
      <c r="AG39" s="176">
        <f>SUM(AG14:AG38)</f>
        <v>4053</v>
      </c>
      <c r="AH39" s="176">
        <f>SUM(AH14:AH38)</f>
        <v>25039</v>
      </c>
      <c r="AI39" s="175">
        <f>IFERROR((AH39-AE39)/AE39,0)</f>
        <v>0.19312875250166778</v>
      </c>
      <c r="AJ39" s="176">
        <f>SUM(AJ14:AJ38)</f>
        <v>23317</v>
      </c>
      <c r="AK39" s="177">
        <f t="shared" ref="AK39" si="35">IFERROR((AH39/V39)^(1/4)-1,0)</f>
        <v>0.37406766353988319</v>
      </c>
    </row>
    <row r="40" spans="2:47" ht="15" customHeight="1" x14ac:dyDescent="0.35">
      <c r="O40" s="53"/>
    </row>
    <row r="41" spans="2:47" ht="15" customHeight="1" x14ac:dyDescent="0.35">
      <c r="O41" s="53"/>
    </row>
    <row r="42" spans="2:47" ht="15.5" x14ac:dyDescent="0.35">
      <c r="B42" s="306" t="s">
        <v>104</v>
      </c>
      <c r="C42" s="306"/>
      <c r="D42" s="306"/>
      <c r="E42" s="306"/>
      <c r="F42" s="306"/>
      <c r="G42" s="306"/>
      <c r="H42" s="306"/>
      <c r="I42" s="306"/>
      <c r="J42" s="306"/>
      <c r="K42" s="306"/>
      <c r="L42" s="306"/>
      <c r="M42" s="306"/>
      <c r="N42" s="306"/>
      <c r="O42" s="306"/>
      <c r="P42" s="306"/>
      <c r="Q42" s="306"/>
      <c r="R42" s="306"/>
      <c r="S42" s="306"/>
      <c r="T42" s="306"/>
      <c r="U42" s="306"/>
      <c r="V42" s="306"/>
      <c r="W42" s="306"/>
      <c r="X42" s="306"/>
      <c r="Y42" s="306"/>
      <c r="Z42" s="306"/>
      <c r="AA42" s="306"/>
      <c r="AB42" s="306"/>
      <c r="AC42" s="306"/>
      <c r="AD42" s="306"/>
      <c r="AE42" s="306"/>
      <c r="AF42" s="306"/>
      <c r="AG42" s="306"/>
      <c r="AH42" s="306"/>
      <c r="AI42" s="306"/>
      <c r="AJ42" s="306"/>
      <c r="AK42" s="306"/>
      <c r="AL42" s="306"/>
      <c r="AM42" s="306"/>
      <c r="AN42" s="306"/>
      <c r="AO42" s="306"/>
      <c r="AP42" s="306"/>
      <c r="AQ42" s="306"/>
      <c r="AR42" s="306"/>
      <c r="AS42" s="306"/>
      <c r="AT42" s="306"/>
      <c r="AU42" s="306"/>
    </row>
    <row r="43" spans="2:47" ht="5.5" customHeight="1" outlineLevel="1" x14ac:dyDescent="0.35">
      <c r="B43" s="102"/>
      <c r="C43" s="102"/>
      <c r="D43" s="102"/>
      <c r="E43" s="102"/>
      <c r="F43" s="102"/>
      <c r="G43" s="102"/>
      <c r="H43" s="102"/>
      <c r="I43" s="102"/>
      <c r="J43" s="102"/>
      <c r="K43" s="102"/>
      <c r="L43" s="102"/>
      <c r="M43" s="102"/>
      <c r="N43" s="102"/>
      <c r="O43" s="102"/>
      <c r="P43" s="102"/>
      <c r="Q43" s="102"/>
      <c r="R43" s="102"/>
      <c r="S43" s="102"/>
      <c r="T43" s="102"/>
      <c r="U43" s="102"/>
      <c r="V43" s="102"/>
      <c r="W43" s="102"/>
      <c r="X43" s="102"/>
      <c r="Y43" s="102"/>
      <c r="Z43" s="102"/>
      <c r="AA43" s="102"/>
      <c r="AB43" s="102"/>
      <c r="AC43" s="102"/>
      <c r="AD43" s="102"/>
      <c r="AE43" s="102"/>
      <c r="AF43" s="102"/>
      <c r="AG43" s="102"/>
      <c r="AH43" s="102"/>
      <c r="AI43" s="102"/>
      <c r="AJ43" s="102"/>
      <c r="AK43" s="102"/>
    </row>
    <row r="44" spans="2:47" outlineLevel="1" x14ac:dyDescent="0.35">
      <c r="B44" s="326"/>
      <c r="C44" s="335" t="s">
        <v>105</v>
      </c>
      <c r="D44" s="317" t="s">
        <v>131</v>
      </c>
      <c r="E44" s="318"/>
      <c r="F44" s="318"/>
      <c r="G44" s="318"/>
      <c r="H44" s="318"/>
      <c r="I44" s="318"/>
      <c r="J44" s="318"/>
      <c r="K44" s="318"/>
      <c r="L44" s="318"/>
      <c r="M44" s="318"/>
      <c r="N44" s="318"/>
      <c r="O44" s="318"/>
      <c r="P44" s="318"/>
      <c r="Q44" s="319"/>
      <c r="R44" s="322" t="str">
        <f xml:space="preserve"> D45&amp;" - "&amp;O45</f>
        <v>2019 - 2023</v>
      </c>
      <c r="S44" s="323"/>
      <c r="U44" s="317" t="s">
        <v>144</v>
      </c>
      <c r="V44" s="318"/>
      <c r="W44" s="318"/>
      <c r="X44" s="318"/>
      <c r="Y44" s="318"/>
      <c r="Z44" s="318"/>
      <c r="AA44" s="318"/>
      <c r="AB44" s="318"/>
      <c r="AC44" s="318"/>
      <c r="AD44" s="318"/>
      <c r="AE44" s="318"/>
      <c r="AF44" s="318"/>
      <c r="AG44" s="318"/>
      <c r="AH44" s="318"/>
      <c r="AI44" s="318"/>
      <c r="AJ44" s="318"/>
      <c r="AK44" s="319"/>
    </row>
    <row r="45" spans="2:47" outlineLevel="1" x14ac:dyDescent="0.35">
      <c r="B45" s="327"/>
      <c r="C45" s="335"/>
      <c r="D45" s="317">
        <f>$C$3-5</f>
        <v>2019</v>
      </c>
      <c r="E45" s="319"/>
      <c r="F45" s="318">
        <f>$C$3-4</f>
        <v>2020</v>
      </c>
      <c r="G45" s="318"/>
      <c r="H45" s="318"/>
      <c r="I45" s="317">
        <f>$C$3-3</f>
        <v>2021</v>
      </c>
      <c r="J45" s="318"/>
      <c r="K45" s="319"/>
      <c r="L45" s="317">
        <f>$C$3-2</f>
        <v>2022</v>
      </c>
      <c r="M45" s="318"/>
      <c r="N45" s="319"/>
      <c r="O45" s="317">
        <f>$C$3-1</f>
        <v>2023</v>
      </c>
      <c r="P45" s="318"/>
      <c r="Q45" s="319"/>
      <c r="R45" s="324"/>
      <c r="S45" s="325"/>
      <c r="U45" s="317">
        <f>$C$3</f>
        <v>2024</v>
      </c>
      <c r="V45" s="318"/>
      <c r="W45" s="319"/>
      <c r="X45" s="318">
        <f>$C$3+1</f>
        <v>2025</v>
      </c>
      <c r="Y45" s="318"/>
      <c r="Z45" s="318"/>
      <c r="AA45" s="317">
        <f>$C$3+2</f>
        <v>2026</v>
      </c>
      <c r="AB45" s="318"/>
      <c r="AC45" s="319"/>
      <c r="AD45" s="318">
        <f>$C$3+3</f>
        <v>2027</v>
      </c>
      <c r="AE45" s="318"/>
      <c r="AF45" s="318"/>
      <c r="AG45" s="317">
        <f>$C$3+4</f>
        <v>2028</v>
      </c>
      <c r="AH45" s="318"/>
      <c r="AI45" s="319"/>
      <c r="AJ45" s="320" t="str">
        <f>U45&amp;" - "&amp;AG45</f>
        <v>2024 - 2028</v>
      </c>
      <c r="AK45" s="321"/>
    </row>
    <row r="46" spans="2:47" ht="29" outlineLevel="1" x14ac:dyDescent="0.35">
      <c r="B46" s="328"/>
      <c r="C46" s="335"/>
      <c r="D46" s="64" t="s">
        <v>133</v>
      </c>
      <c r="E46" s="65" t="s">
        <v>134</v>
      </c>
      <c r="F46" s="74" t="s">
        <v>133</v>
      </c>
      <c r="G46" s="9" t="s">
        <v>134</v>
      </c>
      <c r="H46" s="65" t="s">
        <v>135</v>
      </c>
      <c r="I46" s="74" t="s">
        <v>133</v>
      </c>
      <c r="J46" s="9" t="s">
        <v>134</v>
      </c>
      <c r="K46" s="65" t="s">
        <v>135</v>
      </c>
      <c r="L46" s="74" t="s">
        <v>133</v>
      </c>
      <c r="M46" s="9" t="s">
        <v>134</v>
      </c>
      <c r="N46" s="65" t="s">
        <v>135</v>
      </c>
      <c r="O46" s="74" t="s">
        <v>133</v>
      </c>
      <c r="P46" s="9" t="s">
        <v>134</v>
      </c>
      <c r="Q46" s="65" t="s">
        <v>135</v>
      </c>
      <c r="R46" s="64" t="s">
        <v>127</v>
      </c>
      <c r="S46" s="119" t="s">
        <v>136</v>
      </c>
      <c r="U46" s="64" t="s">
        <v>133</v>
      </c>
      <c r="V46" s="9" t="s">
        <v>134</v>
      </c>
      <c r="W46" s="65" t="s">
        <v>135</v>
      </c>
      <c r="X46" s="74" t="s">
        <v>133</v>
      </c>
      <c r="Y46" s="9" t="s">
        <v>134</v>
      </c>
      <c r="Z46" s="65" t="s">
        <v>135</v>
      </c>
      <c r="AA46" s="74" t="s">
        <v>133</v>
      </c>
      <c r="AB46" s="9" t="s">
        <v>134</v>
      </c>
      <c r="AC46" s="65" t="s">
        <v>135</v>
      </c>
      <c r="AD46" s="74" t="s">
        <v>133</v>
      </c>
      <c r="AE46" s="9" t="s">
        <v>134</v>
      </c>
      <c r="AF46" s="65" t="s">
        <v>135</v>
      </c>
      <c r="AG46" s="74" t="s">
        <v>133</v>
      </c>
      <c r="AH46" s="9" t="s">
        <v>134</v>
      </c>
      <c r="AI46" s="65" t="s">
        <v>135</v>
      </c>
      <c r="AJ46" s="74" t="s">
        <v>127</v>
      </c>
      <c r="AK46" s="119" t="s">
        <v>136</v>
      </c>
    </row>
    <row r="47" spans="2:47" outlineLevel="1" x14ac:dyDescent="0.35">
      <c r="B47" s="237" t="s">
        <v>75</v>
      </c>
      <c r="C47" s="62" t="s">
        <v>106</v>
      </c>
      <c r="D47" s="68"/>
      <c r="E47" s="69"/>
      <c r="F47" s="68"/>
      <c r="G47" s="137">
        <f t="shared" ref="G47:G71" si="36">E47+F47</f>
        <v>0</v>
      </c>
      <c r="H47" s="167">
        <f t="shared" ref="H47:H71" si="37">IFERROR((G47-E47)/E47,0)</f>
        <v>0</v>
      </c>
      <c r="I47" s="68"/>
      <c r="J47" s="137">
        <f t="shared" ref="J47:J71" si="38">G47+I47</f>
        <v>0</v>
      </c>
      <c r="K47" s="167">
        <f t="shared" ref="K47:K71" si="39">IFERROR((J47-G47)/G47,0)</f>
        <v>0</v>
      </c>
      <c r="L47" s="68"/>
      <c r="M47" s="137">
        <f t="shared" ref="M47:M71" si="40">J47+L47</f>
        <v>0</v>
      </c>
      <c r="N47" s="167">
        <f t="shared" ref="N47:N71" si="41">IFERROR((M47-J47)/J47,0)</f>
        <v>0</v>
      </c>
      <c r="O47" s="6"/>
      <c r="P47" s="137">
        <f t="shared" ref="P47:P71" si="42">M47+O47</f>
        <v>0</v>
      </c>
      <c r="Q47" s="167">
        <f t="shared" ref="Q47:Q72" si="43">IFERROR((P47-M47)/M47,0)</f>
        <v>0</v>
      </c>
      <c r="R47" s="173">
        <f t="shared" ref="R47:R71" si="44">D47+F47+I47+L47+O47</f>
        <v>0</v>
      </c>
      <c r="S47" s="165">
        <f t="shared" ref="S47:S72" si="45">IFERROR((P47/E47)^(1/4)-1,0)</f>
        <v>0</v>
      </c>
      <c r="U47" s="6"/>
      <c r="V47" s="137">
        <f t="shared" ref="V47" si="46">P47+U47</f>
        <v>0</v>
      </c>
      <c r="W47" s="167">
        <f t="shared" ref="W47" si="47">IFERROR((V47-P47)/P47,0)</f>
        <v>0</v>
      </c>
      <c r="X47" s="6"/>
      <c r="Y47" s="137">
        <f>V47+X47</f>
        <v>0</v>
      </c>
      <c r="Z47" s="178">
        <f>IFERROR((Y47-V47)/V47,0)</f>
        <v>0</v>
      </c>
      <c r="AA47" s="6"/>
      <c r="AB47" s="137">
        <f>Y47+AA47</f>
        <v>0</v>
      </c>
      <c r="AC47" s="167">
        <f>IFERROR((AB47-Y47)/Y47,0)</f>
        <v>0</v>
      </c>
      <c r="AD47" s="6"/>
      <c r="AE47" s="137">
        <f>AB47+AD47</f>
        <v>0</v>
      </c>
      <c r="AF47" s="178">
        <f>IFERROR((AE47-AB47)/AB47,0)</f>
        <v>0</v>
      </c>
      <c r="AG47" s="6"/>
      <c r="AH47" s="137">
        <f>AE47+AG47</f>
        <v>0</v>
      </c>
      <c r="AI47" s="167">
        <f>IFERROR((AH47-AE47)/AE47,0)</f>
        <v>0</v>
      </c>
      <c r="AJ47" s="164">
        <f>U47+X47+AA47+AD47+AG47</f>
        <v>0</v>
      </c>
      <c r="AK47" s="165">
        <f>IFERROR((AH47/V47)^(1/4)-1,0)</f>
        <v>0</v>
      </c>
    </row>
    <row r="48" spans="2:47" outlineLevel="1" x14ac:dyDescent="0.35">
      <c r="B48" s="238" t="s">
        <v>76</v>
      </c>
      <c r="C48" s="62" t="s">
        <v>106</v>
      </c>
      <c r="D48" s="68"/>
      <c r="E48" s="69"/>
      <c r="F48" s="68"/>
      <c r="G48" s="137">
        <f t="shared" si="36"/>
        <v>0</v>
      </c>
      <c r="H48" s="167">
        <f t="shared" si="37"/>
        <v>0</v>
      </c>
      <c r="I48" s="68"/>
      <c r="J48" s="137">
        <f t="shared" si="38"/>
        <v>0</v>
      </c>
      <c r="K48" s="167">
        <f t="shared" si="39"/>
        <v>0</v>
      </c>
      <c r="L48" s="68">
        <v>0</v>
      </c>
      <c r="M48" s="137">
        <f t="shared" si="40"/>
        <v>0</v>
      </c>
      <c r="N48" s="167">
        <f t="shared" si="41"/>
        <v>0</v>
      </c>
      <c r="O48" s="6"/>
      <c r="P48" s="137">
        <f t="shared" si="42"/>
        <v>0</v>
      </c>
      <c r="Q48" s="167">
        <f t="shared" si="43"/>
        <v>0</v>
      </c>
      <c r="R48" s="173">
        <f t="shared" si="44"/>
        <v>0</v>
      </c>
      <c r="S48" s="165">
        <f t="shared" si="45"/>
        <v>0</v>
      </c>
      <c r="U48" s="6"/>
      <c r="V48" s="137">
        <f t="shared" ref="V48:V71" si="48">P48+U48</f>
        <v>0</v>
      </c>
      <c r="W48" s="167">
        <f t="shared" ref="W48:W71" si="49">IFERROR((V48-P48)/P48,0)</f>
        <v>0</v>
      </c>
      <c r="X48" s="6"/>
      <c r="Y48" s="137">
        <f t="shared" ref="Y48:Y71" si="50">V48+X48</f>
        <v>0</v>
      </c>
      <c r="Z48" s="178">
        <f t="shared" ref="Z48:Z71" si="51">IFERROR((Y48-V48)/V48,0)</f>
        <v>0</v>
      </c>
      <c r="AA48" s="6"/>
      <c r="AB48" s="137">
        <f t="shared" ref="AB48:AB71" si="52">Y48+AA48</f>
        <v>0</v>
      </c>
      <c r="AC48" s="167">
        <f t="shared" ref="AC48:AC71" si="53">IFERROR((AB48-Y48)/Y48,0)</f>
        <v>0</v>
      </c>
      <c r="AD48" s="6"/>
      <c r="AE48" s="137">
        <f t="shared" ref="AE48:AE71" si="54">AB48+AD48</f>
        <v>0</v>
      </c>
      <c r="AF48" s="178">
        <f t="shared" ref="AF48:AF71" si="55">IFERROR((AE48-AB48)/AB48,0)</f>
        <v>0</v>
      </c>
      <c r="AG48" s="6"/>
      <c r="AH48" s="137">
        <f t="shared" ref="AH48:AH71" si="56">AE48+AG48</f>
        <v>0</v>
      </c>
      <c r="AI48" s="167">
        <f t="shared" ref="AI48:AI71" si="57">IFERROR((AH48-AE48)/AE48,0)</f>
        <v>0</v>
      </c>
      <c r="AJ48" s="164">
        <f t="shared" ref="AJ48:AJ71" si="58">U48+X48+AA48+AD48+AG48</f>
        <v>0</v>
      </c>
      <c r="AK48" s="165">
        <f t="shared" ref="AK48:AK71" si="59">IFERROR((AH48/V48)^(1/4)-1,0)</f>
        <v>0</v>
      </c>
    </row>
    <row r="49" spans="2:37" outlineLevel="1" x14ac:dyDescent="0.35">
      <c r="B49" s="237" t="s">
        <v>77</v>
      </c>
      <c r="C49" s="62" t="s">
        <v>106</v>
      </c>
      <c r="D49" s="68"/>
      <c r="E49" s="69"/>
      <c r="F49" s="68"/>
      <c r="G49" s="137">
        <f t="shared" si="36"/>
        <v>0</v>
      </c>
      <c r="H49" s="167">
        <f t="shared" si="37"/>
        <v>0</v>
      </c>
      <c r="I49" s="68"/>
      <c r="J49" s="137">
        <f t="shared" si="38"/>
        <v>0</v>
      </c>
      <c r="K49" s="167">
        <f t="shared" si="39"/>
        <v>0</v>
      </c>
      <c r="L49" s="68"/>
      <c r="M49" s="137">
        <f t="shared" si="40"/>
        <v>0</v>
      </c>
      <c r="N49" s="167">
        <f t="shared" si="41"/>
        <v>0</v>
      </c>
      <c r="O49" s="6"/>
      <c r="P49" s="137">
        <f t="shared" si="42"/>
        <v>0</v>
      </c>
      <c r="Q49" s="167">
        <f t="shared" si="43"/>
        <v>0</v>
      </c>
      <c r="R49" s="173">
        <f t="shared" si="44"/>
        <v>0</v>
      </c>
      <c r="S49" s="165">
        <f t="shared" si="45"/>
        <v>0</v>
      </c>
      <c r="U49" s="6"/>
      <c r="V49" s="137">
        <f t="shared" si="48"/>
        <v>0</v>
      </c>
      <c r="W49" s="167">
        <f t="shared" si="49"/>
        <v>0</v>
      </c>
      <c r="X49" s="6"/>
      <c r="Y49" s="137">
        <f t="shared" si="50"/>
        <v>0</v>
      </c>
      <c r="Z49" s="178">
        <f t="shared" si="51"/>
        <v>0</v>
      </c>
      <c r="AA49" s="6"/>
      <c r="AB49" s="137">
        <f t="shared" si="52"/>
        <v>0</v>
      </c>
      <c r="AC49" s="167">
        <f t="shared" si="53"/>
        <v>0</v>
      </c>
      <c r="AD49" s="6"/>
      <c r="AE49" s="137">
        <f t="shared" si="54"/>
        <v>0</v>
      </c>
      <c r="AF49" s="178">
        <f t="shared" si="55"/>
        <v>0</v>
      </c>
      <c r="AG49" s="6"/>
      <c r="AH49" s="137">
        <f t="shared" si="56"/>
        <v>0</v>
      </c>
      <c r="AI49" s="167">
        <f t="shared" si="57"/>
        <v>0</v>
      </c>
      <c r="AJ49" s="164">
        <f t="shared" si="58"/>
        <v>0</v>
      </c>
      <c r="AK49" s="165">
        <f t="shared" si="59"/>
        <v>0</v>
      </c>
    </row>
    <row r="50" spans="2:37" outlineLevel="1" x14ac:dyDescent="0.35">
      <c r="B50" s="238" t="s">
        <v>78</v>
      </c>
      <c r="C50" s="62" t="s">
        <v>106</v>
      </c>
      <c r="D50" s="68"/>
      <c r="E50" s="69"/>
      <c r="F50" s="68"/>
      <c r="G50" s="137">
        <f t="shared" si="36"/>
        <v>0</v>
      </c>
      <c r="H50" s="167">
        <f t="shared" si="37"/>
        <v>0</v>
      </c>
      <c r="I50" s="68"/>
      <c r="J50" s="137">
        <f t="shared" si="38"/>
        <v>0</v>
      </c>
      <c r="K50" s="167">
        <f t="shared" si="39"/>
        <v>0</v>
      </c>
      <c r="L50" s="68">
        <v>11</v>
      </c>
      <c r="M50" s="137">
        <f t="shared" si="40"/>
        <v>11</v>
      </c>
      <c r="N50" s="167">
        <f t="shared" si="41"/>
        <v>0</v>
      </c>
      <c r="O50" s="6"/>
      <c r="P50" s="137">
        <f t="shared" si="42"/>
        <v>11</v>
      </c>
      <c r="Q50" s="167">
        <f t="shared" si="43"/>
        <v>0</v>
      </c>
      <c r="R50" s="173">
        <f t="shared" si="44"/>
        <v>11</v>
      </c>
      <c r="S50" s="165">
        <f t="shared" si="45"/>
        <v>0</v>
      </c>
      <c r="U50" s="6">
        <v>20</v>
      </c>
      <c r="V50" s="137">
        <f t="shared" si="48"/>
        <v>31</v>
      </c>
      <c r="W50" s="167">
        <f t="shared" si="49"/>
        <v>1.8181818181818181</v>
      </c>
      <c r="X50" s="6">
        <v>19</v>
      </c>
      <c r="Y50" s="137">
        <f t="shared" si="50"/>
        <v>50</v>
      </c>
      <c r="Z50" s="178">
        <f t="shared" si="51"/>
        <v>0.61290322580645162</v>
      </c>
      <c r="AA50" s="6">
        <v>17</v>
      </c>
      <c r="AB50" s="137">
        <f t="shared" si="52"/>
        <v>67</v>
      </c>
      <c r="AC50" s="167">
        <f t="shared" si="53"/>
        <v>0.34</v>
      </c>
      <c r="AD50" s="6">
        <v>16</v>
      </c>
      <c r="AE50" s="137">
        <f t="shared" si="54"/>
        <v>83</v>
      </c>
      <c r="AF50" s="178">
        <f t="shared" si="55"/>
        <v>0.23880597014925373</v>
      </c>
      <c r="AG50" s="6">
        <v>15</v>
      </c>
      <c r="AH50" s="137">
        <f t="shared" si="56"/>
        <v>98</v>
      </c>
      <c r="AI50" s="167">
        <f t="shared" si="57"/>
        <v>0.18072289156626506</v>
      </c>
      <c r="AJ50" s="164">
        <f t="shared" si="58"/>
        <v>87</v>
      </c>
      <c r="AK50" s="165">
        <f t="shared" si="59"/>
        <v>0.33341733077182822</v>
      </c>
    </row>
    <row r="51" spans="2:37" outlineLevel="1" x14ac:dyDescent="0.35">
      <c r="B51" s="237" t="s">
        <v>79</v>
      </c>
      <c r="C51" s="62" t="s">
        <v>106</v>
      </c>
      <c r="D51" s="68"/>
      <c r="E51" s="69"/>
      <c r="F51" s="68"/>
      <c r="G51" s="137">
        <f t="shared" si="36"/>
        <v>0</v>
      </c>
      <c r="H51" s="167">
        <f t="shared" si="37"/>
        <v>0</v>
      </c>
      <c r="I51" s="68"/>
      <c r="J51" s="137">
        <f t="shared" si="38"/>
        <v>0</v>
      </c>
      <c r="K51" s="167">
        <f t="shared" si="39"/>
        <v>0</v>
      </c>
      <c r="L51" s="68"/>
      <c r="M51" s="137">
        <f t="shared" si="40"/>
        <v>0</v>
      </c>
      <c r="N51" s="167">
        <f t="shared" si="41"/>
        <v>0</v>
      </c>
      <c r="O51" s="6"/>
      <c r="P51" s="137">
        <f t="shared" si="42"/>
        <v>0</v>
      </c>
      <c r="Q51" s="167">
        <f t="shared" si="43"/>
        <v>0</v>
      </c>
      <c r="R51" s="173">
        <f t="shared" si="44"/>
        <v>0</v>
      </c>
      <c r="S51" s="165">
        <f t="shared" si="45"/>
        <v>0</v>
      </c>
      <c r="U51" s="6"/>
      <c r="V51" s="137">
        <f t="shared" si="48"/>
        <v>0</v>
      </c>
      <c r="W51" s="167">
        <f t="shared" si="49"/>
        <v>0</v>
      </c>
      <c r="X51" s="6"/>
      <c r="Y51" s="137">
        <f t="shared" si="50"/>
        <v>0</v>
      </c>
      <c r="Z51" s="178">
        <f t="shared" si="51"/>
        <v>0</v>
      </c>
      <c r="AA51" s="6"/>
      <c r="AB51" s="137">
        <f t="shared" si="52"/>
        <v>0</v>
      </c>
      <c r="AC51" s="167">
        <f t="shared" si="53"/>
        <v>0</v>
      </c>
      <c r="AD51" s="6"/>
      <c r="AE51" s="137">
        <f t="shared" si="54"/>
        <v>0</v>
      </c>
      <c r="AF51" s="178">
        <f t="shared" si="55"/>
        <v>0</v>
      </c>
      <c r="AG51" s="6"/>
      <c r="AH51" s="137">
        <f t="shared" si="56"/>
        <v>0</v>
      </c>
      <c r="AI51" s="167">
        <f t="shared" si="57"/>
        <v>0</v>
      </c>
      <c r="AJ51" s="164">
        <f t="shared" si="58"/>
        <v>0</v>
      </c>
      <c r="AK51" s="165">
        <f t="shared" si="59"/>
        <v>0</v>
      </c>
    </row>
    <row r="52" spans="2:37" outlineLevel="1" x14ac:dyDescent="0.35">
      <c r="B52" s="238" t="s">
        <v>80</v>
      </c>
      <c r="C52" s="62" t="s">
        <v>106</v>
      </c>
      <c r="D52" s="68"/>
      <c r="E52" s="69"/>
      <c r="F52" s="68"/>
      <c r="G52" s="137">
        <f t="shared" si="36"/>
        <v>0</v>
      </c>
      <c r="H52" s="167">
        <f t="shared" si="37"/>
        <v>0</v>
      </c>
      <c r="I52" s="68"/>
      <c r="J52" s="137">
        <f t="shared" si="38"/>
        <v>0</v>
      </c>
      <c r="K52" s="167">
        <f t="shared" si="39"/>
        <v>0</v>
      </c>
      <c r="L52" s="68">
        <v>43</v>
      </c>
      <c r="M52" s="137">
        <f t="shared" si="40"/>
        <v>43</v>
      </c>
      <c r="N52" s="167">
        <f t="shared" si="41"/>
        <v>0</v>
      </c>
      <c r="O52" s="6"/>
      <c r="P52" s="137">
        <f t="shared" si="42"/>
        <v>43</v>
      </c>
      <c r="Q52" s="167">
        <f t="shared" si="43"/>
        <v>0</v>
      </c>
      <c r="R52" s="173">
        <f t="shared" si="44"/>
        <v>43</v>
      </c>
      <c r="S52" s="165">
        <f t="shared" si="45"/>
        <v>0</v>
      </c>
      <c r="U52" s="6">
        <v>20</v>
      </c>
      <c r="V52" s="137">
        <f t="shared" si="48"/>
        <v>63</v>
      </c>
      <c r="W52" s="167">
        <f t="shared" si="49"/>
        <v>0.46511627906976744</v>
      </c>
      <c r="X52" s="6">
        <v>16</v>
      </c>
      <c r="Y52" s="137">
        <f t="shared" si="50"/>
        <v>79</v>
      </c>
      <c r="Z52" s="178">
        <f t="shared" si="51"/>
        <v>0.25396825396825395</v>
      </c>
      <c r="AA52" s="6">
        <v>15</v>
      </c>
      <c r="AB52" s="137">
        <f t="shared" si="52"/>
        <v>94</v>
      </c>
      <c r="AC52" s="167">
        <f t="shared" si="53"/>
        <v>0.189873417721519</v>
      </c>
      <c r="AD52" s="6">
        <v>13</v>
      </c>
      <c r="AE52" s="137">
        <f t="shared" si="54"/>
        <v>107</v>
      </c>
      <c r="AF52" s="178">
        <f t="shared" si="55"/>
        <v>0.13829787234042554</v>
      </c>
      <c r="AG52" s="6">
        <v>13</v>
      </c>
      <c r="AH52" s="137">
        <f t="shared" si="56"/>
        <v>120</v>
      </c>
      <c r="AI52" s="167">
        <f t="shared" si="57"/>
        <v>0.12149532710280374</v>
      </c>
      <c r="AJ52" s="164">
        <f t="shared" si="58"/>
        <v>77</v>
      </c>
      <c r="AK52" s="165">
        <f t="shared" si="59"/>
        <v>0.17478981893984269</v>
      </c>
    </row>
    <row r="53" spans="2:37" outlineLevel="1" x14ac:dyDescent="0.35">
      <c r="B53" s="237" t="s">
        <v>81</v>
      </c>
      <c r="C53" s="62" t="s">
        <v>106</v>
      </c>
      <c r="D53" s="68"/>
      <c r="E53" s="69"/>
      <c r="F53" s="68"/>
      <c r="G53" s="137">
        <f t="shared" si="36"/>
        <v>0</v>
      </c>
      <c r="H53" s="167">
        <f t="shared" si="37"/>
        <v>0</v>
      </c>
      <c r="I53" s="68"/>
      <c r="J53" s="137">
        <f t="shared" si="38"/>
        <v>0</v>
      </c>
      <c r="K53" s="167">
        <f t="shared" si="39"/>
        <v>0</v>
      </c>
      <c r="L53" s="68"/>
      <c r="M53" s="137">
        <f t="shared" si="40"/>
        <v>0</v>
      </c>
      <c r="N53" s="167">
        <f t="shared" si="41"/>
        <v>0</v>
      </c>
      <c r="O53" s="6"/>
      <c r="P53" s="137">
        <f t="shared" si="42"/>
        <v>0</v>
      </c>
      <c r="Q53" s="167">
        <f t="shared" si="43"/>
        <v>0</v>
      </c>
      <c r="R53" s="173">
        <f t="shared" si="44"/>
        <v>0</v>
      </c>
      <c r="S53" s="165">
        <f t="shared" si="45"/>
        <v>0</v>
      </c>
      <c r="U53" s="6"/>
      <c r="V53" s="137">
        <f t="shared" si="48"/>
        <v>0</v>
      </c>
      <c r="W53" s="167">
        <f t="shared" si="49"/>
        <v>0</v>
      </c>
      <c r="X53" s="6"/>
      <c r="Y53" s="137">
        <f t="shared" si="50"/>
        <v>0</v>
      </c>
      <c r="Z53" s="178">
        <f t="shared" si="51"/>
        <v>0</v>
      </c>
      <c r="AA53" s="6"/>
      <c r="AB53" s="137">
        <f t="shared" si="52"/>
        <v>0</v>
      </c>
      <c r="AC53" s="167">
        <f t="shared" si="53"/>
        <v>0</v>
      </c>
      <c r="AD53" s="6"/>
      <c r="AE53" s="137">
        <f t="shared" si="54"/>
        <v>0</v>
      </c>
      <c r="AF53" s="178">
        <f t="shared" si="55"/>
        <v>0</v>
      </c>
      <c r="AG53" s="6"/>
      <c r="AH53" s="137">
        <f t="shared" si="56"/>
        <v>0</v>
      </c>
      <c r="AI53" s="167">
        <f t="shared" si="57"/>
        <v>0</v>
      </c>
      <c r="AJ53" s="164">
        <f t="shared" si="58"/>
        <v>0</v>
      </c>
      <c r="AK53" s="165">
        <f t="shared" si="59"/>
        <v>0</v>
      </c>
    </row>
    <row r="54" spans="2:37" outlineLevel="1" x14ac:dyDescent="0.35">
      <c r="B54" s="238" t="s">
        <v>82</v>
      </c>
      <c r="C54" s="62" t="s">
        <v>106</v>
      </c>
      <c r="D54" s="68"/>
      <c r="E54" s="69"/>
      <c r="F54" s="68"/>
      <c r="G54" s="137">
        <f t="shared" si="36"/>
        <v>0</v>
      </c>
      <c r="H54" s="167">
        <f t="shared" si="37"/>
        <v>0</v>
      </c>
      <c r="I54" s="68"/>
      <c r="J54" s="137">
        <f t="shared" si="38"/>
        <v>0</v>
      </c>
      <c r="K54" s="167">
        <f t="shared" si="39"/>
        <v>0</v>
      </c>
      <c r="L54" s="68">
        <v>12</v>
      </c>
      <c r="M54" s="137">
        <f t="shared" si="40"/>
        <v>12</v>
      </c>
      <c r="N54" s="167">
        <f t="shared" si="41"/>
        <v>0</v>
      </c>
      <c r="O54" s="6"/>
      <c r="P54" s="137">
        <f t="shared" si="42"/>
        <v>12</v>
      </c>
      <c r="Q54" s="167">
        <f t="shared" si="43"/>
        <v>0</v>
      </c>
      <c r="R54" s="173">
        <f t="shared" si="44"/>
        <v>12</v>
      </c>
      <c r="S54" s="165">
        <f t="shared" si="45"/>
        <v>0</v>
      </c>
      <c r="U54" s="6">
        <v>21</v>
      </c>
      <c r="V54" s="137">
        <f t="shared" si="48"/>
        <v>33</v>
      </c>
      <c r="W54" s="167">
        <f t="shared" si="49"/>
        <v>1.75</v>
      </c>
      <c r="X54" s="6">
        <v>20</v>
      </c>
      <c r="Y54" s="137">
        <f t="shared" si="50"/>
        <v>53</v>
      </c>
      <c r="Z54" s="178">
        <f t="shared" si="51"/>
        <v>0.60606060606060608</v>
      </c>
      <c r="AA54" s="6">
        <v>17</v>
      </c>
      <c r="AB54" s="137">
        <f t="shared" si="52"/>
        <v>70</v>
      </c>
      <c r="AC54" s="167">
        <f t="shared" si="53"/>
        <v>0.32075471698113206</v>
      </c>
      <c r="AD54" s="6">
        <v>15</v>
      </c>
      <c r="AE54" s="137">
        <f t="shared" si="54"/>
        <v>85</v>
      </c>
      <c r="AF54" s="178">
        <f t="shared" si="55"/>
        <v>0.21428571428571427</v>
      </c>
      <c r="AG54" s="6">
        <v>13</v>
      </c>
      <c r="AH54" s="137">
        <f t="shared" si="56"/>
        <v>98</v>
      </c>
      <c r="AI54" s="167">
        <f t="shared" si="57"/>
        <v>0.15294117647058825</v>
      </c>
      <c r="AJ54" s="164">
        <f t="shared" si="58"/>
        <v>86</v>
      </c>
      <c r="AK54" s="165">
        <f t="shared" si="59"/>
        <v>0.31273793032374075</v>
      </c>
    </row>
    <row r="55" spans="2:37" outlineLevel="1" x14ac:dyDescent="0.35">
      <c r="B55" s="237" t="s">
        <v>83</v>
      </c>
      <c r="C55" s="62" t="s">
        <v>106</v>
      </c>
      <c r="D55" s="68"/>
      <c r="E55" s="69"/>
      <c r="F55" s="68"/>
      <c r="G55" s="137">
        <f t="shared" si="36"/>
        <v>0</v>
      </c>
      <c r="H55" s="167">
        <f t="shared" si="37"/>
        <v>0</v>
      </c>
      <c r="I55" s="68"/>
      <c r="J55" s="137">
        <f t="shared" si="38"/>
        <v>0</v>
      </c>
      <c r="K55" s="167">
        <f t="shared" si="39"/>
        <v>0</v>
      </c>
      <c r="L55" s="68"/>
      <c r="M55" s="137">
        <f t="shared" si="40"/>
        <v>0</v>
      </c>
      <c r="N55" s="167">
        <f t="shared" si="41"/>
        <v>0</v>
      </c>
      <c r="O55" s="6"/>
      <c r="P55" s="137">
        <f t="shared" si="42"/>
        <v>0</v>
      </c>
      <c r="Q55" s="167">
        <f t="shared" si="43"/>
        <v>0</v>
      </c>
      <c r="R55" s="173">
        <f t="shared" si="44"/>
        <v>0</v>
      </c>
      <c r="S55" s="165">
        <f t="shared" si="45"/>
        <v>0</v>
      </c>
      <c r="U55" s="6"/>
      <c r="V55" s="137">
        <f t="shared" si="48"/>
        <v>0</v>
      </c>
      <c r="W55" s="167">
        <f t="shared" si="49"/>
        <v>0</v>
      </c>
      <c r="X55" s="6"/>
      <c r="Y55" s="137">
        <f t="shared" si="50"/>
        <v>0</v>
      </c>
      <c r="Z55" s="178">
        <f t="shared" si="51"/>
        <v>0</v>
      </c>
      <c r="AA55" s="6"/>
      <c r="AB55" s="137">
        <f t="shared" si="52"/>
        <v>0</v>
      </c>
      <c r="AC55" s="167">
        <f t="shared" si="53"/>
        <v>0</v>
      </c>
      <c r="AD55" s="6"/>
      <c r="AE55" s="137">
        <f t="shared" si="54"/>
        <v>0</v>
      </c>
      <c r="AF55" s="178">
        <f t="shared" si="55"/>
        <v>0</v>
      </c>
      <c r="AG55" s="6"/>
      <c r="AH55" s="137">
        <f t="shared" si="56"/>
        <v>0</v>
      </c>
      <c r="AI55" s="167">
        <f t="shared" si="57"/>
        <v>0</v>
      </c>
      <c r="AJ55" s="164">
        <f t="shared" si="58"/>
        <v>0</v>
      </c>
      <c r="AK55" s="165">
        <f t="shared" si="59"/>
        <v>0</v>
      </c>
    </row>
    <row r="56" spans="2:37" outlineLevel="1" x14ac:dyDescent="0.35">
      <c r="B56" s="238" t="s">
        <v>84</v>
      </c>
      <c r="C56" s="62" t="s">
        <v>106</v>
      </c>
      <c r="D56" s="68"/>
      <c r="E56" s="69"/>
      <c r="F56" s="68"/>
      <c r="G56" s="137">
        <f t="shared" si="36"/>
        <v>0</v>
      </c>
      <c r="H56" s="167">
        <f t="shared" si="37"/>
        <v>0</v>
      </c>
      <c r="I56" s="68"/>
      <c r="J56" s="137">
        <f t="shared" si="38"/>
        <v>0</v>
      </c>
      <c r="K56" s="167">
        <f t="shared" si="39"/>
        <v>0</v>
      </c>
      <c r="L56" s="68">
        <v>0</v>
      </c>
      <c r="M56" s="137">
        <f t="shared" si="40"/>
        <v>0</v>
      </c>
      <c r="N56" s="167">
        <f t="shared" si="41"/>
        <v>0</v>
      </c>
      <c r="O56" s="6"/>
      <c r="P56" s="137">
        <f t="shared" si="42"/>
        <v>0</v>
      </c>
      <c r="Q56" s="167">
        <f t="shared" si="43"/>
        <v>0</v>
      </c>
      <c r="R56" s="173">
        <f t="shared" si="44"/>
        <v>0</v>
      </c>
      <c r="S56" s="165">
        <f t="shared" si="45"/>
        <v>0</v>
      </c>
      <c r="U56" s="6"/>
      <c r="V56" s="137">
        <f t="shared" si="48"/>
        <v>0</v>
      </c>
      <c r="W56" s="167">
        <f t="shared" si="49"/>
        <v>0</v>
      </c>
      <c r="X56" s="6"/>
      <c r="Y56" s="137">
        <f t="shared" si="50"/>
        <v>0</v>
      </c>
      <c r="Z56" s="178">
        <f t="shared" si="51"/>
        <v>0</v>
      </c>
      <c r="AA56" s="6"/>
      <c r="AB56" s="137">
        <f t="shared" si="52"/>
        <v>0</v>
      </c>
      <c r="AC56" s="167">
        <f t="shared" si="53"/>
        <v>0</v>
      </c>
      <c r="AD56" s="6"/>
      <c r="AE56" s="137">
        <f t="shared" si="54"/>
        <v>0</v>
      </c>
      <c r="AF56" s="178">
        <f t="shared" si="55"/>
        <v>0</v>
      </c>
      <c r="AG56" s="6"/>
      <c r="AH56" s="137">
        <f t="shared" si="56"/>
        <v>0</v>
      </c>
      <c r="AI56" s="167">
        <f t="shared" si="57"/>
        <v>0</v>
      </c>
      <c r="AJ56" s="164">
        <f t="shared" si="58"/>
        <v>0</v>
      </c>
      <c r="AK56" s="165">
        <f t="shared" si="59"/>
        <v>0</v>
      </c>
    </row>
    <row r="57" spans="2:37" outlineLevel="1" x14ac:dyDescent="0.35">
      <c r="B57" s="237" t="s">
        <v>85</v>
      </c>
      <c r="C57" s="62" t="s">
        <v>106</v>
      </c>
      <c r="D57" s="68"/>
      <c r="E57" s="69"/>
      <c r="F57" s="68"/>
      <c r="G57" s="137">
        <f t="shared" si="36"/>
        <v>0</v>
      </c>
      <c r="H57" s="167">
        <f t="shared" si="37"/>
        <v>0</v>
      </c>
      <c r="I57" s="68"/>
      <c r="J57" s="137">
        <f t="shared" si="38"/>
        <v>0</v>
      </c>
      <c r="K57" s="167">
        <f t="shared" si="39"/>
        <v>0</v>
      </c>
      <c r="L57" s="68"/>
      <c r="M57" s="137">
        <f t="shared" si="40"/>
        <v>0</v>
      </c>
      <c r="N57" s="167">
        <f t="shared" si="41"/>
        <v>0</v>
      </c>
      <c r="O57" s="6"/>
      <c r="P57" s="137">
        <f t="shared" si="42"/>
        <v>0</v>
      </c>
      <c r="Q57" s="167">
        <f t="shared" si="43"/>
        <v>0</v>
      </c>
      <c r="R57" s="173">
        <f t="shared" si="44"/>
        <v>0</v>
      </c>
      <c r="S57" s="165">
        <f t="shared" si="45"/>
        <v>0</v>
      </c>
      <c r="U57" s="6"/>
      <c r="V57" s="137">
        <f t="shared" si="48"/>
        <v>0</v>
      </c>
      <c r="W57" s="167">
        <f t="shared" si="49"/>
        <v>0</v>
      </c>
      <c r="X57" s="6"/>
      <c r="Y57" s="137">
        <f t="shared" si="50"/>
        <v>0</v>
      </c>
      <c r="Z57" s="178">
        <f t="shared" si="51"/>
        <v>0</v>
      </c>
      <c r="AA57" s="6"/>
      <c r="AB57" s="137">
        <f t="shared" si="52"/>
        <v>0</v>
      </c>
      <c r="AC57" s="167">
        <f t="shared" si="53"/>
        <v>0</v>
      </c>
      <c r="AD57" s="6"/>
      <c r="AE57" s="137">
        <f t="shared" si="54"/>
        <v>0</v>
      </c>
      <c r="AF57" s="178">
        <f t="shared" si="55"/>
        <v>0</v>
      </c>
      <c r="AG57" s="6"/>
      <c r="AH57" s="137">
        <f t="shared" si="56"/>
        <v>0</v>
      </c>
      <c r="AI57" s="167">
        <f t="shared" si="57"/>
        <v>0</v>
      </c>
      <c r="AJ57" s="164">
        <f t="shared" si="58"/>
        <v>0</v>
      </c>
      <c r="AK57" s="165">
        <f t="shared" si="59"/>
        <v>0</v>
      </c>
    </row>
    <row r="58" spans="2:37" outlineLevel="1" x14ac:dyDescent="0.35">
      <c r="B58" s="238" t="s">
        <v>86</v>
      </c>
      <c r="C58" s="62" t="s">
        <v>106</v>
      </c>
      <c r="D58" s="68"/>
      <c r="E58" s="69"/>
      <c r="F58" s="68"/>
      <c r="G58" s="137">
        <f t="shared" si="36"/>
        <v>0</v>
      </c>
      <c r="H58" s="167">
        <f t="shared" si="37"/>
        <v>0</v>
      </c>
      <c r="I58" s="68"/>
      <c r="J58" s="137">
        <f t="shared" si="38"/>
        <v>0</v>
      </c>
      <c r="K58" s="167">
        <f t="shared" si="39"/>
        <v>0</v>
      </c>
      <c r="L58" s="68">
        <v>0</v>
      </c>
      <c r="M58" s="137">
        <f t="shared" si="40"/>
        <v>0</v>
      </c>
      <c r="N58" s="167">
        <f t="shared" si="41"/>
        <v>0</v>
      </c>
      <c r="O58" s="6"/>
      <c r="P58" s="137">
        <f t="shared" si="42"/>
        <v>0</v>
      </c>
      <c r="Q58" s="167">
        <f t="shared" si="43"/>
        <v>0</v>
      </c>
      <c r="R58" s="173">
        <f t="shared" si="44"/>
        <v>0</v>
      </c>
      <c r="S58" s="165">
        <f t="shared" si="45"/>
        <v>0</v>
      </c>
      <c r="U58" s="6"/>
      <c r="V58" s="137">
        <f t="shared" si="48"/>
        <v>0</v>
      </c>
      <c r="W58" s="167">
        <f t="shared" si="49"/>
        <v>0</v>
      </c>
      <c r="X58" s="6"/>
      <c r="Y58" s="137">
        <f t="shared" si="50"/>
        <v>0</v>
      </c>
      <c r="Z58" s="178">
        <f t="shared" si="51"/>
        <v>0</v>
      </c>
      <c r="AA58" s="6"/>
      <c r="AB58" s="137">
        <f t="shared" si="52"/>
        <v>0</v>
      </c>
      <c r="AC58" s="167">
        <f t="shared" si="53"/>
        <v>0</v>
      </c>
      <c r="AD58" s="6"/>
      <c r="AE58" s="137">
        <f t="shared" si="54"/>
        <v>0</v>
      </c>
      <c r="AF58" s="178">
        <f t="shared" si="55"/>
        <v>0</v>
      </c>
      <c r="AG58" s="6"/>
      <c r="AH58" s="137">
        <f t="shared" si="56"/>
        <v>0</v>
      </c>
      <c r="AI58" s="167">
        <f t="shared" si="57"/>
        <v>0</v>
      </c>
      <c r="AJ58" s="164">
        <f t="shared" si="58"/>
        <v>0</v>
      </c>
      <c r="AK58" s="165">
        <f t="shared" si="59"/>
        <v>0</v>
      </c>
    </row>
    <row r="59" spans="2:37" outlineLevel="1" x14ac:dyDescent="0.35">
      <c r="B59" s="237" t="s">
        <v>87</v>
      </c>
      <c r="C59" s="62" t="s">
        <v>106</v>
      </c>
      <c r="D59" s="68"/>
      <c r="E59" s="69"/>
      <c r="F59" s="68"/>
      <c r="G59" s="137">
        <f t="shared" si="36"/>
        <v>0</v>
      </c>
      <c r="H59" s="167">
        <f t="shared" si="37"/>
        <v>0</v>
      </c>
      <c r="I59" s="68"/>
      <c r="J59" s="137">
        <f t="shared" si="38"/>
        <v>0</v>
      </c>
      <c r="K59" s="167">
        <f t="shared" si="39"/>
        <v>0</v>
      </c>
      <c r="L59" s="68"/>
      <c r="M59" s="137">
        <f t="shared" si="40"/>
        <v>0</v>
      </c>
      <c r="N59" s="167">
        <f t="shared" si="41"/>
        <v>0</v>
      </c>
      <c r="O59" s="6"/>
      <c r="P59" s="137">
        <f t="shared" si="42"/>
        <v>0</v>
      </c>
      <c r="Q59" s="167">
        <f t="shared" si="43"/>
        <v>0</v>
      </c>
      <c r="R59" s="173">
        <f t="shared" si="44"/>
        <v>0</v>
      </c>
      <c r="S59" s="165">
        <f t="shared" si="45"/>
        <v>0</v>
      </c>
      <c r="U59" s="6"/>
      <c r="V59" s="137">
        <f t="shared" si="48"/>
        <v>0</v>
      </c>
      <c r="W59" s="167">
        <f t="shared" si="49"/>
        <v>0</v>
      </c>
      <c r="X59" s="6"/>
      <c r="Y59" s="137">
        <f t="shared" si="50"/>
        <v>0</v>
      </c>
      <c r="Z59" s="178">
        <f t="shared" si="51"/>
        <v>0</v>
      </c>
      <c r="AA59" s="6"/>
      <c r="AB59" s="137">
        <f t="shared" si="52"/>
        <v>0</v>
      </c>
      <c r="AC59" s="167">
        <f t="shared" si="53"/>
        <v>0</v>
      </c>
      <c r="AD59" s="6"/>
      <c r="AE59" s="137">
        <f t="shared" si="54"/>
        <v>0</v>
      </c>
      <c r="AF59" s="178">
        <f t="shared" si="55"/>
        <v>0</v>
      </c>
      <c r="AG59" s="6"/>
      <c r="AH59" s="137">
        <f t="shared" si="56"/>
        <v>0</v>
      </c>
      <c r="AI59" s="167">
        <f t="shared" si="57"/>
        <v>0</v>
      </c>
      <c r="AJ59" s="164">
        <f t="shared" si="58"/>
        <v>0</v>
      </c>
      <c r="AK59" s="165">
        <f t="shared" si="59"/>
        <v>0</v>
      </c>
    </row>
    <row r="60" spans="2:37" outlineLevel="1" x14ac:dyDescent="0.35">
      <c r="B60" s="238" t="s">
        <v>88</v>
      </c>
      <c r="C60" s="62" t="s">
        <v>106</v>
      </c>
      <c r="D60" s="68"/>
      <c r="E60" s="69"/>
      <c r="F60" s="68"/>
      <c r="G60" s="137">
        <f t="shared" si="36"/>
        <v>0</v>
      </c>
      <c r="H60" s="167">
        <f t="shared" si="37"/>
        <v>0</v>
      </c>
      <c r="I60" s="68"/>
      <c r="J60" s="137">
        <f t="shared" si="38"/>
        <v>0</v>
      </c>
      <c r="K60" s="167">
        <f t="shared" si="39"/>
        <v>0</v>
      </c>
      <c r="L60" s="68">
        <v>18</v>
      </c>
      <c r="M60" s="137">
        <f t="shared" si="40"/>
        <v>18</v>
      </c>
      <c r="N60" s="167">
        <f t="shared" si="41"/>
        <v>0</v>
      </c>
      <c r="O60" s="6"/>
      <c r="P60" s="137">
        <f t="shared" si="42"/>
        <v>18</v>
      </c>
      <c r="Q60" s="167">
        <f t="shared" si="43"/>
        <v>0</v>
      </c>
      <c r="R60" s="173">
        <f t="shared" si="44"/>
        <v>18</v>
      </c>
      <c r="S60" s="165">
        <f t="shared" si="45"/>
        <v>0</v>
      </c>
      <c r="U60" s="6">
        <v>14</v>
      </c>
      <c r="V60" s="137">
        <f t="shared" si="48"/>
        <v>32</v>
      </c>
      <c r="W60" s="167">
        <f t="shared" si="49"/>
        <v>0.77777777777777779</v>
      </c>
      <c r="X60" s="6">
        <v>15</v>
      </c>
      <c r="Y60" s="137">
        <f t="shared" si="50"/>
        <v>47</v>
      </c>
      <c r="Z60" s="178">
        <f t="shared" si="51"/>
        <v>0.46875</v>
      </c>
      <c r="AA60" s="6">
        <v>16</v>
      </c>
      <c r="AB60" s="137">
        <f t="shared" si="52"/>
        <v>63</v>
      </c>
      <c r="AC60" s="167">
        <f t="shared" si="53"/>
        <v>0.34042553191489361</v>
      </c>
      <c r="AD60" s="6">
        <v>14</v>
      </c>
      <c r="AE60" s="137">
        <f t="shared" si="54"/>
        <v>77</v>
      </c>
      <c r="AF60" s="178">
        <f t="shared" si="55"/>
        <v>0.22222222222222221</v>
      </c>
      <c r="AG60" s="6">
        <v>17</v>
      </c>
      <c r="AH60" s="137">
        <f t="shared" si="56"/>
        <v>94</v>
      </c>
      <c r="AI60" s="167">
        <f t="shared" si="57"/>
        <v>0.22077922077922077</v>
      </c>
      <c r="AJ60" s="164">
        <f t="shared" si="58"/>
        <v>76</v>
      </c>
      <c r="AK60" s="165">
        <f t="shared" si="59"/>
        <v>0.30916524934794265</v>
      </c>
    </row>
    <row r="61" spans="2:37" outlineLevel="1" x14ac:dyDescent="0.35">
      <c r="B61" s="237" t="s">
        <v>89</v>
      </c>
      <c r="C61" s="62" t="s">
        <v>106</v>
      </c>
      <c r="D61" s="68"/>
      <c r="E61" s="69"/>
      <c r="F61" s="68"/>
      <c r="G61" s="137">
        <f t="shared" si="36"/>
        <v>0</v>
      </c>
      <c r="H61" s="167">
        <f t="shared" si="37"/>
        <v>0</v>
      </c>
      <c r="I61" s="68"/>
      <c r="J61" s="137">
        <f t="shared" si="38"/>
        <v>0</v>
      </c>
      <c r="K61" s="167">
        <f t="shared" si="39"/>
        <v>0</v>
      </c>
      <c r="L61" s="68"/>
      <c r="M61" s="137">
        <f t="shared" si="40"/>
        <v>0</v>
      </c>
      <c r="N61" s="167">
        <f t="shared" si="41"/>
        <v>0</v>
      </c>
      <c r="O61" s="6"/>
      <c r="P61" s="137">
        <f t="shared" si="42"/>
        <v>0</v>
      </c>
      <c r="Q61" s="167">
        <f t="shared" si="43"/>
        <v>0</v>
      </c>
      <c r="R61" s="173">
        <f t="shared" si="44"/>
        <v>0</v>
      </c>
      <c r="S61" s="165">
        <f t="shared" si="45"/>
        <v>0</v>
      </c>
      <c r="U61" s="6"/>
      <c r="V61" s="137">
        <f t="shared" si="48"/>
        <v>0</v>
      </c>
      <c r="W61" s="167">
        <f t="shared" si="49"/>
        <v>0</v>
      </c>
      <c r="X61" s="6"/>
      <c r="Y61" s="137">
        <f t="shared" si="50"/>
        <v>0</v>
      </c>
      <c r="Z61" s="178">
        <f t="shared" si="51"/>
        <v>0</v>
      </c>
      <c r="AA61" s="6"/>
      <c r="AB61" s="137">
        <f t="shared" si="52"/>
        <v>0</v>
      </c>
      <c r="AC61" s="167">
        <f t="shared" si="53"/>
        <v>0</v>
      </c>
      <c r="AD61" s="6"/>
      <c r="AE61" s="137">
        <f t="shared" si="54"/>
        <v>0</v>
      </c>
      <c r="AF61" s="178">
        <f t="shared" si="55"/>
        <v>0</v>
      </c>
      <c r="AG61" s="6"/>
      <c r="AH61" s="137">
        <f t="shared" si="56"/>
        <v>0</v>
      </c>
      <c r="AI61" s="167">
        <f t="shared" si="57"/>
        <v>0</v>
      </c>
      <c r="AJ61" s="164">
        <f t="shared" si="58"/>
        <v>0</v>
      </c>
      <c r="AK61" s="165">
        <f t="shared" si="59"/>
        <v>0</v>
      </c>
    </row>
    <row r="62" spans="2:37" outlineLevel="1" x14ac:dyDescent="0.35">
      <c r="B62" s="238" t="s">
        <v>90</v>
      </c>
      <c r="C62" s="62" t="s">
        <v>106</v>
      </c>
      <c r="D62" s="68"/>
      <c r="E62" s="69"/>
      <c r="F62" s="68"/>
      <c r="G62" s="137">
        <f t="shared" si="36"/>
        <v>0</v>
      </c>
      <c r="H62" s="167">
        <f t="shared" si="37"/>
        <v>0</v>
      </c>
      <c r="I62" s="68"/>
      <c r="J62" s="137">
        <f t="shared" si="38"/>
        <v>0</v>
      </c>
      <c r="K62" s="167">
        <f t="shared" si="39"/>
        <v>0</v>
      </c>
      <c r="L62" s="68">
        <v>0</v>
      </c>
      <c r="M62" s="137">
        <f t="shared" si="40"/>
        <v>0</v>
      </c>
      <c r="N62" s="167">
        <f t="shared" si="41"/>
        <v>0</v>
      </c>
      <c r="O62" s="6"/>
      <c r="P62" s="137">
        <f t="shared" si="42"/>
        <v>0</v>
      </c>
      <c r="Q62" s="167">
        <f t="shared" si="43"/>
        <v>0</v>
      </c>
      <c r="R62" s="173">
        <f t="shared" si="44"/>
        <v>0</v>
      </c>
      <c r="S62" s="165">
        <f t="shared" si="45"/>
        <v>0</v>
      </c>
      <c r="U62" s="6"/>
      <c r="V62" s="137">
        <f t="shared" si="48"/>
        <v>0</v>
      </c>
      <c r="W62" s="167">
        <f t="shared" si="49"/>
        <v>0</v>
      </c>
      <c r="X62" s="6"/>
      <c r="Y62" s="137">
        <f t="shared" si="50"/>
        <v>0</v>
      </c>
      <c r="Z62" s="178">
        <f t="shared" si="51"/>
        <v>0</v>
      </c>
      <c r="AA62" s="6">
        <v>2</v>
      </c>
      <c r="AB62" s="137">
        <f t="shared" si="52"/>
        <v>2</v>
      </c>
      <c r="AC62" s="167">
        <f t="shared" si="53"/>
        <v>0</v>
      </c>
      <c r="AD62" s="6">
        <v>3</v>
      </c>
      <c r="AE62" s="137">
        <f t="shared" si="54"/>
        <v>5</v>
      </c>
      <c r="AF62" s="178">
        <f t="shared" si="55"/>
        <v>1.5</v>
      </c>
      <c r="AG62" s="6"/>
      <c r="AH62" s="137">
        <f t="shared" si="56"/>
        <v>5</v>
      </c>
      <c r="AI62" s="167">
        <f t="shared" si="57"/>
        <v>0</v>
      </c>
      <c r="AJ62" s="164">
        <f t="shared" si="58"/>
        <v>5</v>
      </c>
      <c r="AK62" s="165">
        <f t="shared" si="59"/>
        <v>0</v>
      </c>
    </row>
    <row r="63" spans="2:37" outlineLevel="1" x14ac:dyDescent="0.35">
      <c r="B63" s="238" t="s">
        <v>91</v>
      </c>
      <c r="C63" s="62" t="s">
        <v>106</v>
      </c>
      <c r="D63" s="68"/>
      <c r="E63" s="69"/>
      <c r="F63" s="68"/>
      <c r="G63" s="137">
        <f t="shared" si="36"/>
        <v>0</v>
      </c>
      <c r="H63" s="167">
        <f t="shared" si="37"/>
        <v>0</v>
      </c>
      <c r="I63" s="68"/>
      <c r="J63" s="137">
        <f t="shared" si="38"/>
        <v>0</v>
      </c>
      <c r="K63" s="167">
        <f t="shared" si="39"/>
        <v>0</v>
      </c>
      <c r="L63" s="68">
        <v>0</v>
      </c>
      <c r="M63" s="137">
        <f t="shared" si="40"/>
        <v>0</v>
      </c>
      <c r="N63" s="167">
        <f t="shared" si="41"/>
        <v>0</v>
      </c>
      <c r="O63" s="6"/>
      <c r="P63" s="137">
        <f t="shared" si="42"/>
        <v>0</v>
      </c>
      <c r="Q63" s="167">
        <f t="shared" si="43"/>
        <v>0</v>
      </c>
      <c r="R63" s="173">
        <f t="shared" si="44"/>
        <v>0</v>
      </c>
      <c r="S63" s="165">
        <f t="shared" si="45"/>
        <v>0</v>
      </c>
      <c r="U63" s="6"/>
      <c r="V63" s="137">
        <f t="shared" si="48"/>
        <v>0</v>
      </c>
      <c r="W63" s="167">
        <f t="shared" si="49"/>
        <v>0</v>
      </c>
      <c r="X63" s="6"/>
      <c r="Y63" s="137">
        <f t="shared" si="50"/>
        <v>0</v>
      </c>
      <c r="Z63" s="178">
        <f t="shared" si="51"/>
        <v>0</v>
      </c>
      <c r="AA63" s="6"/>
      <c r="AB63" s="137">
        <f t="shared" si="52"/>
        <v>0</v>
      </c>
      <c r="AC63" s="167">
        <f t="shared" si="53"/>
        <v>0</v>
      </c>
      <c r="AD63" s="6"/>
      <c r="AE63" s="137">
        <f t="shared" si="54"/>
        <v>0</v>
      </c>
      <c r="AF63" s="178">
        <f t="shared" si="55"/>
        <v>0</v>
      </c>
      <c r="AG63" s="6"/>
      <c r="AH63" s="137">
        <f t="shared" si="56"/>
        <v>0</v>
      </c>
      <c r="AI63" s="167">
        <f t="shared" si="57"/>
        <v>0</v>
      </c>
      <c r="AJ63" s="164">
        <f t="shared" si="58"/>
        <v>0</v>
      </c>
      <c r="AK63" s="165">
        <f t="shared" si="59"/>
        <v>0</v>
      </c>
    </row>
    <row r="64" spans="2:37" outlineLevel="1" x14ac:dyDescent="0.35">
      <c r="B64" s="237" t="s">
        <v>92</v>
      </c>
      <c r="C64" s="62" t="s">
        <v>106</v>
      </c>
      <c r="D64" s="68"/>
      <c r="E64" s="69"/>
      <c r="F64" s="68"/>
      <c r="G64" s="137">
        <f t="shared" si="36"/>
        <v>0</v>
      </c>
      <c r="H64" s="167">
        <f t="shared" si="37"/>
        <v>0</v>
      </c>
      <c r="I64" s="68"/>
      <c r="J64" s="137">
        <f t="shared" si="38"/>
        <v>0</v>
      </c>
      <c r="K64" s="167">
        <f t="shared" si="39"/>
        <v>0</v>
      </c>
      <c r="L64" s="68"/>
      <c r="M64" s="137">
        <f t="shared" si="40"/>
        <v>0</v>
      </c>
      <c r="N64" s="167">
        <f t="shared" si="41"/>
        <v>0</v>
      </c>
      <c r="O64" s="6"/>
      <c r="P64" s="137">
        <f t="shared" si="42"/>
        <v>0</v>
      </c>
      <c r="Q64" s="167">
        <f t="shared" si="43"/>
        <v>0</v>
      </c>
      <c r="R64" s="173">
        <f t="shared" si="44"/>
        <v>0</v>
      </c>
      <c r="S64" s="165">
        <f t="shared" si="45"/>
        <v>0</v>
      </c>
      <c r="U64" s="6"/>
      <c r="V64" s="137">
        <f t="shared" si="48"/>
        <v>0</v>
      </c>
      <c r="W64" s="167">
        <f t="shared" si="49"/>
        <v>0</v>
      </c>
      <c r="X64" s="6"/>
      <c r="Y64" s="137">
        <f t="shared" si="50"/>
        <v>0</v>
      </c>
      <c r="Z64" s="178">
        <f t="shared" si="51"/>
        <v>0</v>
      </c>
      <c r="AA64" s="6"/>
      <c r="AB64" s="137">
        <f t="shared" si="52"/>
        <v>0</v>
      </c>
      <c r="AC64" s="167">
        <f t="shared" si="53"/>
        <v>0</v>
      </c>
      <c r="AD64" s="6"/>
      <c r="AE64" s="137">
        <f t="shared" si="54"/>
        <v>0</v>
      </c>
      <c r="AF64" s="178">
        <f t="shared" si="55"/>
        <v>0</v>
      </c>
      <c r="AG64" s="6"/>
      <c r="AH64" s="137">
        <f t="shared" si="56"/>
        <v>0</v>
      </c>
      <c r="AI64" s="167">
        <f t="shared" si="57"/>
        <v>0</v>
      </c>
      <c r="AJ64" s="164">
        <f t="shared" si="58"/>
        <v>0</v>
      </c>
      <c r="AK64" s="165">
        <f t="shared" si="59"/>
        <v>0</v>
      </c>
    </row>
    <row r="65" spans="2:47" outlineLevel="1" x14ac:dyDescent="0.35">
      <c r="B65" s="238" t="s">
        <v>93</v>
      </c>
      <c r="C65" s="62" t="s">
        <v>106</v>
      </c>
      <c r="D65" s="68"/>
      <c r="E65" s="69"/>
      <c r="F65" s="68"/>
      <c r="G65" s="137">
        <f t="shared" si="36"/>
        <v>0</v>
      </c>
      <c r="H65" s="167">
        <f t="shared" si="37"/>
        <v>0</v>
      </c>
      <c r="I65" s="68"/>
      <c r="J65" s="137">
        <f t="shared" si="38"/>
        <v>0</v>
      </c>
      <c r="K65" s="167">
        <f t="shared" si="39"/>
        <v>0</v>
      </c>
      <c r="L65" s="68">
        <v>0</v>
      </c>
      <c r="M65" s="137">
        <f t="shared" si="40"/>
        <v>0</v>
      </c>
      <c r="N65" s="167">
        <f t="shared" si="41"/>
        <v>0</v>
      </c>
      <c r="O65" s="6"/>
      <c r="P65" s="137">
        <f t="shared" si="42"/>
        <v>0</v>
      </c>
      <c r="Q65" s="167">
        <f t="shared" si="43"/>
        <v>0</v>
      </c>
      <c r="R65" s="173">
        <f t="shared" si="44"/>
        <v>0</v>
      </c>
      <c r="S65" s="165">
        <f t="shared" si="45"/>
        <v>0</v>
      </c>
      <c r="U65" s="6"/>
      <c r="V65" s="137">
        <f t="shared" si="48"/>
        <v>0</v>
      </c>
      <c r="W65" s="167">
        <f t="shared" si="49"/>
        <v>0</v>
      </c>
      <c r="X65" s="6"/>
      <c r="Y65" s="137">
        <f t="shared" si="50"/>
        <v>0</v>
      </c>
      <c r="Z65" s="178">
        <f t="shared" si="51"/>
        <v>0</v>
      </c>
      <c r="AA65" s="6"/>
      <c r="AB65" s="137">
        <f t="shared" si="52"/>
        <v>0</v>
      </c>
      <c r="AC65" s="167">
        <f t="shared" si="53"/>
        <v>0</v>
      </c>
      <c r="AD65" s="6"/>
      <c r="AE65" s="137">
        <f t="shared" si="54"/>
        <v>0</v>
      </c>
      <c r="AF65" s="178">
        <f t="shared" si="55"/>
        <v>0</v>
      </c>
      <c r="AG65" s="6"/>
      <c r="AH65" s="137">
        <f t="shared" si="56"/>
        <v>0</v>
      </c>
      <c r="AI65" s="167">
        <f t="shared" si="57"/>
        <v>0</v>
      </c>
      <c r="AJ65" s="164">
        <f t="shared" si="58"/>
        <v>0</v>
      </c>
      <c r="AK65" s="165">
        <f t="shared" si="59"/>
        <v>0</v>
      </c>
    </row>
    <row r="66" spans="2:47" outlineLevel="1" x14ac:dyDescent="0.35">
      <c r="B66" s="237" t="s">
        <v>94</v>
      </c>
      <c r="C66" s="62" t="s">
        <v>106</v>
      </c>
      <c r="D66" s="68"/>
      <c r="E66" s="69"/>
      <c r="F66" s="68"/>
      <c r="G66" s="137">
        <f t="shared" si="36"/>
        <v>0</v>
      </c>
      <c r="H66" s="167">
        <f t="shared" si="37"/>
        <v>0</v>
      </c>
      <c r="I66" s="68"/>
      <c r="J66" s="137">
        <f t="shared" si="38"/>
        <v>0</v>
      </c>
      <c r="K66" s="167">
        <f t="shared" si="39"/>
        <v>0</v>
      </c>
      <c r="L66" s="68"/>
      <c r="M66" s="137">
        <f t="shared" si="40"/>
        <v>0</v>
      </c>
      <c r="N66" s="167">
        <f t="shared" si="41"/>
        <v>0</v>
      </c>
      <c r="O66" s="6"/>
      <c r="P66" s="137">
        <f t="shared" si="42"/>
        <v>0</v>
      </c>
      <c r="Q66" s="167">
        <f t="shared" si="43"/>
        <v>0</v>
      </c>
      <c r="R66" s="173">
        <f t="shared" si="44"/>
        <v>0</v>
      </c>
      <c r="S66" s="165">
        <f t="shared" si="45"/>
        <v>0</v>
      </c>
      <c r="U66" s="6"/>
      <c r="V66" s="137">
        <f t="shared" si="48"/>
        <v>0</v>
      </c>
      <c r="W66" s="167">
        <f t="shared" si="49"/>
        <v>0</v>
      </c>
      <c r="X66" s="6"/>
      <c r="Y66" s="137">
        <f t="shared" si="50"/>
        <v>0</v>
      </c>
      <c r="Z66" s="178">
        <f t="shared" si="51"/>
        <v>0</v>
      </c>
      <c r="AA66" s="6"/>
      <c r="AB66" s="137">
        <f t="shared" si="52"/>
        <v>0</v>
      </c>
      <c r="AC66" s="167">
        <f t="shared" si="53"/>
        <v>0</v>
      </c>
      <c r="AD66" s="6"/>
      <c r="AE66" s="137">
        <f t="shared" si="54"/>
        <v>0</v>
      </c>
      <c r="AF66" s="178">
        <f t="shared" si="55"/>
        <v>0</v>
      </c>
      <c r="AG66" s="6"/>
      <c r="AH66" s="137">
        <f t="shared" si="56"/>
        <v>0</v>
      </c>
      <c r="AI66" s="167">
        <f t="shared" si="57"/>
        <v>0</v>
      </c>
      <c r="AJ66" s="164">
        <f t="shared" si="58"/>
        <v>0</v>
      </c>
      <c r="AK66" s="165">
        <f t="shared" si="59"/>
        <v>0</v>
      </c>
    </row>
    <row r="67" spans="2:47" outlineLevel="1" x14ac:dyDescent="0.35">
      <c r="B67" s="238" t="s">
        <v>95</v>
      </c>
      <c r="C67" s="62" t="s">
        <v>106</v>
      </c>
      <c r="D67" s="68"/>
      <c r="E67" s="69"/>
      <c r="F67" s="68"/>
      <c r="G67" s="137">
        <f t="shared" si="36"/>
        <v>0</v>
      </c>
      <c r="H67" s="167">
        <f t="shared" si="37"/>
        <v>0</v>
      </c>
      <c r="I67" s="68"/>
      <c r="J67" s="137">
        <f t="shared" si="38"/>
        <v>0</v>
      </c>
      <c r="K67" s="167">
        <f t="shared" si="39"/>
        <v>0</v>
      </c>
      <c r="L67" s="68">
        <v>0</v>
      </c>
      <c r="M67" s="137">
        <f t="shared" si="40"/>
        <v>0</v>
      </c>
      <c r="N67" s="167">
        <f t="shared" si="41"/>
        <v>0</v>
      </c>
      <c r="O67" s="6"/>
      <c r="P67" s="137">
        <f t="shared" si="42"/>
        <v>0</v>
      </c>
      <c r="Q67" s="167">
        <f t="shared" si="43"/>
        <v>0</v>
      </c>
      <c r="R67" s="173">
        <f t="shared" si="44"/>
        <v>0</v>
      </c>
      <c r="S67" s="165">
        <f t="shared" si="45"/>
        <v>0</v>
      </c>
      <c r="U67" s="6"/>
      <c r="V67" s="137">
        <f t="shared" si="48"/>
        <v>0</v>
      </c>
      <c r="W67" s="167">
        <f t="shared" si="49"/>
        <v>0</v>
      </c>
      <c r="X67" s="6"/>
      <c r="Y67" s="137">
        <f t="shared" si="50"/>
        <v>0</v>
      </c>
      <c r="Z67" s="178">
        <f t="shared" si="51"/>
        <v>0</v>
      </c>
      <c r="AA67" s="6"/>
      <c r="AB67" s="137">
        <f t="shared" si="52"/>
        <v>0</v>
      </c>
      <c r="AC67" s="167">
        <f t="shared" si="53"/>
        <v>0</v>
      </c>
      <c r="AD67" s="6"/>
      <c r="AE67" s="137">
        <f t="shared" si="54"/>
        <v>0</v>
      </c>
      <c r="AF67" s="178">
        <f t="shared" si="55"/>
        <v>0</v>
      </c>
      <c r="AG67" s="6"/>
      <c r="AH67" s="137">
        <f t="shared" si="56"/>
        <v>0</v>
      </c>
      <c r="AI67" s="167">
        <f t="shared" si="57"/>
        <v>0</v>
      </c>
      <c r="AJ67" s="164">
        <f t="shared" si="58"/>
        <v>0</v>
      </c>
      <c r="AK67" s="165">
        <f t="shared" si="59"/>
        <v>0</v>
      </c>
    </row>
    <row r="68" spans="2:47" outlineLevel="1" x14ac:dyDescent="0.35">
      <c r="B68" s="237" t="s">
        <v>96</v>
      </c>
      <c r="C68" s="62" t="s">
        <v>106</v>
      </c>
      <c r="D68" s="68"/>
      <c r="E68" s="69"/>
      <c r="F68" s="68"/>
      <c r="G68" s="137">
        <f t="shared" si="36"/>
        <v>0</v>
      </c>
      <c r="H68" s="167">
        <f t="shared" si="37"/>
        <v>0</v>
      </c>
      <c r="I68" s="68"/>
      <c r="J68" s="137">
        <f t="shared" si="38"/>
        <v>0</v>
      </c>
      <c r="K68" s="167">
        <f t="shared" si="39"/>
        <v>0</v>
      </c>
      <c r="L68" s="68"/>
      <c r="M68" s="137">
        <f t="shared" si="40"/>
        <v>0</v>
      </c>
      <c r="N68" s="167">
        <f t="shared" si="41"/>
        <v>0</v>
      </c>
      <c r="O68" s="6"/>
      <c r="P68" s="137">
        <f t="shared" si="42"/>
        <v>0</v>
      </c>
      <c r="Q68" s="167">
        <f t="shared" si="43"/>
        <v>0</v>
      </c>
      <c r="R68" s="173">
        <f t="shared" si="44"/>
        <v>0</v>
      </c>
      <c r="S68" s="165">
        <f t="shared" si="45"/>
        <v>0</v>
      </c>
      <c r="U68" s="6"/>
      <c r="V68" s="137">
        <f t="shared" si="48"/>
        <v>0</v>
      </c>
      <c r="W68" s="167">
        <f t="shared" si="49"/>
        <v>0</v>
      </c>
      <c r="X68" s="6"/>
      <c r="Y68" s="137">
        <f t="shared" si="50"/>
        <v>0</v>
      </c>
      <c r="Z68" s="178">
        <f t="shared" si="51"/>
        <v>0</v>
      </c>
      <c r="AA68" s="6"/>
      <c r="AB68" s="137">
        <f t="shared" si="52"/>
        <v>0</v>
      </c>
      <c r="AC68" s="167">
        <f t="shared" si="53"/>
        <v>0</v>
      </c>
      <c r="AD68" s="6"/>
      <c r="AE68" s="137">
        <f t="shared" si="54"/>
        <v>0</v>
      </c>
      <c r="AF68" s="178">
        <f t="shared" si="55"/>
        <v>0</v>
      </c>
      <c r="AG68" s="6"/>
      <c r="AH68" s="137">
        <f t="shared" si="56"/>
        <v>0</v>
      </c>
      <c r="AI68" s="167">
        <f t="shared" si="57"/>
        <v>0</v>
      </c>
      <c r="AJ68" s="164">
        <f t="shared" si="58"/>
        <v>0</v>
      </c>
      <c r="AK68" s="165">
        <f t="shared" si="59"/>
        <v>0</v>
      </c>
    </row>
    <row r="69" spans="2:47" outlineLevel="1" x14ac:dyDescent="0.35">
      <c r="B69" s="238" t="s">
        <v>97</v>
      </c>
      <c r="C69" s="62" t="s">
        <v>106</v>
      </c>
      <c r="D69" s="68"/>
      <c r="E69" s="69"/>
      <c r="F69" s="68"/>
      <c r="G69" s="137">
        <f t="shared" si="36"/>
        <v>0</v>
      </c>
      <c r="H69" s="167">
        <f t="shared" si="37"/>
        <v>0</v>
      </c>
      <c r="I69" s="68"/>
      <c r="J69" s="137">
        <f t="shared" si="38"/>
        <v>0</v>
      </c>
      <c r="K69" s="167">
        <f t="shared" si="39"/>
        <v>0</v>
      </c>
      <c r="L69" s="68">
        <v>7</v>
      </c>
      <c r="M69" s="137">
        <f t="shared" si="40"/>
        <v>7</v>
      </c>
      <c r="N69" s="167">
        <f t="shared" si="41"/>
        <v>0</v>
      </c>
      <c r="O69" s="6"/>
      <c r="P69" s="137">
        <f t="shared" si="42"/>
        <v>7</v>
      </c>
      <c r="Q69" s="167">
        <f t="shared" si="43"/>
        <v>0</v>
      </c>
      <c r="R69" s="173">
        <f t="shared" si="44"/>
        <v>7</v>
      </c>
      <c r="S69" s="165">
        <f t="shared" si="45"/>
        <v>0</v>
      </c>
      <c r="U69" s="6">
        <v>12</v>
      </c>
      <c r="V69" s="137">
        <f t="shared" si="48"/>
        <v>19</v>
      </c>
      <c r="W69" s="167">
        <f t="shared" si="49"/>
        <v>1.7142857142857142</v>
      </c>
      <c r="X69" s="6">
        <v>11</v>
      </c>
      <c r="Y69" s="137">
        <f t="shared" si="50"/>
        <v>30</v>
      </c>
      <c r="Z69" s="178">
        <f t="shared" si="51"/>
        <v>0.57894736842105265</v>
      </c>
      <c r="AA69" s="6">
        <v>8</v>
      </c>
      <c r="AB69" s="137">
        <f t="shared" si="52"/>
        <v>38</v>
      </c>
      <c r="AC69" s="167">
        <f t="shared" si="53"/>
        <v>0.26666666666666666</v>
      </c>
      <c r="AD69" s="6">
        <v>6</v>
      </c>
      <c r="AE69" s="137">
        <f t="shared" si="54"/>
        <v>44</v>
      </c>
      <c r="AF69" s="178">
        <f t="shared" si="55"/>
        <v>0.15789473684210525</v>
      </c>
      <c r="AG69" s="6">
        <v>7</v>
      </c>
      <c r="AH69" s="137">
        <f t="shared" si="56"/>
        <v>51</v>
      </c>
      <c r="AI69" s="167">
        <f t="shared" si="57"/>
        <v>0.15909090909090909</v>
      </c>
      <c r="AJ69" s="164">
        <f t="shared" si="58"/>
        <v>44</v>
      </c>
      <c r="AK69" s="165">
        <f t="shared" si="59"/>
        <v>0.27998282950133779</v>
      </c>
    </row>
    <row r="70" spans="2:47" outlineLevel="1" x14ac:dyDescent="0.35">
      <c r="B70" s="237" t="s">
        <v>98</v>
      </c>
      <c r="C70" s="62" t="s">
        <v>106</v>
      </c>
      <c r="D70" s="68"/>
      <c r="E70" s="69"/>
      <c r="F70" s="68"/>
      <c r="G70" s="137">
        <f t="shared" si="36"/>
        <v>0</v>
      </c>
      <c r="H70" s="167">
        <f t="shared" si="37"/>
        <v>0</v>
      </c>
      <c r="I70" s="68"/>
      <c r="J70" s="137">
        <f t="shared" si="38"/>
        <v>0</v>
      </c>
      <c r="K70" s="167">
        <f t="shared" si="39"/>
        <v>0</v>
      </c>
      <c r="L70" s="68"/>
      <c r="M70" s="137">
        <f t="shared" si="40"/>
        <v>0</v>
      </c>
      <c r="N70" s="167">
        <f t="shared" si="41"/>
        <v>0</v>
      </c>
      <c r="O70" s="6"/>
      <c r="P70" s="137">
        <f t="shared" si="42"/>
        <v>0</v>
      </c>
      <c r="Q70" s="167">
        <f t="shared" si="43"/>
        <v>0</v>
      </c>
      <c r="R70" s="173">
        <f t="shared" si="44"/>
        <v>0</v>
      </c>
      <c r="S70" s="165">
        <f t="shared" si="45"/>
        <v>0</v>
      </c>
      <c r="U70" s="6"/>
      <c r="V70" s="137">
        <f t="shared" si="48"/>
        <v>0</v>
      </c>
      <c r="W70" s="167">
        <f t="shared" si="49"/>
        <v>0</v>
      </c>
      <c r="X70" s="6"/>
      <c r="Y70" s="137">
        <f t="shared" si="50"/>
        <v>0</v>
      </c>
      <c r="Z70" s="178">
        <f t="shared" si="51"/>
        <v>0</v>
      </c>
      <c r="AA70" s="6"/>
      <c r="AB70" s="137">
        <f t="shared" si="52"/>
        <v>0</v>
      </c>
      <c r="AC70" s="167">
        <f t="shared" si="53"/>
        <v>0</v>
      </c>
      <c r="AD70" s="6"/>
      <c r="AE70" s="137">
        <f t="shared" si="54"/>
        <v>0</v>
      </c>
      <c r="AF70" s="178">
        <f t="shared" si="55"/>
        <v>0</v>
      </c>
      <c r="AG70" s="6"/>
      <c r="AH70" s="137">
        <f t="shared" si="56"/>
        <v>0</v>
      </c>
      <c r="AI70" s="167">
        <f t="shared" si="57"/>
        <v>0</v>
      </c>
      <c r="AJ70" s="164">
        <f t="shared" si="58"/>
        <v>0</v>
      </c>
      <c r="AK70" s="165">
        <f t="shared" si="59"/>
        <v>0</v>
      </c>
    </row>
    <row r="71" spans="2:47" outlineLevel="1" x14ac:dyDescent="0.35">
      <c r="B71" s="238" t="s">
        <v>99</v>
      </c>
      <c r="C71" s="62" t="s">
        <v>106</v>
      </c>
      <c r="D71" s="68"/>
      <c r="E71" s="69"/>
      <c r="F71" s="68"/>
      <c r="G71" s="137">
        <f t="shared" si="36"/>
        <v>0</v>
      </c>
      <c r="H71" s="167">
        <f t="shared" si="37"/>
        <v>0</v>
      </c>
      <c r="I71" s="68"/>
      <c r="J71" s="137">
        <f t="shared" si="38"/>
        <v>0</v>
      </c>
      <c r="K71" s="167">
        <f t="shared" si="39"/>
        <v>0</v>
      </c>
      <c r="L71" s="68">
        <v>0</v>
      </c>
      <c r="M71" s="137">
        <f t="shared" si="40"/>
        <v>0</v>
      </c>
      <c r="N71" s="167">
        <f t="shared" si="41"/>
        <v>0</v>
      </c>
      <c r="O71" s="6"/>
      <c r="P71" s="137">
        <f t="shared" si="42"/>
        <v>0</v>
      </c>
      <c r="Q71" s="167">
        <f t="shared" si="43"/>
        <v>0</v>
      </c>
      <c r="R71" s="173">
        <f t="shared" si="44"/>
        <v>0</v>
      </c>
      <c r="S71" s="165">
        <f t="shared" si="45"/>
        <v>0</v>
      </c>
      <c r="U71" s="6">
        <v>4</v>
      </c>
      <c r="V71" s="137">
        <f t="shared" si="48"/>
        <v>4</v>
      </c>
      <c r="W71" s="167">
        <f t="shared" si="49"/>
        <v>0</v>
      </c>
      <c r="X71" s="6">
        <v>5</v>
      </c>
      <c r="Y71" s="137">
        <f t="shared" si="50"/>
        <v>9</v>
      </c>
      <c r="Z71" s="178">
        <f t="shared" si="51"/>
        <v>1.25</v>
      </c>
      <c r="AA71" s="6">
        <v>7</v>
      </c>
      <c r="AB71" s="137">
        <f t="shared" si="52"/>
        <v>16</v>
      </c>
      <c r="AC71" s="167">
        <f t="shared" si="53"/>
        <v>0.77777777777777779</v>
      </c>
      <c r="AD71" s="6">
        <v>4</v>
      </c>
      <c r="AE71" s="137">
        <f t="shared" si="54"/>
        <v>20</v>
      </c>
      <c r="AF71" s="178">
        <f t="shared" si="55"/>
        <v>0.25</v>
      </c>
      <c r="AG71" s="6">
        <v>4</v>
      </c>
      <c r="AH71" s="137">
        <f t="shared" si="56"/>
        <v>24</v>
      </c>
      <c r="AI71" s="167">
        <f t="shared" si="57"/>
        <v>0.2</v>
      </c>
      <c r="AJ71" s="164">
        <f t="shared" si="58"/>
        <v>24</v>
      </c>
      <c r="AK71" s="165">
        <f t="shared" si="59"/>
        <v>0.56508458007328732</v>
      </c>
    </row>
    <row r="72" spans="2:47" ht="15" customHeight="1" outlineLevel="1" x14ac:dyDescent="0.35">
      <c r="B72" s="49" t="s">
        <v>139</v>
      </c>
      <c r="C72" s="46" t="s">
        <v>106</v>
      </c>
      <c r="D72" s="170">
        <f>SUM(D47:D71)</f>
        <v>0</v>
      </c>
      <c r="E72" s="170">
        <f>SUM(E47:E71)</f>
        <v>0</v>
      </c>
      <c r="F72" s="170">
        <f>SUM(F47:F71)</f>
        <v>0</v>
      </c>
      <c r="G72" s="170">
        <f>SUM(G47:G71)</f>
        <v>0</v>
      </c>
      <c r="H72" s="179">
        <f>IFERROR((G72-E72)/E72,0)</f>
        <v>0</v>
      </c>
      <c r="I72" s="170">
        <f>SUM(I47:I71)</f>
        <v>0</v>
      </c>
      <c r="J72" s="170">
        <f>SUM(J47:J71)</f>
        <v>0</v>
      </c>
      <c r="K72" s="166">
        <f t="shared" ref="K72" si="60">IFERROR((J72-G72)/G72,0)</f>
        <v>0</v>
      </c>
      <c r="L72" s="170">
        <f>SUM(L47:L71)</f>
        <v>91</v>
      </c>
      <c r="M72" s="170">
        <f>SUM(M47:M71)</f>
        <v>91</v>
      </c>
      <c r="N72" s="179">
        <f t="shared" ref="N72" si="61">IFERROR((M72-J72)/J72,0)</f>
        <v>0</v>
      </c>
      <c r="O72" s="170">
        <f>SUM(O47:O71)</f>
        <v>0</v>
      </c>
      <c r="P72" s="170">
        <f>SUM(P47:P71)</f>
        <v>91</v>
      </c>
      <c r="Q72" s="166">
        <f t="shared" si="43"/>
        <v>0</v>
      </c>
      <c r="R72" s="170">
        <f>SUM(R47:R71)</f>
        <v>91</v>
      </c>
      <c r="S72" s="162">
        <f t="shared" si="45"/>
        <v>0</v>
      </c>
      <c r="U72" s="170">
        <f>SUM(U47:U71)</f>
        <v>91</v>
      </c>
      <c r="V72" s="170">
        <f>SUM(V47:V71)</f>
        <v>182</v>
      </c>
      <c r="W72" s="166">
        <f>IFERROR((V72-P72)/P72,0)</f>
        <v>1</v>
      </c>
      <c r="X72" s="170">
        <f>SUM(X47:X71)</f>
        <v>86</v>
      </c>
      <c r="Y72" s="170">
        <f>SUM(Y47:Y71)</f>
        <v>268</v>
      </c>
      <c r="Z72" s="175">
        <f>IFERROR((Y72-V72)/V72,0)</f>
        <v>0.47252747252747251</v>
      </c>
      <c r="AA72" s="170">
        <f>SUM(AA47:AA71)</f>
        <v>82</v>
      </c>
      <c r="AB72" s="170">
        <f>SUM(AB47:AB71)</f>
        <v>350</v>
      </c>
      <c r="AC72" s="174">
        <f>IFERROR((AB72-Y72)/Y72,0)</f>
        <v>0.30597014925373134</v>
      </c>
      <c r="AD72" s="170">
        <f>SUM(AD47:AD71)</f>
        <v>71</v>
      </c>
      <c r="AE72" s="170">
        <f>SUM(AE47:AE71)</f>
        <v>421</v>
      </c>
      <c r="AF72" s="175">
        <f>IFERROR((AE72-AB72)/AB72,0)</f>
        <v>0.20285714285714285</v>
      </c>
      <c r="AG72" s="170">
        <f>SUM(AG47:AG71)</f>
        <v>69</v>
      </c>
      <c r="AH72" s="170">
        <f>SUM(AH47:AH71)</f>
        <v>490</v>
      </c>
      <c r="AI72" s="161">
        <f>IFERROR((AH72-AE72)/AE72,0)</f>
        <v>0.16389548693586697</v>
      </c>
      <c r="AJ72" s="170">
        <f>SUM(AJ47:AJ71)</f>
        <v>399</v>
      </c>
      <c r="AK72" s="165">
        <f t="shared" ref="AK72" si="62">IFERROR((AH72/V72)^(1/4)-1,0)</f>
        <v>0.28094703570629109</v>
      </c>
    </row>
    <row r="73" spans="2:47" ht="15" customHeight="1" x14ac:dyDescent="0.35">
      <c r="B73" s="17" t="s">
        <v>145</v>
      </c>
    </row>
    <row r="74" spans="2:47" ht="15" customHeight="1" x14ac:dyDescent="0.35">
      <c r="B74" s="17"/>
    </row>
    <row r="75" spans="2:47" ht="15.5" x14ac:dyDescent="0.35">
      <c r="B75" s="306" t="s">
        <v>108</v>
      </c>
      <c r="C75" s="306"/>
      <c r="D75" s="306"/>
      <c r="E75" s="306"/>
      <c r="F75" s="306"/>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row>
    <row r="76" spans="2:47" ht="5.5" customHeight="1" outlineLevel="1" x14ac:dyDescent="0.35">
      <c r="B76" s="102"/>
      <c r="C76" s="102"/>
      <c r="D76" s="102"/>
      <c r="E76" s="102"/>
      <c r="F76" s="102"/>
      <c r="G76" s="102"/>
      <c r="H76" s="102"/>
      <c r="I76" s="102"/>
      <c r="J76" s="102"/>
      <c r="K76" s="102"/>
      <c r="L76" s="102"/>
      <c r="M76" s="102"/>
      <c r="N76" s="102"/>
      <c r="O76" s="102"/>
      <c r="P76" s="102"/>
      <c r="Q76" s="102"/>
      <c r="R76" s="102"/>
      <c r="S76" s="102"/>
      <c r="T76" s="102"/>
      <c r="U76" s="102"/>
      <c r="V76" s="102"/>
      <c r="W76" s="102"/>
      <c r="X76" s="102"/>
      <c r="Y76" s="102"/>
      <c r="Z76" s="102"/>
      <c r="AA76" s="102"/>
      <c r="AB76" s="102"/>
      <c r="AC76" s="102"/>
      <c r="AD76" s="102"/>
      <c r="AE76" s="102"/>
      <c r="AF76" s="102"/>
      <c r="AG76" s="102"/>
      <c r="AH76" s="102"/>
      <c r="AI76" s="102"/>
      <c r="AJ76" s="102"/>
      <c r="AK76" s="102"/>
    </row>
    <row r="77" spans="2:47" outlineLevel="1" x14ac:dyDescent="0.35">
      <c r="B77" s="326"/>
      <c r="C77" s="335" t="s">
        <v>105</v>
      </c>
      <c r="D77" s="317" t="s">
        <v>131</v>
      </c>
      <c r="E77" s="318"/>
      <c r="F77" s="318"/>
      <c r="G77" s="318"/>
      <c r="H77" s="318"/>
      <c r="I77" s="318"/>
      <c r="J77" s="318"/>
      <c r="K77" s="318"/>
      <c r="L77" s="318"/>
      <c r="M77" s="318"/>
      <c r="N77" s="318"/>
      <c r="O77" s="318"/>
      <c r="P77" s="318"/>
      <c r="Q77" s="319"/>
      <c r="R77" s="322" t="str">
        <f xml:space="preserve"> D78&amp;" - "&amp;O78</f>
        <v>2019 - 2023</v>
      </c>
      <c r="S77" s="323"/>
      <c r="U77" s="317" t="s">
        <v>144</v>
      </c>
      <c r="V77" s="318"/>
      <c r="W77" s="318"/>
      <c r="X77" s="318"/>
      <c r="Y77" s="318"/>
      <c r="Z77" s="318"/>
      <c r="AA77" s="318"/>
      <c r="AB77" s="318"/>
      <c r="AC77" s="318"/>
      <c r="AD77" s="318"/>
      <c r="AE77" s="318"/>
      <c r="AF77" s="318"/>
      <c r="AG77" s="318"/>
      <c r="AH77" s="318"/>
      <c r="AI77" s="318"/>
      <c r="AJ77" s="318"/>
      <c r="AK77" s="319"/>
    </row>
    <row r="78" spans="2:47" outlineLevel="1" x14ac:dyDescent="0.35">
      <c r="B78" s="327"/>
      <c r="C78" s="335"/>
      <c r="D78" s="317">
        <f>$C$3-5</f>
        <v>2019</v>
      </c>
      <c r="E78" s="319"/>
      <c r="F78" s="318">
        <f>$C$3-4</f>
        <v>2020</v>
      </c>
      <c r="G78" s="318"/>
      <c r="H78" s="318"/>
      <c r="I78" s="317">
        <f>$C$3-3</f>
        <v>2021</v>
      </c>
      <c r="J78" s="318"/>
      <c r="K78" s="319"/>
      <c r="L78" s="317">
        <f>$C$3-2</f>
        <v>2022</v>
      </c>
      <c r="M78" s="318"/>
      <c r="N78" s="319"/>
      <c r="O78" s="317">
        <f>$C$3-1</f>
        <v>2023</v>
      </c>
      <c r="P78" s="318"/>
      <c r="Q78" s="319"/>
      <c r="R78" s="324"/>
      <c r="S78" s="325"/>
      <c r="U78" s="317">
        <f>$C$3</f>
        <v>2024</v>
      </c>
      <c r="V78" s="318"/>
      <c r="W78" s="319"/>
      <c r="X78" s="318">
        <f>$C$3+1</f>
        <v>2025</v>
      </c>
      <c r="Y78" s="318"/>
      <c r="Z78" s="318"/>
      <c r="AA78" s="317">
        <f>$C$3+2</f>
        <v>2026</v>
      </c>
      <c r="AB78" s="318"/>
      <c r="AC78" s="319"/>
      <c r="AD78" s="318">
        <f>$C$3+3</f>
        <v>2027</v>
      </c>
      <c r="AE78" s="318"/>
      <c r="AF78" s="318"/>
      <c r="AG78" s="317">
        <f>$C$3+4</f>
        <v>2028</v>
      </c>
      <c r="AH78" s="318"/>
      <c r="AI78" s="319"/>
      <c r="AJ78" s="320" t="str">
        <f>U78&amp;" - "&amp;AG78</f>
        <v>2024 - 2028</v>
      </c>
      <c r="AK78" s="321"/>
    </row>
    <row r="79" spans="2:47" ht="29" outlineLevel="1" x14ac:dyDescent="0.35">
      <c r="B79" s="328"/>
      <c r="C79" s="335"/>
      <c r="D79" s="64" t="s">
        <v>133</v>
      </c>
      <c r="E79" s="65" t="s">
        <v>134</v>
      </c>
      <c r="F79" s="74" t="s">
        <v>133</v>
      </c>
      <c r="G79" s="9" t="s">
        <v>134</v>
      </c>
      <c r="H79" s="65" t="s">
        <v>135</v>
      </c>
      <c r="I79" s="74" t="s">
        <v>133</v>
      </c>
      <c r="J79" s="9" t="s">
        <v>134</v>
      </c>
      <c r="K79" s="65" t="s">
        <v>135</v>
      </c>
      <c r="L79" s="74" t="s">
        <v>133</v>
      </c>
      <c r="M79" s="9" t="s">
        <v>134</v>
      </c>
      <c r="N79" s="65" t="s">
        <v>135</v>
      </c>
      <c r="O79" s="74" t="s">
        <v>133</v>
      </c>
      <c r="P79" s="9" t="s">
        <v>134</v>
      </c>
      <c r="Q79" s="65" t="s">
        <v>135</v>
      </c>
      <c r="R79" s="64" t="s">
        <v>127</v>
      </c>
      <c r="S79" s="119" t="s">
        <v>136</v>
      </c>
      <c r="U79" s="64" t="s">
        <v>133</v>
      </c>
      <c r="V79" s="9" t="s">
        <v>134</v>
      </c>
      <c r="W79" s="65" t="s">
        <v>135</v>
      </c>
      <c r="X79" s="74" t="s">
        <v>133</v>
      </c>
      <c r="Y79" s="9" t="s">
        <v>134</v>
      </c>
      <c r="Z79" s="65" t="s">
        <v>135</v>
      </c>
      <c r="AA79" s="74" t="s">
        <v>133</v>
      </c>
      <c r="AB79" s="9" t="s">
        <v>134</v>
      </c>
      <c r="AC79" s="65" t="s">
        <v>135</v>
      </c>
      <c r="AD79" s="74" t="s">
        <v>133</v>
      </c>
      <c r="AE79" s="9" t="s">
        <v>134</v>
      </c>
      <c r="AF79" s="65" t="s">
        <v>135</v>
      </c>
      <c r="AG79" s="74" t="s">
        <v>133</v>
      </c>
      <c r="AH79" s="9" t="s">
        <v>134</v>
      </c>
      <c r="AI79" s="65" t="s">
        <v>135</v>
      </c>
      <c r="AJ79" s="74" t="s">
        <v>127</v>
      </c>
      <c r="AK79" s="119" t="s">
        <v>136</v>
      </c>
    </row>
    <row r="80" spans="2:47" outlineLevel="1" x14ac:dyDescent="0.35">
      <c r="B80" s="237" t="s">
        <v>75</v>
      </c>
      <c r="C80" s="62" t="s">
        <v>106</v>
      </c>
      <c r="D80" s="68"/>
      <c r="E80" s="69"/>
      <c r="F80" s="68"/>
      <c r="G80" s="137">
        <f t="shared" ref="G80:G104" si="63">E80+F80</f>
        <v>0</v>
      </c>
      <c r="H80" s="167">
        <f t="shared" ref="H80:H104" si="64">IFERROR((G80-E80)/E80,0)</f>
        <v>0</v>
      </c>
      <c r="I80" s="68"/>
      <c r="J80" s="137">
        <f t="shared" ref="J80:J104" si="65">G80+I80</f>
        <v>0</v>
      </c>
      <c r="K80" s="167">
        <f t="shared" ref="K80:K104" si="66">IFERROR((J80-G80)/G80,0)</f>
        <v>0</v>
      </c>
      <c r="L80" s="68"/>
      <c r="M80" s="137">
        <f t="shared" ref="M80:M104" si="67">J80+L80</f>
        <v>0</v>
      </c>
      <c r="N80" s="167">
        <f t="shared" ref="N80:N104" si="68">IFERROR((M80-J80)/J80,0)</f>
        <v>0</v>
      </c>
      <c r="O80" s="6"/>
      <c r="P80" s="137">
        <f t="shared" ref="P80:P104" si="69">M80+O80</f>
        <v>0</v>
      </c>
      <c r="Q80" s="167">
        <f t="shared" ref="Q80:Q105" si="70">IFERROR((P80-M80)/M80,0)</f>
        <v>0</v>
      </c>
      <c r="R80" s="173">
        <f t="shared" ref="R80:R104" si="71">D80+F80+I80+L80+O80</f>
        <v>0</v>
      </c>
      <c r="S80" s="165">
        <f t="shared" ref="S80:S105" si="72">IFERROR((P80/E80)^(1/4)-1,0)</f>
        <v>0</v>
      </c>
      <c r="U80" s="6"/>
      <c r="V80" s="137">
        <f t="shared" ref="V80" si="73">P80+U80</f>
        <v>0</v>
      </c>
      <c r="W80" s="167">
        <f t="shared" ref="W80" si="74">IFERROR((V80-P80)/P80,0)</f>
        <v>0</v>
      </c>
      <c r="X80" s="6"/>
      <c r="Y80" s="137">
        <f>V80+X80</f>
        <v>0</v>
      </c>
      <c r="Z80" s="178">
        <f>IFERROR((Y80-V80)/V80,0)</f>
        <v>0</v>
      </c>
      <c r="AA80" s="6"/>
      <c r="AB80" s="137">
        <f>Y80+AA80</f>
        <v>0</v>
      </c>
      <c r="AC80" s="167">
        <f>IFERROR((AB80-Y80)/Y80,0)</f>
        <v>0</v>
      </c>
      <c r="AD80" s="6"/>
      <c r="AE80" s="137">
        <f>AB80+AD80</f>
        <v>0</v>
      </c>
      <c r="AF80" s="178">
        <f>IFERROR((AE80-AB80)/AB80,0)</f>
        <v>0</v>
      </c>
      <c r="AG80" s="6"/>
      <c r="AH80" s="137">
        <f>AE80+AG80</f>
        <v>0</v>
      </c>
      <c r="AI80" s="167">
        <f>IFERROR((AH80-AE80)/AE80,0)</f>
        <v>0</v>
      </c>
      <c r="AJ80" s="164">
        <f>U80+X80+AA80+AD80+AG80</f>
        <v>0</v>
      </c>
      <c r="AK80" s="165">
        <f>IFERROR((AH80/V80)^(1/4)-1,0)</f>
        <v>0</v>
      </c>
    </row>
    <row r="81" spans="2:37" outlineLevel="1" x14ac:dyDescent="0.35">
      <c r="B81" s="238" t="s">
        <v>76</v>
      </c>
      <c r="C81" s="62" t="s">
        <v>106</v>
      </c>
      <c r="D81" s="68"/>
      <c r="E81" s="69"/>
      <c r="F81" s="68"/>
      <c r="G81" s="137">
        <f t="shared" si="63"/>
        <v>0</v>
      </c>
      <c r="H81" s="167">
        <f t="shared" si="64"/>
        <v>0</v>
      </c>
      <c r="I81" s="68"/>
      <c r="J81" s="137">
        <f t="shared" si="65"/>
        <v>0</v>
      </c>
      <c r="K81" s="167">
        <f t="shared" si="66"/>
        <v>0</v>
      </c>
      <c r="L81" s="68"/>
      <c r="M81" s="137">
        <f t="shared" si="67"/>
        <v>0</v>
      </c>
      <c r="N81" s="167">
        <f t="shared" si="68"/>
        <v>0</v>
      </c>
      <c r="O81" s="6"/>
      <c r="P81" s="137">
        <f t="shared" si="69"/>
        <v>0</v>
      </c>
      <c r="Q81" s="167">
        <f t="shared" si="70"/>
        <v>0</v>
      </c>
      <c r="R81" s="173">
        <f t="shared" si="71"/>
        <v>0</v>
      </c>
      <c r="S81" s="165">
        <f t="shared" si="72"/>
        <v>0</v>
      </c>
      <c r="U81" s="6"/>
      <c r="V81" s="137">
        <f t="shared" ref="V81:V104" si="75">P81+U81</f>
        <v>0</v>
      </c>
      <c r="W81" s="167">
        <f t="shared" ref="W81:W104" si="76">IFERROR((V81-P81)/P81,0)</f>
        <v>0</v>
      </c>
      <c r="X81" s="6"/>
      <c r="Y81" s="137">
        <f t="shared" ref="Y81:Y104" si="77">V81+X81</f>
        <v>0</v>
      </c>
      <c r="Z81" s="178">
        <f t="shared" ref="Z81:Z104" si="78">IFERROR((Y81-V81)/V81,0)</f>
        <v>0</v>
      </c>
      <c r="AA81" s="6"/>
      <c r="AB81" s="137">
        <f t="shared" ref="AB81:AB104" si="79">Y81+AA81</f>
        <v>0</v>
      </c>
      <c r="AC81" s="167">
        <f t="shared" ref="AC81:AC104" si="80">IFERROR((AB81-Y81)/Y81,0)</f>
        <v>0</v>
      </c>
      <c r="AD81" s="6"/>
      <c r="AE81" s="137">
        <f t="shared" ref="AE81:AE104" si="81">AB81+AD81</f>
        <v>0</v>
      </c>
      <c r="AF81" s="178">
        <f t="shared" ref="AF81:AF104" si="82">IFERROR((AE81-AB81)/AB81,0)</f>
        <v>0</v>
      </c>
      <c r="AG81" s="6"/>
      <c r="AH81" s="137">
        <f t="shared" ref="AH81:AH104" si="83">AE81+AG81</f>
        <v>0</v>
      </c>
      <c r="AI81" s="167">
        <f t="shared" ref="AI81:AI104" si="84">IFERROR((AH81-AE81)/AE81,0)</f>
        <v>0</v>
      </c>
      <c r="AJ81" s="164">
        <f t="shared" ref="AJ81:AJ104" si="85">U81+X81+AA81+AD81+AG81</f>
        <v>0</v>
      </c>
      <c r="AK81" s="165">
        <f t="shared" ref="AK81:AK104" si="86">IFERROR((AH81/V81)^(1/4)-1,0)</f>
        <v>0</v>
      </c>
    </row>
    <row r="82" spans="2:37" outlineLevel="1" x14ac:dyDescent="0.35">
      <c r="B82" s="237" t="s">
        <v>77</v>
      </c>
      <c r="C82" s="62" t="s">
        <v>106</v>
      </c>
      <c r="D82" s="68"/>
      <c r="E82" s="69"/>
      <c r="F82" s="68"/>
      <c r="G82" s="137">
        <f t="shared" si="63"/>
        <v>0</v>
      </c>
      <c r="H82" s="167">
        <f t="shared" si="64"/>
        <v>0</v>
      </c>
      <c r="I82" s="68"/>
      <c r="J82" s="137">
        <f t="shared" si="65"/>
        <v>0</v>
      </c>
      <c r="K82" s="167">
        <f t="shared" si="66"/>
        <v>0</v>
      </c>
      <c r="L82" s="68"/>
      <c r="M82" s="137">
        <f t="shared" si="67"/>
        <v>0</v>
      </c>
      <c r="N82" s="167">
        <f t="shared" si="68"/>
        <v>0</v>
      </c>
      <c r="O82" s="6"/>
      <c r="P82" s="137">
        <f t="shared" si="69"/>
        <v>0</v>
      </c>
      <c r="Q82" s="167">
        <f t="shared" si="70"/>
        <v>0</v>
      </c>
      <c r="R82" s="173">
        <f t="shared" si="71"/>
        <v>0</v>
      </c>
      <c r="S82" s="165">
        <f t="shared" si="72"/>
        <v>0</v>
      </c>
      <c r="U82" s="6"/>
      <c r="V82" s="137">
        <f t="shared" si="75"/>
        <v>0</v>
      </c>
      <c r="W82" s="167">
        <f t="shared" si="76"/>
        <v>0</v>
      </c>
      <c r="X82" s="6"/>
      <c r="Y82" s="137">
        <f t="shared" si="77"/>
        <v>0</v>
      </c>
      <c r="Z82" s="178">
        <f t="shared" si="78"/>
        <v>0</v>
      </c>
      <c r="AA82" s="6"/>
      <c r="AB82" s="137">
        <f t="shared" si="79"/>
        <v>0</v>
      </c>
      <c r="AC82" s="167">
        <f t="shared" si="80"/>
        <v>0</v>
      </c>
      <c r="AD82" s="6"/>
      <c r="AE82" s="137">
        <f t="shared" si="81"/>
        <v>0</v>
      </c>
      <c r="AF82" s="178">
        <f t="shared" si="82"/>
        <v>0</v>
      </c>
      <c r="AG82" s="6"/>
      <c r="AH82" s="137">
        <f t="shared" si="83"/>
        <v>0</v>
      </c>
      <c r="AI82" s="167">
        <f t="shared" si="84"/>
        <v>0</v>
      </c>
      <c r="AJ82" s="164">
        <f t="shared" si="85"/>
        <v>0</v>
      </c>
      <c r="AK82" s="165">
        <f t="shared" si="86"/>
        <v>0</v>
      </c>
    </row>
    <row r="83" spans="2:37" outlineLevel="1" x14ac:dyDescent="0.35">
      <c r="B83" s="238" t="s">
        <v>78</v>
      </c>
      <c r="C83" s="62" t="s">
        <v>106</v>
      </c>
      <c r="D83" s="68"/>
      <c r="E83" s="69"/>
      <c r="F83" s="68"/>
      <c r="G83" s="137">
        <f t="shared" si="63"/>
        <v>0</v>
      </c>
      <c r="H83" s="167">
        <f t="shared" si="64"/>
        <v>0</v>
      </c>
      <c r="I83" s="68"/>
      <c r="J83" s="137">
        <f t="shared" si="65"/>
        <v>0</v>
      </c>
      <c r="K83" s="167">
        <f t="shared" si="66"/>
        <v>0</v>
      </c>
      <c r="L83" s="68">
        <v>83</v>
      </c>
      <c r="M83" s="137">
        <f t="shared" si="67"/>
        <v>83</v>
      </c>
      <c r="N83" s="167">
        <f t="shared" si="68"/>
        <v>0</v>
      </c>
      <c r="O83" s="6">
        <v>157</v>
      </c>
      <c r="P83" s="137">
        <f t="shared" si="69"/>
        <v>240</v>
      </c>
      <c r="Q83" s="167">
        <f t="shared" si="70"/>
        <v>1.8915662650602409</v>
      </c>
      <c r="R83" s="173">
        <f t="shared" si="71"/>
        <v>240</v>
      </c>
      <c r="S83" s="165">
        <f t="shared" si="72"/>
        <v>0</v>
      </c>
      <c r="U83" s="6">
        <v>1130</v>
      </c>
      <c r="V83" s="137">
        <f t="shared" si="75"/>
        <v>1370</v>
      </c>
      <c r="W83" s="167">
        <f t="shared" si="76"/>
        <v>4.708333333333333</v>
      </c>
      <c r="X83" s="6">
        <v>1050</v>
      </c>
      <c r="Y83" s="137">
        <f t="shared" si="77"/>
        <v>2420</v>
      </c>
      <c r="Z83" s="178">
        <f t="shared" si="78"/>
        <v>0.76642335766423353</v>
      </c>
      <c r="AA83" s="6">
        <v>955</v>
      </c>
      <c r="AB83" s="137">
        <f t="shared" si="79"/>
        <v>3375</v>
      </c>
      <c r="AC83" s="167">
        <f t="shared" si="80"/>
        <v>0.39462809917355374</v>
      </c>
      <c r="AD83" s="6">
        <v>907</v>
      </c>
      <c r="AE83" s="137">
        <f t="shared" si="81"/>
        <v>4282</v>
      </c>
      <c r="AF83" s="178">
        <f t="shared" si="82"/>
        <v>0.26874074074074072</v>
      </c>
      <c r="AG83" s="6">
        <v>859</v>
      </c>
      <c r="AH83" s="137">
        <f t="shared" si="83"/>
        <v>5141</v>
      </c>
      <c r="AI83" s="167">
        <f t="shared" si="84"/>
        <v>0.20060719290051379</v>
      </c>
      <c r="AJ83" s="164">
        <f t="shared" si="85"/>
        <v>4901</v>
      </c>
      <c r="AK83" s="165">
        <f t="shared" si="86"/>
        <v>0.39181578989316268</v>
      </c>
    </row>
    <row r="84" spans="2:37" outlineLevel="1" x14ac:dyDescent="0.35">
      <c r="B84" s="237" t="s">
        <v>79</v>
      </c>
      <c r="C84" s="62" t="s">
        <v>106</v>
      </c>
      <c r="D84" s="68"/>
      <c r="E84" s="69"/>
      <c r="F84" s="68"/>
      <c r="G84" s="137">
        <f t="shared" si="63"/>
        <v>0</v>
      </c>
      <c r="H84" s="167">
        <f t="shared" si="64"/>
        <v>0</v>
      </c>
      <c r="I84" s="68"/>
      <c r="J84" s="137">
        <f t="shared" si="65"/>
        <v>0</v>
      </c>
      <c r="K84" s="167">
        <f t="shared" si="66"/>
        <v>0</v>
      </c>
      <c r="L84" s="68"/>
      <c r="M84" s="137">
        <f t="shared" si="67"/>
        <v>0</v>
      </c>
      <c r="N84" s="167">
        <f t="shared" si="68"/>
        <v>0</v>
      </c>
      <c r="O84" s="6"/>
      <c r="P84" s="137">
        <f t="shared" si="69"/>
        <v>0</v>
      </c>
      <c r="Q84" s="167">
        <f t="shared" si="70"/>
        <v>0</v>
      </c>
      <c r="R84" s="173">
        <f t="shared" si="71"/>
        <v>0</v>
      </c>
      <c r="S84" s="165">
        <f t="shared" si="72"/>
        <v>0</v>
      </c>
      <c r="U84" s="6"/>
      <c r="V84" s="137">
        <f t="shared" si="75"/>
        <v>0</v>
      </c>
      <c r="W84" s="167">
        <f t="shared" si="76"/>
        <v>0</v>
      </c>
      <c r="X84" s="6"/>
      <c r="Y84" s="137">
        <f t="shared" si="77"/>
        <v>0</v>
      </c>
      <c r="Z84" s="178">
        <f t="shared" si="78"/>
        <v>0</v>
      </c>
      <c r="AA84" s="6"/>
      <c r="AB84" s="137">
        <f t="shared" si="79"/>
        <v>0</v>
      </c>
      <c r="AC84" s="167">
        <f t="shared" si="80"/>
        <v>0</v>
      </c>
      <c r="AD84" s="6"/>
      <c r="AE84" s="137">
        <f t="shared" si="81"/>
        <v>0</v>
      </c>
      <c r="AF84" s="178">
        <f t="shared" si="82"/>
        <v>0</v>
      </c>
      <c r="AG84" s="6"/>
      <c r="AH84" s="137">
        <f t="shared" si="83"/>
        <v>0</v>
      </c>
      <c r="AI84" s="167">
        <f t="shared" si="84"/>
        <v>0</v>
      </c>
      <c r="AJ84" s="164">
        <f t="shared" si="85"/>
        <v>0</v>
      </c>
      <c r="AK84" s="165">
        <f t="shared" si="86"/>
        <v>0</v>
      </c>
    </row>
    <row r="85" spans="2:37" outlineLevel="1" x14ac:dyDescent="0.35">
      <c r="B85" s="238" t="s">
        <v>80</v>
      </c>
      <c r="C85" s="62" t="s">
        <v>106</v>
      </c>
      <c r="D85" s="68"/>
      <c r="E85" s="69"/>
      <c r="F85" s="68"/>
      <c r="G85" s="137">
        <f t="shared" si="63"/>
        <v>0</v>
      </c>
      <c r="H85" s="167">
        <f t="shared" si="64"/>
        <v>0</v>
      </c>
      <c r="I85" s="68">
        <v>1</v>
      </c>
      <c r="J85" s="137">
        <f t="shared" si="65"/>
        <v>1</v>
      </c>
      <c r="K85" s="167">
        <f t="shared" si="66"/>
        <v>0</v>
      </c>
      <c r="L85" s="68">
        <v>352</v>
      </c>
      <c r="M85" s="137">
        <f t="shared" si="67"/>
        <v>353</v>
      </c>
      <c r="N85" s="167">
        <f t="shared" si="68"/>
        <v>352</v>
      </c>
      <c r="O85" s="6">
        <v>177</v>
      </c>
      <c r="P85" s="137">
        <f t="shared" si="69"/>
        <v>530</v>
      </c>
      <c r="Q85" s="167">
        <f t="shared" si="70"/>
        <v>0.50141643059490082</v>
      </c>
      <c r="R85" s="173">
        <f t="shared" si="71"/>
        <v>530</v>
      </c>
      <c r="S85" s="165">
        <f t="shared" si="72"/>
        <v>0</v>
      </c>
      <c r="U85" s="6">
        <v>1090</v>
      </c>
      <c r="V85" s="137">
        <f t="shared" si="75"/>
        <v>1620</v>
      </c>
      <c r="W85" s="167">
        <f t="shared" si="76"/>
        <v>2.0566037735849059</v>
      </c>
      <c r="X85" s="6">
        <v>914</v>
      </c>
      <c r="Y85" s="137">
        <f t="shared" si="77"/>
        <v>2534</v>
      </c>
      <c r="Z85" s="178">
        <f t="shared" si="78"/>
        <v>0.56419753086419755</v>
      </c>
      <c r="AA85" s="6">
        <v>820</v>
      </c>
      <c r="AB85" s="137">
        <f t="shared" si="79"/>
        <v>3354</v>
      </c>
      <c r="AC85" s="167">
        <f t="shared" si="80"/>
        <v>0.32359905288082086</v>
      </c>
      <c r="AD85" s="6">
        <v>730</v>
      </c>
      <c r="AE85" s="137">
        <f t="shared" si="81"/>
        <v>4084</v>
      </c>
      <c r="AF85" s="178">
        <f t="shared" si="82"/>
        <v>0.21765056648777578</v>
      </c>
      <c r="AG85" s="6">
        <v>725</v>
      </c>
      <c r="AH85" s="137">
        <f t="shared" si="83"/>
        <v>4809</v>
      </c>
      <c r="AI85" s="167">
        <f t="shared" si="84"/>
        <v>0.17752203721841331</v>
      </c>
      <c r="AJ85" s="164">
        <f t="shared" si="85"/>
        <v>4279</v>
      </c>
      <c r="AK85" s="165">
        <f t="shared" si="86"/>
        <v>0.31260767900196873</v>
      </c>
    </row>
    <row r="86" spans="2:37" outlineLevel="1" x14ac:dyDescent="0.35">
      <c r="B86" s="237" t="s">
        <v>81</v>
      </c>
      <c r="C86" s="62" t="s">
        <v>106</v>
      </c>
      <c r="D86" s="68"/>
      <c r="E86" s="69"/>
      <c r="F86" s="68"/>
      <c r="G86" s="137">
        <f t="shared" si="63"/>
        <v>0</v>
      </c>
      <c r="H86" s="167">
        <f t="shared" si="64"/>
        <v>0</v>
      </c>
      <c r="I86" s="68"/>
      <c r="J86" s="137">
        <f t="shared" si="65"/>
        <v>0</v>
      </c>
      <c r="K86" s="167">
        <f t="shared" si="66"/>
        <v>0</v>
      </c>
      <c r="L86" s="68"/>
      <c r="M86" s="137">
        <f t="shared" si="67"/>
        <v>0</v>
      </c>
      <c r="N86" s="167">
        <f t="shared" si="68"/>
        <v>0</v>
      </c>
      <c r="O86" s="6"/>
      <c r="P86" s="137">
        <f t="shared" si="69"/>
        <v>0</v>
      </c>
      <c r="Q86" s="167">
        <f t="shared" si="70"/>
        <v>0</v>
      </c>
      <c r="R86" s="173">
        <f t="shared" si="71"/>
        <v>0</v>
      </c>
      <c r="S86" s="165">
        <f t="shared" si="72"/>
        <v>0</v>
      </c>
      <c r="U86" s="6"/>
      <c r="V86" s="137">
        <f t="shared" si="75"/>
        <v>0</v>
      </c>
      <c r="W86" s="167">
        <f t="shared" si="76"/>
        <v>0</v>
      </c>
      <c r="X86" s="6"/>
      <c r="Y86" s="137">
        <f t="shared" si="77"/>
        <v>0</v>
      </c>
      <c r="Z86" s="178">
        <f t="shared" si="78"/>
        <v>0</v>
      </c>
      <c r="AA86" s="6"/>
      <c r="AB86" s="137">
        <f t="shared" si="79"/>
        <v>0</v>
      </c>
      <c r="AC86" s="167">
        <f t="shared" si="80"/>
        <v>0</v>
      </c>
      <c r="AD86" s="6"/>
      <c r="AE86" s="137">
        <f t="shared" si="81"/>
        <v>0</v>
      </c>
      <c r="AF86" s="178">
        <f t="shared" si="82"/>
        <v>0</v>
      </c>
      <c r="AG86" s="6"/>
      <c r="AH86" s="137">
        <f t="shared" si="83"/>
        <v>0</v>
      </c>
      <c r="AI86" s="167">
        <f t="shared" si="84"/>
        <v>0</v>
      </c>
      <c r="AJ86" s="164">
        <f t="shared" si="85"/>
        <v>0</v>
      </c>
      <c r="AK86" s="165">
        <f t="shared" si="86"/>
        <v>0</v>
      </c>
    </row>
    <row r="87" spans="2:37" outlineLevel="1" x14ac:dyDescent="0.35">
      <c r="B87" s="238" t="s">
        <v>82</v>
      </c>
      <c r="C87" s="62" t="s">
        <v>106</v>
      </c>
      <c r="D87" s="68"/>
      <c r="E87" s="69"/>
      <c r="F87" s="68"/>
      <c r="G87" s="137">
        <f t="shared" si="63"/>
        <v>0</v>
      </c>
      <c r="H87" s="167">
        <f t="shared" si="64"/>
        <v>0</v>
      </c>
      <c r="I87" s="68"/>
      <c r="J87" s="137">
        <f t="shared" si="65"/>
        <v>0</v>
      </c>
      <c r="K87" s="167">
        <f t="shared" si="66"/>
        <v>0</v>
      </c>
      <c r="L87" s="68">
        <v>98</v>
      </c>
      <c r="M87" s="137">
        <f t="shared" si="67"/>
        <v>98</v>
      </c>
      <c r="N87" s="167">
        <f t="shared" si="68"/>
        <v>0</v>
      </c>
      <c r="O87" s="6">
        <v>228</v>
      </c>
      <c r="P87" s="137">
        <f t="shared" si="69"/>
        <v>326</v>
      </c>
      <c r="Q87" s="167">
        <f t="shared" si="70"/>
        <v>2.3265306122448979</v>
      </c>
      <c r="R87" s="173">
        <f t="shared" si="71"/>
        <v>326</v>
      </c>
      <c r="S87" s="165">
        <f t="shared" si="72"/>
        <v>0</v>
      </c>
      <c r="U87" s="6">
        <v>1145</v>
      </c>
      <c r="V87" s="137">
        <f t="shared" si="75"/>
        <v>1471</v>
      </c>
      <c r="W87" s="167">
        <f t="shared" si="76"/>
        <v>3.5122699386503067</v>
      </c>
      <c r="X87" s="6">
        <v>1131</v>
      </c>
      <c r="Y87" s="137">
        <f t="shared" si="77"/>
        <v>2602</v>
      </c>
      <c r="Z87" s="178">
        <f t="shared" si="78"/>
        <v>0.76886471787899391</v>
      </c>
      <c r="AA87" s="6">
        <v>934</v>
      </c>
      <c r="AB87" s="137">
        <f t="shared" si="79"/>
        <v>3536</v>
      </c>
      <c r="AC87" s="167">
        <f t="shared" si="80"/>
        <v>0.35895465026902384</v>
      </c>
      <c r="AD87" s="6">
        <v>825</v>
      </c>
      <c r="AE87" s="137">
        <f t="shared" si="81"/>
        <v>4361</v>
      </c>
      <c r="AF87" s="178">
        <f t="shared" si="82"/>
        <v>0.23331447963800905</v>
      </c>
      <c r="AG87" s="6">
        <v>738</v>
      </c>
      <c r="AH87" s="137">
        <f t="shared" si="83"/>
        <v>5099</v>
      </c>
      <c r="AI87" s="167">
        <f t="shared" si="84"/>
        <v>0.16922724145838111</v>
      </c>
      <c r="AJ87" s="164">
        <f t="shared" si="85"/>
        <v>4773</v>
      </c>
      <c r="AK87" s="165">
        <f t="shared" si="86"/>
        <v>0.36448286055106305</v>
      </c>
    </row>
    <row r="88" spans="2:37" outlineLevel="1" x14ac:dyDescent="0.35">
      <c r="B88" s="237" t="s">
        <v>83</v>
      </c>
      <c r="C88" s="62" t="s">
        <v>106</v>
      </c>
      <c r="D88" s="68"/>
      <c r="E88" s="69"/>
      <c r="F88" s="68"/>
      <c r="G88" s="137">
        <f t="shared" si="63"/>
        <v>0</v>
      </c>
      <c r="H88" s="167">
        <f t="shared" si="64"/>
        <v>0</v>
      </c>
      <c r="I88" s="68"/>
      <c r="J88" s="137">
        <f t="shared" si="65"/>
        <v>0</v>
      </c>
      <c r="K88" s="167">
        <f t="shared" si="66"/>
        <v>0</v>
      </c>
      <c r="L88" s="68"/>
      <c r="M88" s="137">
        <f t="shared" si="67"/>
        <v>0</v>
      </c>
      <c r="N88" s="167">
        <f t="shared" si="68"/>
        <v>0</v>
      </c>
      <c r="O88" s="6"/>
      <c r="P88" s="137">
        <f t="shared" si="69"/>
        <v>0</v>
      </c>
      <c r="Q88" s="167">
        <f t="shared" si="70"/>
        <v>0</v>
      </c>
      <c r="R88" s="173">
        <f t="shared" si="71"/>
        <v>0</v>
      </c>
      <c r="S88" s="165">
        <f t="shared" si="72"/>
        <v>0</v>
      </c>
      <c r="U88" s="6"/>
      <c r="V88" s="137">
        <f t="shared" si="75"/>
        <v>0</v>
      </c>
      <c r="W88" s="167">
        <f t="shared" si="76"/>
        <v>0</v>
      </c>
      <c r="X88" s="6"/>
      <c r="Y88" s="137">
        <f t="shared" si="77"/>
        <v>0</v>
      </c>
      <c r="Z88" s="178">
        <f t="shared" si="78"/>
        <v>0</v>
      </c>
      <c r="AA88" s="6"/>
      <c r="AB88" s="137">
        <f t="shared" si="79"/>
        <v>0</v>
      </c>
      <c r="AC88" s="167">
        <f t="shared" si="80"/>
        <v>0</v>
      </c>
      <c r="AD88" s="6"/>
      <c r="AE88" s="137">
        <f t="shared" si="81"/>
        <v>0</v>
      </c>
      <c r="AF88" s="178">
        <f t="shared" si="82"/>
        <v>0</v>
      </c>
      <c r="AG88" s="6"/>
      <c r="AH88" s="137">
        <f t="shared" si="83"/>
        <v>0</v>
      </c>
      <c r="AI88" s="167">
        <f t="shared" si="84"/>
        <v>0</v>
      </c>
      <c r="AJ88" s="164">
        <f t="shared" si="85"/>
        <v>0</v>
      </c>
      <c r="AK88" s="165">
        <f t="shared" si="86"/>
        <v>0</v>
      </c>
    </row>
    <row r="89" spans="2:37" outlineLevel="1" x14ac:dyDescent="0.35">
      <c r="B89" s="238" t="s">
        <v>84</v>
      </c>
      <c r="C89" s="62" t="s">
        <v>106</v>
      </c>
      <c r="D89" s="68"/>
      <c r="E89" s="69"/>
      <c r="F89" s="68"/>
      <c r="G89" s="137">
        <f t="shared" si="63"/>
        <v>0</v>
      </c>
      <c r="H89" s="167">
        <f t="shared" si="64"/>
        <v>0</v>
      </c>
      <c r="I89" s="68"/>
      <c r="J89" s="137">
        <f t="shared" si="65"/>
        <v>0</v>
      </c>
      <c r="K89" s="167">
        <f t="shared" si="66"/>
        <v>0</v>
      </c>
      <c r="L89" s="68">
        <v>0</v>
      </c>
      <c r="M89" s="137">
        <f t="shared" si="67"/>
        <v>0</v>
      </c>
      <c r="N89" s="167">
        <f t="shared" si="68"/>
        <v>0</v>
      </c>
      <c r="O89" s="6"/>
      <c r="P89" s="137">
        <f t="shared" si="69"/>
        <v>0</v>
      </c>
      <c r="Q89" s="167">
        <f t="shared" si="70"/>
        <v>0</v>
      </c>
      <c r="R89" s="173">
        <f t="shared" si="71"/>
        <v>0</v>
      </c>
      <c r="S89" s="165">
        <f t="shared" si="72"/>
        <v>0</v>
      </c>
      <c r="U89" s="6">
        <v>1</v>
      </c>
      <c r="V89" s="137">
        <f t="shared" si="75"/>
        <v>1</v>
      </c>
      <c r="W89" s="167">
        <f t="shared" si="76"/>
        <v>0</v>
      </c>
      <c r="X89" s="6"/>
      <c r="Y89" s="137">
        <f t="shared" si="77"/>
        <v>1</v>
      </c>
      <c r="Z89" s="178">
        <f t="shared" si="78"/>
        <v>0</v>
      </c>
      <c r="AA89" s="6"/>
      <c r="AB89" s="137">
        <f t="shared" si="79"/>
        <v>1</v>
      </c>
      <c r="AC89" s="167">
        <f t="shared" si="80"/>
        <v>0</v>
      </c>
      <c r="AD89" s="6"/>
      <c r="AE89" s="137">
        <f t="shared" si="81"/>
        <v>1</v>
      </c>
      <c r="AF89" s="178">
        <f t="shared" si="82"/>
        <v>0</v>
      </c>
      <c r="AG89" s="6"/>
      <c r="AH89" s="137">
        <f t="shared" si="83"/>
        <v>1</v>
      </c>
      <c r="AI89" s="167">
        <f t="shared" si="84"/>
        <v>0</v>
      </c>
      <c r="AJ89" s="164">
        <f t="shared" si="85"/>
        <v>1</v>
      </c>
      <c r="AK89" s="165">
        <f t="shared" si="86"/>
        <v>0</v>
      </c>
    </row>
    <row r="90" spans="2:37" outlineLevel="1" x14ac:dyDescent="0.35">
      <c r="B90" s="237" t="s">
        <v>85</v>
      </c>
      <c r="C90" s="62" t="s">
        <v>106</v>
      </c>
      <c r="D90" s="68"/>
      <c r="E90" s="69"/>
      <c r="F90" s="68"/>
      <c r="G90" s="137">
        <f t="shared" si="63"/>
        <v>0</v>
      </c>
      <c r="H90" s="167">
        <f t="shared" si="64"/>
        <v>0</v>
      </c>
      <c r="I90" s="68"/>
      <c r="J90" s="137">
        <f t="shared" si="65"/>
        <v>0</v>
      </c>
      <c r="K90" s="167">
        <f t="shared" si="66"/>
        <v>0</v>
      </c>
      <c r="L90" s="68"/>
      <c r="M90" s="137">
        <f t="shared" si="67"/>
        <v>0</v>
      </c>
      <c r="N90" s="167">
        <f t="shared" si="68"/>
        <v>0</v>
      </c>
      <c r="O90" s="6"/>
      <c r="P90" s="137">
        <f t="shared" si="69"/>
        <v>0</v>
      </c>
      <c r="Q90" s="167">
        <f t="shared" si="70"/>
        <v>0</v>
      </c>
      <c r="R90" s="173">
        <f t="shared" si="71"/>
        <v>0</v>
      </c>
      <c r="S90" s="165">
        <f t="shared" si="72"/>
        <v>0</v>
      </c>
      <c r="U90" s="6"/>
      <c r="V90" s="137">
        <f t="shared" si="75"/>
        <v>0</v>
      </c>
      <c r="W90" s="167">
        <f t="shared" si="76"/>
        <v>0</v>
      </c>
      <c r="X90" s="6"/>
      <c r="Y90" s="137">
        <f t="shared" si="77"/>
        <v>0</v>
      </c>
      <c r="Z90" s="178">
        <f t="shared" si="78"/>
        <v>0</v>
      </c>
      <c r="AA90" s="6"/>
      <c r="AB90" s="137">
        <f t="shared" si="79"/>
        <v>0</v>
      </c>
      <c r="AC90" s="167">
        <f t="shared" si="80"/>
        <v>0</v>
      </c>
      <c r="AD90" s="6"/>
      <c r="AE90" s="137">
        <f t="shared" si="81"/>
        <v>0</v>
      </c>
      <c r="AF90" s="178">
        <f t="shared" si="82"/>
        <v>0</v>
      </c>
      <c r="AG90" s="6"/>
      <c r="AH90" s="137">
        <f t="shared" si="83"/>
        <v>0</v>
      </c>
      <c r="AI90" s="167">
        <f t="shared" si="84"/>
        <v>0</v>
      </c>
      <c r="AJ90" s="164">
        <f t="shared" si="85"/>
        <v>0</v>
      </c>
      <c r="AK90" s="165">
        <f t="shared" si="86"/>
        <v>0</v>
      </c>
    </row>
    <row r="91" spans="2:37" outlineLevel="1" x14ac:dyDescent="0.35">
      <c r="B91" s="238" t="s">
        <v>86</v>
      </c>
      <c r="C91" s="62" t="s">
        <v>106</v>
      </c>
      <c r="D91" s="68"/>
      <c r="E91" s="69"/>
      <c r="F91" s="68"/>
      <c r="G91" s="137">
        <f t="shared" si="63"/>
        <v>0</v>
      </c>
      <c r="H91" s="167">
        <f t="shared" si="64"/>
        <v>0</v>
      </c>
      <c r="I91" s="68"/>
      <c r="J91" s="137">
        <f t="shared" si="65"/>
        <v>0</v>
      </c>
      <c r="K91" s="167">
        <f t="shared" si="66"/>
        <v>0</v>
      </c>
      <c r="L91" s="68">
        <v>0</v>
      </c>
      <c r="M91" s="137">
        <f t="shared" si="67"/>
        <v>0</v>
      </c>
      <c r="N91" s="167">
        <f t="shared" si="68"/>
        <v>0</v>
      </c>
      <c r="O91" s="6"/>
      <c r="P91" s="137">
        <f t="shared" si="69"/>
        <v>0</v>
      </c>
      <c r="Q91" s="167">
        <f t="shared" si="70"/>
        <v>0</v>
      </c>
      <c r="R91" s="173">
        <f t="shared" si="71"/>
        <v>0</v>
      </c>
      <c r="S91" s="165">
        <f t="shared" si="72"/>
        <v>0</v>
      </c>
      <c r="U91" s="6"/>
      <c r="V91" s="137">
        <f t="shared" si="75"/>
        <v>0</v>
      </c>
      <c r="W91" s="167">
        <f t="shared" si="76"/>
        <v>0</v>
      </c>
      <c r="X91" s="6"/>
      <c r="Y91" s="137">
        <f t="shared" si="77"/>
        <v>0</v>
      </c>
      <c r="Z91" s="178">
        <f t="shared" si="78"/>
        <v>0</v>
      </c>
      <c r="AA91" s="6"/>
      <c r="AB91" s="137">
        <f t="shared" si="79"/>
        <v>0</v>
      </c>
      <c r="AC91" s="167">
        <f t="shared" si="80"/>
        <v>0</v>
      </c>
      <c r="AD91" s="6"/>
      <c r="AE91" s="137">
        <f t="shared" si="81"/>
        <v>0</v>
      </c>
      <c r="AF91" s="178">
        <f t="shared" si="82"/>
        <v>0</v>
      </c>
      <c r="AG91" s="6"/>
      <c r="AH91" s="137">
        <f t="shared" si="83"/>
        <v>0</v>
      </c>
      <c r="AI91" s="167">
        <f t="shared" si="84"/>
        <v>0</v>
      </c>
      <c r="AJ91" s="164">
        <f t="shared" si="85"/>
        <v>0</v>
      </c>
      <c r="AK91" s="165">
        <f t="shared" si="86"/>
        <v>0</v>
      </c>
    </row>
    <row r="92" spans="2:37" outlineLevel="1" x14ac:dyDescent="0.35">
      <c r="B92" s="237" t="s">
        <v>87</v>
      </c>
      <c r="C92" s="62" t="s">
        <v>106</v>
      </c>
      <c r="D92" s="68"/>
      <c r="E92" s="69"/>
      <c r="F92" s="68"/>
      <c r="G92" s="137">
        <f t="shared" si="63"/>
        <v>0</v>
      </c>
      <c r="H92" s="167">
        <f t="shared" si="64"/>
        <v>0</v>
      </c>
      <c r="I92" s="68"/>
      <c r="J92" s="137">
        <f t="shared" si="65"/>
        <v>0</v>
      </c>
      <c r="K92" s="167">
        <f t="shared" si="66"/>
        <v>0</v>
      </c>
      <c r="L92" s="68"/>
      <c r="M92" s="137">
        <f t="shared" si="67"/>
        <v>0</v>
      </c>
      <c r="N92" s="167">
        <f t="shared" si="68"/>
        <v>0</v>
      </c>
      <c r="O92" s="6"/>
      <c r="P92" s="137">
        <f t="shared" si="69"/>
        <v>0</v>
      </c>
      <c r="Q92" s="167">
        <f t="shared" si="70"/>
        <v>0</v>
      </c>
      <c r="R92" s="173">
        <f t="shared" si="71"/>
        <v>0</v>
      </c>
      <c r="S92" s="165">
        <f t="shared" si="72"/>
        <v>0</v>
      </c>
      <c r="U92" s="6"/>
      <c r="V92" s="137">
        <f t="shared" si="75"/>
        <v>0</v>
      </c>
      <c r="W92" s="167">
        <f t="shared" si="76"/>
        <v>0</v>
      </c>
      <c r="X92" s="6"/>
      <c r="Y92" s="137">
        <f t="shared" si="77"/>
        <v>0</v>
      </c>
      <c r="Z92" s="178">
        <f t="shared" si="78"/>
        <v>0</v>
      </c>
      <c r="AA92" s="6"/>
      <c r="AB92" s="137">
        <f t="shared" si="79"/>
        <v>0</v>
      </c>
      <c r="AC92" s="167">
        <f t="shared" si="80"/>
        <v>0</v>
      </c>
      <c r="AD92" s="6"/>
      <c r="AE92" s="137">
        <f t="shared" si="81"/>
        <v>0</v>
      </c>
      <c r="AF92" s="178">
        <f t="shared" si="82"/>
        <v>0</v>
      </c>
      <c r="AG92" s="6"/>
      <c r="AH92" s="137">
        <f t="shared" si="83"/>
        <v>0</v>
      </c>
      <c r="AI92" s="167">
        <f t="shared" si="84"/>
        <v>0</v>
      </c>
      <c r="AJ92" s="164">
        <f t="shared" si="85"/>
        <v>0</v>
      </c>
      <c r="AK92" s="165">
        <f t="shared" si="86"/>
        <v>0</v>
      </c>
    </row>
    <row r="93" spans="2:37" outlineLevel="1" x14ac:dyDescent="0.35">
      <c r="B93" s="238" t="s">
        <v>88</v>
      </c>
      <c r="C93" s="62" t="s">
        <v>106</v>
      </c>
      <c r="D93" s="68"/>
      <c r="E93" s="69"/>
      <c r="F93" s="68"/>
      <c r="G93" s="137">
        <f t="shared" si="63"/>
        <v>0</v>
      </c>
      <c r="H93" s="167">
        <f t="shared" si="64"/>
        <v>0</v>
      </c>
      <c r="I93" s="68"/>
      <c r="J93" s="137">
        <f t="shared" si="65"/>
        <v>0</v>
      </c>
      <c r="K93" s="167">
        <f t="shared" si="66"/>
        <v>0</v>
      </c>
      <c r="L93" s="68">
        <v>147</v>
      </c>
      <c r="M93" s="137">
        <f t="shared" si="67"/>
        <v>147</v>
      </c>
      <c r="N93" s="167">
        <f t="shared" si="68"/>
        <v>0</v>
      </c>
      <c r="O93" s="6">
        <v>222</v>
      </c>
      <c r="P93" s="137">
        <f t="shared" si="69"/>
        <v>369</v>
      </c>
      <c r="Q93" s="167">
        <f t="shared" si="70"/>
        <v>1.510204081632653</v>
      </c>
      <c r="R93" s="173">
        <f t="shared" si="71"/>
        <v>369</v>
      </c>
      <c r="S93" s="165">
        <f t="shared" si="72"/>
        <v>0</v>
      </c>
      <c r="U93" s="6">
        <v>795</v>
      </c>
      <c r="V93" s="137">
        <f t="shared" si="75"/>
        <v>1164</v>
      </c>
      <c r="W93" s="167">
        <f t="shared" si="76"/>
        <v>2.154471544715447</v>
      </c>
      <c r="X93" s="6">
        <v>841</v>
      </c>
      <c r="Y93" s="137">
        <f t="shared" si="77"/>
        <v>2005</v>
      </c>
      <c r="Z93" s="178">
        <f t="shared" si="78"/>
        <v>0.72250859106529208</v>
      </c>
      <c r="AA93" s="6">
        <v>896</v>
      </c>
      <c r="AB93" s="137">
        <f t="shared" si="79"/>
        <v>2901</v>
      </c>
      <c r="AC93" s="167">
        <f t="shared" si="80"/>
        <v>0.44688279301745637</v>
      </c>
      <c r="AD93" s="6">
        <v>787</v>
      </c>
      <c r="AE93" s="137">
        <f t="shared" si="81"/>
        <v>3688</v>
      </c>
      <c r="AF93" s="178">
        <f t="shared" si="82"/>
        <v>0.27128576352981731</v>
      </c>
      <c r="AG93" s="6">
        <v>926</v>
      </c>
      <c r="AH93" s="137">
        <f t="shared" si="83"/>
        <v>4614</v>
      </c>
      <c r="AI93" s="167">
        <f t="shared" si="84"/>
        <v>0.25108459869848154</v>
      </c>
      <c r="AJ93" s="164">
        <f t="shared" si="85"/>
        <v>4245</v>
      </c>
      <c r="AK93" s="165">
        <f t="shared" si="86"/>
        <v>0.41101344652707272</v>
      </c>
    </row>
    <row r="94" spans="2:37" outlineLevel="1" x14ac:dyDescent="0.35">
      <c r="B94" s="237" t="s">
        <v>89</v>
      </c>
      <c r="C94" s="62" t="s">
        <v>106</v>
      </c>
      <c r="D94" s="68"/>
      <c r="E94" s="69"/>
      <c r="F94" s="68"/>
      <c r="G94" s="137">
        <f t="shared" si="63"/>
        <v>0</v>
      </c>
      <c r="H94" s="167">
        <f t="shared" si="64"/>
        <v>0</v>
      </c>
      <c r="I94" s="68"/>
      <c r="J94" s="137">
        <f t="shared" si="65"/>
        <v>0</v>
      </c>
      <c r="K94" s="167">
        <f t="shared" si="66"/>
        <v>0</v>
      </c>
      <c r="L94" s="68"/>
      <c r="M94" s="137">
        <f t="shared" si="67"/>
        <v>0</v>
      </c>
      <c r="N94" s="167">
        <f t="shared" si="68"/>
        <v>0</v>
      </c>
      <c r="O94" s="6"/>
      <c r="P94" s="137">
        <f t="shared" si="69"/>
        <v>0</v>
      </c>
      <c r="Q94" s="167">
        <f t="shared" si="70"/>
        <v>0</v>
      </c>
      <c r="R94" s="173">
        <f t="shared" si="71"/>
        <v>0</v>
      </c>
      <c r="S94" s="165">
        <f t="shared" si="72"/>
        <v>0</v>
      </c>
      <c r="U94" s="6"/>
      <c r="V94" s="137">
        <f t="shared" si="75"/>
        <v>0</v>
      </c>
      <c r="W94" s="167">
        <f t="shared" si="76"/>
        <v>0</v>
      </c>
      <c r="X94" s="6"/>
      <c r="Y94" s="137">
        <f t="shared" si="77"/>
        <v>0</v>
      </c>
      <c r="Z94" s="178">
        <f t="shared" si="78"/>
        <v>0</v>
      </c>
      <c r="AA94" s="6"/>
      <c r="AB94" s="137">
        <f t="shared" si="79"/>
        <v>0</v>
      </c>
      <c r="AC94" s="167">
        <f t="shared" si="80"/>
        <v>0</v>
      </c>
      <c r="AD94" s="6"/>
      <c r="AE94" s="137">
        <f t="shared" si="81"/>
        <v>0</v>
      </c>
      <c r="AF94" s="178">
        <f t="shared" si="82"/>
        <v>0</v>
      </c>
      <c r="AG94" s="6"/>
      <c r="AH94" s="137">
        <f t="shared" si="83"/>
        <v>0</v>
      </c>
      <c r="AI94" s="167">
        <f t="shared" si="84"/>
        <v>0</v>
      </c>
      <c r="AJ94" s="164">
        <f t="shared" si="85"/>
        <v>0</v>
      </c>
      <c r="AK94" s="165">
        <f t="shared" si="86"/>
        <v>0</v>
      </c>
    </row>
    <row r="95" spans="2:37" outlineLevel="1" x14ac:dyDescent="0.35">
      <c r="B95" s="238" t="s">
        <v>90</v>
      </c>
      <c r="C95" s="62" t="s">
        <v>106</v>
      </c>
      <c r="D95" s="68"/>
      <c r="E95" s="69"/>
      <c r="F95" s="68"/>
      <c r="G95" s="137">
        <f t="shared" si="63"/>
        <v>0</v>
      </c>
      <c r="H95" s="167">
        <f t="shared" si="64"/>
        <v>0</v>
      </c>
      <c r="I95" s="68"/>
      <c r="J95" s="137">
        <f t="shared" si="65"/>
        <v>0</v>
      </c>
      <c r="K95" s="167">
        <f t="shared" si="66"/>
        <v>0</v>
      </c>
      <c r="L95" s="68">
        <v>0</v>
      </c>
      <c r="M95" s="137">
        <f t="shared" si="67"/>
        <v>0</v>
      </c>
      <c r="N95" s="167">
        <f t="shared" si="68"/>
        <v>0</v>
      </c>
      <c r="O95" s="6"/>
      <c r="P95" s="137">
        <f t="shared" si="69"/>
        <v>0</v>
      </c>
      <c r="Q95" s="167">
        <f t="shared" si="70"/>
        <v>0</v>
      </c>
      <c r="R95" s="173">
        <f t="shared" si="71"/>
        <v>0</v>
      </c>
      <c r="S95" s="165">
        <f t="shared" si="72"/>
        <v>0</v>
      </c>
      <c r="U95" s="6"/>
      <c r="V95" s="137">
        <f t="shared" si="75"/>
        <v>0</v>
      </c>
      <c r="W95" s="167">
        <f t="shared" si="76"/>
        <v>0</v>
      </c>
      <c r="X95" s="6">
        <v>1</v>
      </c>
      <c r="Y95" s="137">
        <f t="shared" si="77"/>
        <v>1</v>
      </c>
      <c r="Z95" s="178">
        <f t="shared" si="78"/>
        <v>0</v>
      </c>
      <c r="AA95" s="6">
        <v>124</v>
      </c>
      <c r="AB95" s="137">
        <f t="shared" si="79"/>
        <v>125</v>
      </c>
      <c r="AC95" s="167">
        <f t="shared" si="80"/>
        <v>124</v>
      </c>
      <c r="AD95" s="6">
        <v>162</v>
      </c>
      <c r="AE95" s="137">
        <f t="shared" si="81"/>
        <v>287</v>
      </c>
      <c r="AF95" s="178">
        <f t="shared" si="82"/>
        <v>1.296</v>
      </c>
      <c r="AG95" s="6"/>
      <c r="AH95" s="137">
        <f t="shared" si="83"/>
        <v>287</v>
      </c>
      <c r="AI95" s="167">
        <f t="shared" si="84"/>
        <v>0</v>
      </c>
      <c r="AJ95" s="164">
        <f t="shared" si="85"/>
        <v>287</v>
      </c>
      <c r="AK95" s="165">
        <f t="shared" si="86"/>
        <v>0</v>
      </c>
    </row>
    <row r="96" spans="2:37" outlineLevel="1" x14ac:dyDescent="0.35">
      <c r="B96" s="238" t="s">
        <v>91</v>
      </c>
      <c r="C96" s="62" t="s">
        <v>106</v>
      </c>
      <c r="D96" s="68"/>
      <c r="E96" s="69"/>
      <c r="F96" s="68"/>
      <c r="G96" s="137">
        <f t="shared" si="63"/>
        <v>0</v>
      </c>
      <c r="H96" s="167">
        <f t="shared" si="64"/>
        <v>0</v>
      </c>
      <c r="I96" s="68"/>
      <c r="J96" s="137">
        <f t="shared" si="65"/>
        <v>0</v>
      </c>
      <c r="K96" s="167">
        <f t="shared" si="66"/>
        <v>0</v>
      </c>
      <c r="L96" s="68">
        <v>0</v>
      </c>
      <c r="M96" s="137">
        <f t="shared" si="67"/>
        <v>0</v>
      </c>
      <c r="N96" s="167">
        <f t="shared" si="68"/>
        <v>0</v>
      </c>
      <c r="O96" s="6"/>
      <c r="P96" s="137">
        <f t="shared" si="69"/>
        <v>0</v>
      </c>
      <c r="Q96" s="167">
        <f t="shared" si="70"/>
        <v>0</v>
      </c>
      <c r="R96" s="173">
        <f t="shared" si="71"/>
        <v>0</v>
      </c>
      <c r="S96" s="165">
        <f t="shared" si="72"/>
        <v>0</v>
      </c>
      <c r="U96" s="6"/>
      <c r="V96" s="137">
        <f t="shared" si="75"/>
        <v>0</v>
      </c>
      <c r="W96" s="167">
        <f t="shared" si="76"/>
        <v>0</v>
      </c>
      <c r="X96" s="6"/>
      <c r="Y96" s="137">
        <f t="shared" si="77"/>
        <v>0</v>
      </c>
      <c r="Z96" s="178">
        <f t="shared" si="78"/>
        <v>0</v>
      </c>
      <c r="AA96" s="6"/>
      <c r="AB96" s="137">
        <f t="shared" si="79"/>
        <v>0</v>
      </c>
      <c r="AC96" s="167">
        <f t="shared" si="80"/>
        <v>0</v>
      </c>
      <c r="AD96" s="6"/>
      <c r="AE96" s="137">
        <f t="shared" si="81"/>
        <v>0</v>
      </c>
      <c r="AF96" s="178">
        <f t="shared" si="82"/>
        <v>0</v>
      </c>
      <c r="AG96" s="6"/>
      <c r="AH96" s="137">
        <f t="shared" si="83"/>
        <v>0</v>
      </c>
      <c r="AI96" s="167">
        <f t="shared" si="84"/>
        <v>0</v>
      </c>
      <c r="AJ96" s="164">
        <f t="shared" si="85"/>
        <v>0</v>
      </c>
      <c r="AK96" s="165">
        <f t="shared" si="86"/>
        <v>0</v>
      </c>
    </row>
    <row r="97" spans="2:47" outlineLevel="1" x14ac:dyDescent="0.35">
      <c r="B97" s="237" t="s">
        <v>92</v>
      </c>
      <c r="C97" s="62" t="s">
        <v>106</v>
      </c>
      <c r="D97" s="68"/>
      <c r="E97" s="69"/>
      <c r="F97" s="68"/>
      <c r="G97" s="137">
        <f t="shared" si="63"/>
        <v>0</v>
      </c>
      <c r="H97" s="167">
        <f t="shared" si="64"/>
        <v>0</v>
      </c>
      <c r="I97" s="68"/>
      <c r="J97" s="137">
        <f t="shared" si="65"/>
        <v>0</v>
      </c>
      <c r="K97" s="167">
        <f t="shared" si="66"/>
        <v>0</v>
      </c>
      <c r="L97" s="68"/>
      <c r="M97" s="137">
        <f t="shared" si="67"/>
        <v>0</v>
      </c>
      <c r="N97" s="167">
        <f t="shared" si="68"/>
        <v>0</v>
      </c>
      <c r="O97" s="6"/>
      <c r="P97" s="137">
        <f t="shared" si="69"/>
        <v>0</v>
      </c>
      <c r="Q97" s="167">
        <f t="shared" si="70"/>
        <v>0</v>
      </c>
      <c r="R97" s="173">
        <f t="shared" si="71"/>
        <v>0</v>
      </c>
      <c r="S97" s="165">
        <f t="shared" si="72"/>
        <v>0</v>
      </c>
      <c r="U97" s="6"/>
      <c r="V97" s="137">
        <f t="shared" si="75"/>
        <v>0</v>
      </c>
      <c r="W97" s="167">
        <f t="shared" si="76"/>
        <v>0</v>
      </c>
      <c r="X97" s="6"/>
      <c r="Y97" s="137">
        <f t="shared" si="77"/>
        <v>0</v>
      </c>
      <c r="Z97" s="178">
        <f t="shared" si="78"/>
        <v>0</v>
      </c>
      <c r="AA97" s="6"/>
      <c r="AB97" s="137">
        <f t="shared" si="79"/>
        <v>0</v>
      </c>
      <c r="AC97" s="167">
        <f t="shared" si="80"/>
        <v>0</v>
      </c>
      <c r="AD97" s="6"/>
      <c r="AE97" s="137">
        <f t="shared" si="81"/>
        <v>0</v>
      </c>
      <c r="AF97" s="178">
        <f t="shared" si="82"/>
        <v>0</v>
      </c>
      <c r="AG97" s="6"/>
      <c r="AH97" s="137">
        <f t="shared" si="83"/>
        <v>0</v>
      </c>
      <c r="AI97" s="167">
        <f t="shared" si="84"/>
        <v>0</v>
      </c>
      <c r="AJ97" s="164">
        <f t="shared" si="85"/>
        <v>0</v>
      </c>
      <c r="AK97" s="165">
        <f t="shared" si="86"/>
        <v>0</v>
      </c>
    </row>
    <row r="98" spans="2:47" outlineLevel="1" x14ac:dyDescent="0.35">
      <c r="B98" s="238" t="s">
        <v>93</v>
      </c>
      <c r="C98" s="62" t="s">
        <v>106</v>
      </c>
      <c r="D98" s="68"/>
      <c r="E98" s="69"/>
      <c r="F98" s="68"/>
      <c r="G98" s="137">
        <f t="shared" si="63"/>
        <v>0</v>
      </c>
      <c r="H98" s="167">
        <f t="shared" si="64"/>
        <v>0</v>
      </c>
      <c r="I98" s="68"/>
      <c r="J98" s="137">
        <f t="shared" si="65"/>
        <v>0</v>
      </c>
      <c r="K98" s="167">
        <f t="shared" si="66"/>
        <v>0</v>
      </c>
      <c r="L98" s="68">
        <v>0</v>
      </c>
      <c r="M98" s="137">
        <f t="shared" si="67"/>
        <v>0</v>
      </c>
      <c r="N98" s="167">
        <f t="shared" si="68"/>
        <v>0</v>
      </c>
      <c r="O98" s="6"/>
      <c r="P98" s="137">
        <f t="shared" si="69"/>
        <v>0</v>
      </c>
      <c r="Q98" s="167">
        <f t="shared" si="70"/>
        <v>0</v>
      </c>
      <c r="R98" s="173">
        <f t="shared" si="71"/>
        <v>0</v>
      </c>
      <c r="S98" s="165">
        <f t="shared" si="72"/>
        <v>0</v>
      </c>
      <c r="U98" s="6"/>
      <c r="V98" s="137">
        <f t="shared" si="75"/>
        <v>0</v>
      </c>
      <c r="W98" s="167">
        <f t="shared" si="76"/>
        <v>0</v>
      </c>
      <c r="X98" s="6"/>
      <c r="Y98" s="137">
        <f t="shared" si="77"/>
        <v>0</v>
      </c>
      <c r="Z98" s="178">
        <f t="shared" si="78"/>
        <v>0</v>
      </c>
      <c r="AA98" s="6"/>
      <c r="AB98" s="137">
        <f t="shared" si="79"/>
        <v>0</v>
      </c>
      <c r="AC98" s="167">
        <f t="shared" si="80"/>
        <v>0</v>
      </c>
      <c r="AD98" s="6"/>
      <c r="AE98" s="137">
        <f t="shared" si="81"/>
        <v>0</v>
      </c>
      <c r="AF98" s="178">
        <f t="shared" si="82"/>
        <v>0</v>
      </c>
      <c r="AG98" s="6"/>
      <c r="AH98" s="137">
        <f t="shared" si="83"/>
        <v>0</v>
      </c>
      <c r="AI98" s="167">
        <f t="shared" si="84"/>
        <v>0</v>
      </c>
      <c r="AJ98" s="164">
        <f t="shared" si="85"/>
        <v>0</v>
      </c>
      <c r="AK98" s="165">
        <f t="shared" si="86"/>
        <v>0</v>
      </c>
    </row>
    <row r="99" spans="2:47" outlineLevel="1" x14ac:dyDescent="0.35">
      <c r="B99" s="237" t="s">
        <v>94</v>
      </c>
      <c r="C99" s="62" t="s">
        <v>106</v>
      </c>
      <c r="D99" s="68"/>
      <c r="E99" s="69"/>
      <c r="F99" s="68"/>
      <c r="G99" s="137">
        <f t="shared" si="63"/>
        <v>0</v>
      </c>
      <c r="H99" s="167">
        <f t="shared" si="64"/>
        <v>0</v>
      </c>
      <c r="I99" s="68"/>
      <c r="J99" s="137">
        <f t="shared" si="65"/>
        <v>0</v>
      </c>
      <c r="K99" s="167">
        <f t="shared" si="66"/>
        <v>0</v>
      </c>
      <c r="L99" s="68"/>
      <c r="M99" s="137">
        <f t="shared" si="67"/>
        <v>0</v>
      </c>
      <c r="N99" s="167">
        <f t="shared" si="68"/>
        <v>0</v>
      </c>
      <c r="O99" s="6"/>
      <c r="P99" s="137">
        <f t="shared" si="69"/>
        <v>0</v>
      </c>
      <c r="Q99" s="167">
        <f t="shared" si="70"/>
        <v>0</v>
      </c>
      <c r="R99" s="173">
        <f t="shared" si="71"/>
        <v>0</v>
      </c>
      <c r="S99" s="165">
        <f t="shared" si="72"/>
        <v>0</v>
      </c>
      <c r="U99" s="6"/>
      <c r="V99" s="137">
        <f t="shared" si="75"/>
        <v>0</v>
      </c>
      <c r="W99" s="167">
        <f t="shared" si="76"/>
        <v>0</v>
      </c>
      <c r="X99" s="6"/>
      <c r="Y99" s="137">
        <f t="shared" si="77"/>
        <v>0</v>
      </c>
      <c r="Z99" s="178">
        <f t="shared" si="78"/>
        <v>0</v>
      </c>
      <c r="AA99" s="6"/>
      <c r="AB99" s="137">
        <f t="shared" si="79"/>
        <v>0</v>
      </c>
      <c r="AC99" s="167">
        <f t="shared" si="80"/>
        <v>0</v>
      </c>
      <c r="AD99" s="6"/>
      <c r="AE99" s="137">
        <f t="shared" si="81"/>
        <v>0</v>
      </c>
      <c r="AF99" s="178">
        <f t="shared" si="82"/>
        <v>0</v>
      </c>
      <c r="AG99" s="6"/>
      <c r="AH99" s="137">
        <f t="shared" si="83"/>
        <v>0</v>
      </c>
      <c r="AI99" s="167">
        <f t="shared" si="84"/>
        <v>0</v>
      </c>
      <c r="AJ99" s="164">
        <f t="shared" si="85"/>
        <v>0</v>
      </c>
      <c r="AK99" s="165">
        <f t="shared" si="86"/>
        <v>0</v>
      </c>
    </row>
    <row r="100" spans="2:47" outlineLevel="1" x14ac:dyDescent="0.35">
      <c r="B100" s="238" t="s">
        <v>95</v>
      </c>
      <c r="C100" s="62" t="s">
        <v>106</v>
      </c>
      <c r="D100" s="68"/>
      <c r="E100" s="69"/>
      <c r="F100" s="68"/>
      <c r="G100" s="137">
        <f t="shared" si="63"/>
        <v>0</v>
      </c>
      <c r="H100" s="167">
        <f t="shared" si="64"/>
        <v>0</v>
      </c>
      <c r="I100" s="68"/>
      <c r="J100" s="137">
        <f t="shared" si="65"/>
        <v>0</v>
      </c>
      <c r="K100" s="167">
        <f t="shared" si="66"/>
        <v>0</v>
      </c>
      <c r="L100" s="68">
        <v>0</v>
      </c>
      <c r="M100" s="137">
        <f t="shared" si="67"/>
        <v>0</v>
      </c>
      <c r="N100" s="167">
        <f t="shared" si="68"/>
        <v>0</v>
      </c>
      <c r="O100" s="6"/>
      <c r="P100" s="137">
        <f t="shared" si="69"/>
        <v>0</v>
      </c>
      <c r="Q100" s="167">
        <f t="shared" si="70"/>
        <v>0</v>
      </c>
      <c r="R100" s="173">
        <f t="shared" si="71"/>
        <v>0</v>
      </c>
      <c r="S100" s="165">
        <f t="shared" si="72"/>
        <v>0</v>
      </c>
      <c r="U100" s="6"/>
      <c r="V100" s="137">
        <f t="shared" si="75"/>
        <v>0</v>
      </c>
      <c r="W100" s="167">
        <f t="shared" si="76"/>
        <v>0</v>
      </c>
      <c r="X100" s="6">
        <v>1</v>
      </c>
      <c r="Y100" s="137">
        <f t="shared" si="77"/>
        <v>1</v>
      </c>
      <c r="Z100" s="178">
        <f t="shared" si="78"/>
        <v>0</v>
      </c>
      <c r="AA100" s="6"/>
      <c r="AB100" s="137">
        <f t="shared" si="79"/>
        <v>1</v>
      </c>
      <c r="AC100" s="167">
        <f t="shared" si="80"/>
        <v>0</v>
      </c>
      <c r="AD100" s="6"/>
      <c r="AE100" s="137">
        <f t="shared" si="81"/>
        <v>1</v>
      </c>
      <c r="AF100" s="178">
        <f t="shared" si="82"/>
        <v>0</v>
      </c>
      <c r="AG100" s="6"/>
      <c r="AH100" s="137">
        <f t="shared" si="83"/>
        <v>1</v>
      </c>
      <c r="AI100" s="167">
        <f t="shared" si="84"/>
        <v>0</v>
      </c>
      <c r="AJ100" s="164">
        <f t="shared" si="85"/>
        <v>1</v>
      </c>
      <c r="AK100" s="165">
        <f t="shared" si="86"/>
        <v>0</v>
      </c>
    </row>
    <row r="101" spans="2:47" outlineLevel="1" x14ac:dyDescent="0.35">
      <c r="B101" s="237" t="s">
        <v>96</v>
      </c>
      <c r="C101" s="62" t="s">
        <v>106</v>
      </c>
      <c r="D101" s="68"/>
      <c r="E101" s="69"/>
      <c r="F101" s="68"/>
      <c r="G101" s="137">
        <f t="shared" si="63"/>
        <v>0</v>
      </c>
      <c r="H101" s="167">
        <f t="shared" si="64"/>
        <v>0</v>
      </c>
      <c r="I101" s="68"/>
      <c r="J101" s="137">
        <f t="shared" si="65"/>
        <v>0</v>
      </c>
      <c r="K101" s="167">
        <f t="shared" si="66"/>
        <v>0</v>
      </c>
      <c r="L101" s="68"/>
      <c r="M101" s="137">
        <f t="shared" si="67"/>
        <v>0</v>
      </c>
      <c r="N101" s="167">
        <f t="shared" si="68"/>
        <v>0</v>
      </c>
      <c r="O101" s="6"/>
      <c r="P101" s="137">
        <f t="shared" si="69"/>
        <v>0</v>
      </c>
      <c r="Q101" s="167">
        <f t="shared" si="70"/>
        <v>0</v>
      </c>
      <c r="R101" s="173">
        <f t="shared" si="71"/>
        <v>0</v>
      </c>
      <c r="S101" s="165">
        <f t="shared" si="72"/>
        <v>0</v>
      </c>
      <c r="U101" s="6"/>
      <c r="V101" s="137">
        <f t="shared" si="75"/>
        <v>0</v>
      </c>
      <c r="W101" s="167">
        <f t="shared" si="76"/>
        <v>0</v>
      </c>
      <c r="X101" s="6"/>
      <c r="Y101" s="137">
        <f t="shared" si="77"/>
        <v>0</v>
      </c>
      <c r="Z101" s="178">
        <f t="shared" si="78"/>
        <v>0</v>
      </c>
      <c r="AA101" s="6"/>
      <c r="AB101" s="137">
        <f t="shared" si="79"/>
        <v>0</v>
      </c>
      <c r="AC101" s="167">
        <f t="shared" si="80"/>
        <v>0</v>
      </c>
      <c r="AD101" s="6"/>
      <c r="AE101" s="137">
        <f t="shared" si="81"/>
        <v>0</v>
      </c>
      <c r="AF101" s="178">
        <f t="shared" si="82"/>
        <v>0</v>
      </c>
      <c r="AG101" s="6"/>
      <c r="AH101" s="137">
        <f t="shared" si="83"/>
        <v>0</v>
      </c>
      <c r="AI101" s="167">
        <f t="shared" si="84"/>
        <v>0</v>
      </c>
      <c r="AJ101" s="164">
        <f t="shared" si="85"/>
        <v>0</v>
      </c>
      <c r="AK101" s="165">
        <f t="shared" si="86"/>
        <v>0</v>
      </c>
    </row>
    <row r="102" spans="2:47" outlineLevel="1" x14ac:dyDescent="0.35">
      <c r="B102" s="238" t="s">
        <v>97</v>
      </c>
      <c r="C102" s="62" t="s">
        <v>106</v>
      </c>
      <c r="D102" s="68"/>
      <c r="E102" s="69"/>
      <c r="F102" s="68"/>
      <c r="G102" s="137">
        <f t="shared" si="63"/>
        <v>0</v>
      </c>
      <c r="H102" s="167">
        <f t="shared" si="64"/>
        <v>0</v>
      </c>
      <c r="I102" s="68"/>
      <c r="J102" s="137">
        <f t="shared" si="65"/>
        <v>0</v>
      </c>
      <c r="K102" s="167">
        <f t="shared" si="66"/>
        <v>0</v>
      </c>
      <c r="L102" s="68">
        <v>58</v>
      </c>
      <c r="M102" s="137">
        <f t="shared" si="67"/>
        <v>58</v>
      </c>
      <c r="N102" s="167">
        <f t="shared" si="68"/>
        <v>0</v>
      </c>
      <c r="O102" s="6"/>
      <c r="P102" s="137">
        <f t="shared" si="69"/>
        <v>58</v>
      </c>
      <c r="Q102" s="167">
        <f t="shared" si="70"/>
        <v>0</v>
      </c>
      <c r="R102" s="173">
        <f t="shared" si="71"/>
        <v>58</v>
      </c>
      <c r="S102" s="165">
        <f t="shared" si="72"/>
        <v>0</v>
      </c>
      <c r="U102" s="6">
        <v>668</v>
      </c>
      <c r="V102" s="137">
        <f t="shared" si="75"/>
        <v>726</v>
      </c>
      <c r="W102" s="167">
        <f t="shared" si="76"/>
        <v>11.517241379310345</v>
      </c>
      <c r="X102" s="6">
        <v>607</v>
      </c>
      <c r="Y102" s="137">
        <f t="shared" si="77"/>
        <v>1333</v>
      </c>
      <c r="Z102" s="178">
        <f t="shared" si="78"/>
        <v>0.83608815426997241</v>
      </c>
      <c r="AA102" s="6">
        <v>420</v>
      </c>
      <c r="AB102" s="137">
        <f t="shared" si="79"/>
        <v>1753</v>
      </c>
      <c r="AC102" s="167">
        <f t="shared" si="80"/>
        <v>0.3150787696924231</v>
      </c>
      <c r="AD102" s="6">
        <v>328</v>
      </c>
      <c r="AE102" s="137">
        <f t="shared" si="81"/>
        <v>2081</v>
      </c>
      <c r="AF102" s="178">
        <f t="shared" si="82"/>
        <v>0.18710781517398745</v>
      </c>
      <c r="AG102" s="6">
        <v>393</v>
      </c>
      <c r="AH102" s="137">
        <f t="shared" si="83"/>
        <v>2474</v>
      </c>
      <c r="AI102" s="167">
        <f t="shared" si="84"/>
        <v>0.18885151369533879</v>
      </c>
      <c r="AJ102" s="164">
        <f t="shared" si="85"/>
        <v>2416</v>
      </c>
      <c r="AK102" s="165">
        <f t="shared" si="86"/>
        <v>0.35867557661387073</v>
      </c>
    </row>
    <row r="103" spans="2:47" ht="14.25" customHeight="1" outlineLevel="1" x14ac:dyDescent="0.35">
      <c r="B103" s="237" t="s">
        <v>98</v>
      </c>
      <c r="C103" s="62" t="s">
        <v>106</v>
      </c>
      <c r="D103" s="68"/>
      <c r="E103" s="69"/>
      <c r="F103" s="68"/>
      <c r="G103" s="137">
        <f t="shared" si="63"/>
        <v>0</v>
      </c>
      <c r="H103" s="167">
        <f t="shared" si="64"/>
        <v>0</v>
      </c>
      <c r="I103" s="68"/>
      <c r="J103" s="137">
        <f t="shared" si="65"/>
        <v>0</v>
      </c>
      <c r="K103" s="167">
        <f t="shared" si="66"/>
        <v>0</v>
      </c>
      <c r="L103" s="68"/>
      <c r="M103" s="137">
        <f t="shared" si="67"/>
        <v>0</v>
      </c>
      <c r="N103" s="167">
        <f t="shared" si="68"/>
        <v>0</v>
      </c>
      <c r="O103" s="6"/>
      <c r="P103" s="137">
        <f t="shared" si="69"/>
        <v>0</v>
      </c>
      <c r="Q103" s="167">
        <f t="shared" si="70"/>
        <v>0</v>
      </c>
      <c r="R103" s="173">
        <f t="shared" si="71"/>
        <v>0</v>
      </c>
      <c r="S103" s="165">
        <f t="shared" si="72"/>
        <v>0</v>
      </c>
      <c r="U103" s="6"/>
      <c r="V103" s="137">
        <f t="shared" si="75"/>
        <v>0</v>
      </c>
      <c r="W103" s="167">
        <f t="shared" si="76"/>
        <v>0</v>
      </c>
      <c r="X103" s="6"/>
      <c r="Y103" s="137">
        <f t="shared" si="77"/>
        <v>0</v>
      </c>
      <c r="Z103" s="178">
        <f t="shared" si="78"/>
        <v>0</v>
      </c>
      <c r="AA103" s="6"/>
      <c r="AB103" s="137">
        <f t="shared" si="79"/>
        <v>0</v>
      </c>
      <c r="AC103" s="167">
        <f t="shared" si="80"/>
        <v>0</v>
      </c>
      <c r="AD103" s="6"/>
      <c r="AE103" s="137">
        <f t="shared" si="81"/>
        <v>0</v>
      </c>
      <c r="AF103" s="178">
        <f t="shared" si="82"/>
        <v>0</v>
      </c>
      <c r="AG103" s="6"/>
      <c r="AH103" s="137">
        <f t="shared" si="83"/>
        <v>0</v>
      </c>
      <c r="AI103" s="167">
        <f t="shared" si="84"/>
        <v>0</v>
      </c>
      <c r="AJ103" s="164">
        <f t="shared" si="85"/>
        <v>0</v>
      </c>
      <c r="AK103" s="165">
        <f t="shared" si="86"/>
        <v>0</v>
      </c>
    </row>
    <row r="104" spans="2:47" ht="14.25" customHeight="1" outlineLevel="1" x14ac:dyDescent="0.35">
      <c r="B104" s="238" t="s">
        <v>99</v>
      </c>
      <c r="C104" s="62" t="s">
        <v>106</v>
      </c>
      <c r="D104" s="68"/>
      <c r="E104" s="69"/>
      <c r="F104" s="68"/>
      <c r="G104" s="137">
        <f t="shared" si="63"/>
        <v>0</v>
      </c>
      <c r="H104" s="167">
        <f t="shared" si="64"/>
        <v>0</v>
      </c>
      <c r="I104" s="68"/>
      <c r="J104" s="137">
        <f t="shared" si="65"/>
        <v>0</v>
      </c>
      <c r="K104" s="167">
        <f t="shared" si="66"/>
        <v>0</v>
      </c>
      <c r="L104" s="68">
        <v>0</v>
      </c>
      <c r="M104" s="137">
        <f t="shared" si="67"/>
        <v>0</v>
      </c>
      <c r="N104" s="167">
        <f t="shared" si="68"/>
        <v>0</v>
      </c>
      <c r="O104" s="6"/>
      <c r="P104" s="137">
        <f t="shared" si="69"/>
        <v>0</v>
      </c>
      <c r="Q104" s="167">
        <f t="shared" si="70"/>
        <v>0</v>
      </c>
      <c r="R104" s="173">
        <f t="shared" si="71"/>
        <v>0</v>
      </c>
      <c r="S104" s="165">
        <f t="shared" si="72"/>
        <v>0</v>
      </c>
      <c r="U104" s="6">
        <v>226</v>
      </c>
      <c r="V104" s="137">
        <f t="shared" si="75"/>
        <v>226</v>
      </c>
      <c r="W104" s="167">
        <f t="shared" si="76"/>
        <v>0</v>
      </c>
      <c r="X104" s="6">
        <v>288</v>
      </c>
      <c r="Y104" s="137">
        <f t="shared" si="77"/>
        <v>514</v>
      </c>
      <c r="Z104" s="178">
        <f t="shared" si="78"/>
        <v>1.2743362831858407</v>
      </c>
      <c r="AA104" s="6">
        <v>374</v>
      </c>
      <c r="AB104" s="137">
        <f t="shared" si="79"/>
        <v>888</v>
      </c>
      <c r="AC104" s="167">
        <f t="shared" si="80"/>
        <v>0.72762645914396884</v>
      </c>
      <c r="AD104" s="6">
        <v>228</v>
      </c>
      <c r="AE104" s="137">
        <f t="shared" si="81"/>
        <v>1116</v>
      </c>
      <c r="AF104" s="178">
        <f t="shared" si="82"/>
        <v>0.25675675675675674</v>
      </c>
      <c r="AG104" s="6">
        <v>228</v>
      </c>
      <c r="AH104" s="137">
        <f t="shared" si="83"/>
        <v>1344</v>
      </c>
      <c r="AI104" s="167">
        <f t="shared" si="84"/>
        <v>0.20430107526881722</v>
      </c>
      <c r="AJ104" s="164">
        <f t="shared" si="85"/>
        <v>1344</v>
      </c>
      <c r="AK104" s="165">
        <f t="shared" si="86"/>
        <v>0.56161045303560431</v>
      </c>
    </row>
    <row r="105" spans="2:47" ht="15" customHeight="1" x14ac:dyDescent="0.35">
      <c r="B105" s="49" t="s">
        <v>139</v>
      </c>
      <c r="C105" s="46" t="s">
        <v>106</v>
      </c>
      <c r="D105" s="170">
        <f>SUM(D80:D104)</f>
        <v>0</v>
      </c>
      <c r="E105" s="170">
        <f>SUM(E80:E104)</f>
        <v>0</v>
      </c>
      <c r="F105" s="170">
        <f>SUM(F80:F104)</f>
        <v>0</v>
      </c>
      <c r="G105" s="170">
        <f>SUM(G80:G104)</f>
        <v>0</v>
      </c>
      <c r="H105" s="179">
        <f>IFERROR((G105-E105)/E105,0)</f>
        <v>0</v>
      </c>
      <c r="I105" s="170">
        <f>SUM(I80:I104)</f>
        <v>1</v>
      </c>
      <c r="J105" s="170">
        <f>SUM(J80:J104)</f>
        <v>1</v>
      </c>
      <c r="K105" s="166">
        <f t="shared" ref="K105" si="87">IFERROR((J105-G105)/G105,0)</f>
        <v>0</v>
      </c>
      <c r="L105" s="170">
        <f>SUM(L80:L104)</f>
        <v>738</v>
      </c>
      <c r="M105" s="170">
        <f>SUM(M80:M104)</f>
        <v>739</v>
      </c>
      <c r="N105" s="179">
        <f t="shared" ref="N105" si="88">IFERROR((M105-J105)/J105,0)</f>
        <v>738</v>
      </c>
      <c r="O105" s="170">
        <f>SUM(O80:O104)</f>
        <v>784</v>
      </c>
      <c r="P105" s="170">
        <f>SUM(P80:P104)</f>
        <v>1523</v>
      </c>
      <c r="Q105" s="166">
        <f t="shared" si="70"/>
        <v>1.0608930987821381</v>
      </c>
      <c r="R105" s="170">
        <f>SUM(R80:R104)</f>
        <v>1523</v>
      </c>
      <c r="S105" s="162">
        <f t="shared" si="72"/>
        <v>0</v>
      </c>
      <c r="U105" s="170">
        <f>SUM(U80:U104)</f>
        <v>5055</v>
      </c>
      <c r="V105" s="170">
        <f>SUM(V80:V104)</f>
        <v>6578</v>
      </c>
      <c r="W105" s="166">
        <f>IFERROR((V105-P105)/P105,0)</f>
        <v>3.3191070256073538</v>
      </c>
      <c r="X105" s="170">
        <f>SUM(X80:X104)</f>
        <v>4833</v>
      </c>
      <c r="Y105" s="170">
        <f>SUM(Y80:Y104)</f>
        <v>11411</v>
      </c>
      <c r="Z105" s="175">
        <f>IFERROR((Y105-V105)/V105,0)</f>
        <v>0.73472179993919129</v>
      </c>
      <c r="AA105" s="170">
        <f>SUM(AA80:AA104)</f>
        <v>4523</v>
      </c>
      <c r="AB105" s="170">
        <f>SUM(AB80:AB104)</f>
        <v>15934</v>
      </c>
      <c r="AC105" s="174">
        <f>IFERROR((AB105-Y105)/Y105,0)</f>
        <v>0.39637192182981335</v>
      </c>
      <c r="AD105" s="170">
        <f>SUM(AD80:AD104)</f>
        <v>3967</v>
      </c>
      <c r="AE105" s="170">
        <f>SUM(AE80:AE104)</f>
        <v>19901</v>
      </c>
      <c r="AF105" s="175">
        <f>IFERROR((AE105-AB105)/AB105,0)</f>
        <v>0.24896447847370404</v>
      </c>
      <c r="AG105" s="170">
        <f>SUM(AG80:AG104)</f>
        <v>3869</v>
      </c>
      <c r="AH105" s="170">
        <f>SUM(AH80:AH104)</f>
        <v>23770</v>
      </c>
      <c r="AI105" s="161">
        <f>IFERROR((AH105-AE105)/AE105,0)</f>
        <v>0.19441234108838751</v>
      </c>
      <c r="AJ105" s="170">
        <f>SUM(AJ80:AJ104)</f>
        <v>22247</v>
      </c>
      <c r="AK105" s="165">
        <f t="shared" ref="AK105" si="89">IFERROR((AH105/V105)^(1/4)-1,0)</f>
        <v>0.37874461160147277</v>
      </c>
    </row>
    <row r="106" spans="2:47" ht="15" customHeight="1" x14ac:dyDescent="0.35">
      <c r="B106" s="17"/>
    </row>
    <row r="107" spans="2:47" ht="15" customHeight="1" x14ac:dyDescent="0.35">
      <c r="B107" s="17"/>
    </row>
    <row r="108" spans="2:47" ht="15.5" x14ac:dyDescent="0.35">
      <c r="B108" s="306" t="s">
        <v>109</v>
      </c>
      <c r="C108" s="306"/>
      <c r="D108" s="306"/>
      <c r="E108" s="306"/>
      <c r="F108" s="306"/>
      <c r="G108" s="306"/>
      <c r="H108" s="306"/>
      <c r="I108" s="306"/>
      <c r="J108" s="306"/>
      <c r="K108" s="306"/>
      <c r="L108" s="306"/>
      <c r="M108" s="306"/>
      <c r="N108" s="306"/>
      <c r="O108" s="306"/>
      <c r="P108" s="306"/>
      <c r="Q108" s="306"/>
      <c r="R108" s="306"/>
      <c r="S108" s="306"/>
      <c r="T108" s="306"/>
      <c r="U108" s="306"/>
      <c r="V108" s="306"/>
      <c r="W108" s="306"/>
      <c r="X108" s="306"/>
      <c r="Y108" s="306"/>
      <c r="Z108" s="306"/>
      <c r="AA108" s="306"/>
      <c r="AB108" s="306"/>
      <c r="AC108" s="306"/>
      <c r="AD108" s="306"/>
      <c r="AE108" s="306"/>
      <c r="AF108" s="306"/>
      <c r="AG108" s="306"/>
      <c r="AH108" s="306"/>
      <c r="AI108" s="306"/>
      <c r="AJ108" s="306"/>
      <c r="AK108" s="306"/>
      <c r="AL108" s="306"/>
      <c r="AM108" s="306"/>
      <c r="AN108" s="306"/>
      <c r="AO108" s="306"/>
      <c r="AP108" s="306"/>
      <c r="AQ108" s="306"/>
      <c r="AR108" s="306"/>
      <c r="AS108" s="306"/>
      <c r="AT108" s="306"/>
      <c r="AU108" s="306"/>
    </row>
    <row r="109" spans="2:47" ht="5.5" customHeight="1" outlineLevel="1" x14ac:dyDescent="0.35">
      <c r="B109" s="102"/>
      <c r="C109" s="102"/>
      <c r="D109" s="102"/>
      <c r="E109" s="102"/>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102"/>
      <c r="AC109" s="102"/>
      <c r="AD109" s="102"/>
      <c r="AE109" s="102"/>
      <c r="AF109" s="102"/>
      <c r="AG109" s="102"/>
      <c r="AH109" s="102"/>
      <c r="AI109" s="102"/>
      <c r="AJ109" s="102"/>
      <c r="AK109" s="102"/>
    </row>
    <row r="110" spans="2:47" outlineLevel="1" x14ac:dyDescent="0.35">
      <c r="B110" s="326"/>
      <c r="C110" s="335" t="s">
        <v>105</v>
      </c>
      <c r="D110" s="317" t="s">
        <v>131</v>
      </c>
      <c r="E110" s="318"/>
      <c r="F110" s="318"/>
      <c r="G110" s="318"/>
      <c r="H110" s="318"/>
      <c r="I110" s="318"/>
      <c r="J110" s="318"/>
      <c r="K110" s="318"/>
      <c r="L110" s="318"/>
      <c r="M110" s="318"/>
      <c r="N110" s="318"/>
      <c r="O110" s="318"/>
      <c r="P110" s="318"/>
      <c r="Q110" s="319"/>
      <c r="R110" s="322" t="str">
        <f xml:space="preserve"> D111&amp;" - "&amp;O111</f>
        <v>2019 - 2023</v>
      </c>
      <c r="S110" s="323"/>
      <c r="U110" s="317" t="s">
        <v>144</v>
      </c>
      <c r="V110" s="318"/>
      <c r="W110" s="318"/>
      <c r="X110" s="318"/>
      <c r="Y110" s="318"/>
      <c r="Z110" s="318"/>
      <c r="AA110" s="318"/>
      <c r="AB110" s="318"/>
      <c r="AC110" s="318"/>
      <c r="AD110" s="318"/>
      <c r="AE110" s="318"/>
      <c r="AF110" s="318"/>
      <c r="AG110" s="318"/>
      <c r="AH110" s="318"/>
      <c r="AI110" s="318"/>
      <c r="AJ110" s="318"/>
      <c r="AK110" s="319"/>
    </row>
    <row r="111" spans="2:47" outlineLevel="1" x14ac:dyDescent="0.35">
      <c r="B111" s="327"/>
      <c r="C111" s="335"/>
      <c r="D111" s="317">
        <f>$C$3-5</f>
        <v>2019</v>
      </c>
      <c r="E111" s="319"/>
      <c r="F111" s="318">
        <f>$C$3-4</f>
        <v>2020</v>
      </c>
      <c r="G111" s="318"/>
      <c r="H111" s="318"/>
      <c r="I111" s="317">
        <f>$C$3-3</f>
        <v>2021</v>
      </c>
      <c r="J111" s="318"/>
      <c r="K111" s="319"/>
      <c r="L111" s="317">
        <f>$C$3-2</f>
        <v>2022</v>
      </c>
      <c r="M111" s="318"/>
      <c r="N111" s="319"/>
      <c r="O111" s="317">
        <f>$C$3-1</f>
        <v>2023</v>
      </c>
      <c r="P111" s="318"/>
      <c r="Q111" s="319"/>
      <c r="R111" s="324"/>
      <c r="S111" s="325"/>
      <c r="U111" s="317">
        <f>$C$3</f>
        <v>2024</v>
      </c>
      <c r="V111" s="318"/>
      <c r="W111" s="319"/>
      <c r="X111" s="318">
        <f>$C$3+1</f>
        <v>2025</v>
      </c>
      <c r="Y111" s="318"/>
      <c r="Z111" s="318"/>
      <c r="AA111" s="317">
        <f>$C$3+2</f>
        <v>2026</v>
      </c>
      <c r="AB111" s="318"/>
      <c r="AC111" s="319"/>
      <c r="AD111" s="318">
        <f>$C$3+3</f>
        <v>2027</v>
      </c>
      <c r="AE111" s="318"/>
      <c r="AF111" s="318"/>
      <c r="AG111" s="317">
        <f>$C$3+4</f>
        <v>2028</v>
      </c>
      <c r="AH111" s="318"/>
      <c r="AI111" s="319"/>
      <c r="AJ111" s="320" t="str">
        <f>U111&amp;" - "&amp;AG111</f>
        <v>2024 - 2028</v>
      </c>
      <c r="AK111" s="321"/>
    </row>
    <row r="112" spans="2:47" ht="29" outlineLevel="1" x14ac:dyDescent="0.35">
      <c r="B112" s="328"/>
      <c r="C112" s="335"/>
      <c r="D112" s="64" t="s">
        <v>133</v>
      </c>
      <c r="E112" s="65" t="s">
        <v>134</v>
      </c>
      <c r="F112" s="74" t="s">
        <v>133</v>
      </c>
      <c r="G112" s="9" t="s">
        <v>134</v>
      </c>
      <c r="H112" s="65" t="s">
        <v>135</v>
      </c>
      <c r="I112" s="74" t="s">
        <v>133</v>
      </c>
      <c r="J112" s="9" t="s">
        <v>134</v>
      </c>
      <c r="K112" s="65" t="s">
        <v>135</v>
      </c>
      <c r="L112" s="74" t="s">
        <v>133</v>
      </c>
      <c r="M112" s="9" t="s">
        <v>134</v>
      </c>
      <c r="N112" s="65" t="s">
        <v>135</v>
      </c>
      <c r="O112" s="74" t="s">
        <v>133</v>
      </c>
      <c r="P112" s="9" t="s">
        <v>134</v>
      </c>
      <c r="Q112" s="65" t="s">
        <v>135</v>
      </c>
      <c r="R112" s="64" t="s">
        <v>127</v>
      </c>
      <c r="S112" s="119" t="s">
        <v>136</v>
      </c>
      <c r="U112" s="64" t="s">
        <v>133</v>
      </c>
      <c r="V112" s="9" t="s">
        <v>134</v>
      </c>
      <c r="W112" s="65" t="s">
        <v>135</v>
      </c>
      <c r="X112" s="74" t="s">
        <v>133</v>
      </c>
      <c r="Y112" s="9" t="s">
        <v>134</v>
      </c>
      <c r="Z112" s="65" t="s">
        <v>135</v>
      </c>
      <c r="AA112" s="74" t="s">
        <v>133</v>
      </c>
      <c r="AB112" s="9" t="s">
        <v>134</v>
      </c>
      <c r="AC112" s="65" t="s">
        <v>135</v>
      </c>
      <c r="AD112" s="74" t="s">
        <v>133</v>
      </c>
      <c r="AE112" s="9" t="s">
        <v>134</v>
      </c>
      <c r="AF112" s="65" t="s">
        <v>135</v>
      </c>
      <c r="AG112" s="74" t="s">
        <v>133</v>
      </c>
      <c r="AH112" s="9" t="s">
        <v>134</v>
      </c>
      <c r="AI112" s="65" t="s">
        <v>135</v>
      </c>
      <c r="AJ112" s="74" t="s">
        <v>127</v>
      </c>
      <c r="AK112" s="119" t="s">
        <v>136</v>
      </c>
    </row>
    <row r="113" spans="2:37" outlineLevel="1" x14ac:dyDescent="0.35">
      <c r="B113" s="237" t="s">
        <v>75</v>
      </c>
      <c r="C113" s="62" t="s">
        <v>106</v>
      </c>
      <c r="D113" s="68"/>
      <c r="E113" s="69"/>
      <c r="F113" s="68"/>
      <c r="G113" s="137">
        <f t="shared" ref="G113:G137" si="90">E113+F113</f>
        <v>0</v>
      </c>
      <c r="H113" s="167">
        <f t="shared" ref="H113:H137" si="91">IFERROR((G113-E113)/E113,0)</f>
        <v>0</v>
      </c>
      <c r="I113" s="68"/>
      <c r="J113" s="137">
        <f t="shared" ref="J113:J137" si="92">G113+I113</f>
        <v>0</v>
      </c>
      <c r="K113" s="167">
        <f t="shared" ref="K113:K137" si="93">IFERROR((J113-G113)/G113,0)</f>
        <v>0</v>
      </c>
      <c r="L113" s="68"/>
      <c r="M113" s="137">
        <f t="shared" ref="M113:M137" si="94">J113+L113</f>
        <v>0</v>
      </c>
      <c r="N113" s="167">
        <f t="shared" ref="N113:N137" si="95">IFERROR((M113-J113)/J113,0)</f>
        <v>0</v>
      </c>
      <c r="O113" s="68"/>
      <c r="P113" s="137">
        <f t="shared" ref="P113:P137" si="96">M113+O113</f>
        <v>0</v>
      </c>
      <c r="Q113" s="167">
        <f t="shared" ref="Q113:Q138" si="97">IFERROR((P113-M113)/M113,0)</f>
        <v>0</v>
      </c>
      <c r="R113" s="173">
        <f t="shared" ref="R113:R137" si="98">D113+F113+I113+L113+O113</f>
        <v>0</v>
      </c>
      <c r="S113" s="165">
        <f t="shared" ref="S113:S138" si="99">IFERROR((P113/E113)^(1/4)-1,0)</f>
        <v>0</v>
      </c>
      <c r="U113" s="6"/>
      <c r="V113" s="137">
        <f t="shared" ref="V113" si="100">P113+U113</f>
        <v>0</v>
      </c>
      <c r="W113" s="167">
        <f t="shared" ref="W113" si="101">IFERROR((V113-P113)/P113,0)</f>
        <v>0</v>
      </c>
      <c r="X113" s="6"/>
      <c r="Y113" s="137">
        <f>V113+X113</f>
        <v>0</v>
      </c>
      <c r="Z113" s="178">
        <f>IFERROR((Y113-V113)/V113,0)</f>
        <v>0</v>
      </c>
      <c r="AA113" s="6"/>
      <c r="AB113" s="137">
        <f>Y113+AA113</f>
        <v>0</v>
      </c>
      <c r="AC113" s="167">
        <f>IFERROR((AB113-Y113)/Y113,0)</f>
        <v>0</v>
      </c>
      <c r="AD113" s="6"/>
      <c r="AE113" s="137">
        <f>AB113+AD113</f>
        <v>0</v>
      </c>
      <c r="AF113" s="178">
        <f>IFERROR((AE113-AB113)/AB113,0)</f>
        <v>0</v>
      </c>
      <c r="AG113" s="6"/>
      <c r="AH113" s="137">
        <f>AE113+AG113</f>
        <v>0</v>
      </c>
      <c r="AI113" s="167">
        <f>IFERROR((AH113-AE113)/AE113,0)</f>
        <v>0</v>
      </c>
      <c r="AJ113" s="164">
        <f>U113+X113+AA113+AD113+AG113</f>
        <v>0</v>
      </c>
      <c r="AK113" s="165">
        <f>IFERROR((AH113/V113)^(1/4)-1,0)</f>
        <v>0</v>
      </c>
    </row>
    <row r="114" spans="2:37" outlineLevel="1" x14ac:dyDescent="0.35">
      <c r="B114" s="238" t="s">
        <v>76</v>
      </c>
      <c r="C114" s="62" t="s">
        <v>106</v>
      </c>
      <c r="D114" s="68"/>
      <c r="E114" s="69"/>
      <c r="F114" s="68"/>
      <c r="G114" s="137">
        <f t="shared" si="90"/>
        <v>0</v>
      </c>
      <c r="H114" s="167">
        <f t="shared" si="91"/>
        <v>0</v>
      </c>
      <c r="I114" s="68"/>
      <c r="J114" s="137">
        <f t="shared" si="92"/>
        <v>0</v>
      </c>
      <c r="K114" s="167">
        <f t="shared" si="93"/>
        <v>0</v>
      </c>
      <c r="L114" s="68"/>
      <c r="M114" s="137">
        <f t="shared" si="94"/>
        <v>0</v>
      </c>
      <c r="N114" s="167">
        <f t="shared" si="95"/>
        <v>0</v>
      </c>
      <c r="O114" s="68"/>
      <c r="P114" s="137">
        <f t="shared" si="96"/>
        <v>0</v>
      </c>
      <c r="Q114" s="167">
        <f t="shared" si="97"/>
        <v>0</v>
      </c>
      <c r="R114" s="173">
        <f t="shared" si="98"/>
        <v>0</v>
      </c>
      <c r="S114" s="165">
        <f t="shared" si="99"/>
        <v>0</v>
      </c>
      <c r="U114" s="6"/>
      <c r="V114" s="137">
        <f t="shared" ref="V114:V137" si="102">P114+U114</f>
        <v>0</v>
      </c>
      <c r="W114" s="167">
        <f t="shared" ref="W114:W137" si="103">IFERROR((V114-P114)/P114,0)</f>
        <v>0</v>
      </c>
      <c r="X114" s="6"/>
      <c r="Y114" s="137">
        <f t="shared" ref="Y114:Y137" si="104">V114+X114</f>
        <v>0</v>
      </c>
      <c r="Z114" s="178">
        <f t="shared" ref="Z114:Z137" si="105">IFERROR((Y114-V114)/V114,0)</f>
        <v>0</v>
      </c>
      <c r="AA114" s="6"/>
      <c r="AB114" s="137">
        <f t="shared" ref="AB114:AB137" si="106">Y114+AA114</f>
        <v>0</v>
      </c>
      <c r="AC114" s="167">
        <f t="shared" ref="AC114:AC137" si="107">IFERROR((AB114-Y114)/Y114,0)</f>
        <v>0</v>
      </c>
      <c r="AD114" s="6"/>
      <c r="AE114" s="137">
        <f t="shared" ref="AE114:AE137" si="108">AB114+AD114</f>
        <v>0</v>
      </c>
      <c r="AF114" s="178">
        <f t="shared" ref="AF114:AF137" si="109">IFERROR((AE114-AB114)/AB114,0)</f>
        <v>0</v>
      </c>
      <c r="AG114" s="6"/>
      <c r="AH114" s="137">
        <f t="shared" ref="AH114:AH137" si="110">AE114+AG114</f>
        <v>0</v>
      </c>
      <c r="AI114" s="167">
        <f t="shared" ref="AI114:AI137" si="111">IFERROR((AH114-AE114)/AE114,0)</f>
        <v>0</v>
      </c>
      <c r="AJ114" s="164">
        <f t="shared" ref="AJ114:AJ137" si="112">U114+X114+AA114+AD114+AG114</f>
        <v>0</v>
      </c>
      <c r="AK114" s="165">
        <f t="shared" ref="AK114:AK137" si="113">IFERROR((AH114/V114)^(1/4)-1,0)</f>
        <v>0</v>
      </c>
    </row>
    <row r="115" spans="2:37" outlineLevel="1" x14ac:dyDescent="0.35">
      <c r="B115" s="237" t="s">
        <v>77</v>
      </c>
      <c r="C115" s="62" t="s">
        <v>106</v>
      </c>
      <c r="D115" s="68"/>
      <c r="E115" s="69"/>
      <c r="F115" s="68"/>
      <c r="G115" s="137">
        <f t="shared" si="90"/>
        <v>0</v>
      </c>
      <c r="H115" s="167">
        <f t="shared" si="91"/>
        <v>0</v>
      </c>
      <c r="I115" s="68"/>
      <c r="J115" s="137">
        <f t="shared" si="92"/>
        <v>0</v>
      </c>
      <c r="K115" s="167">
        <f t="shared" si="93"/>
        <v>0</v>
      </c>
      <c r="L115" s="68"/>
      <c r="M115" s="137">
        <f t="shared" si="94"/>
        <v>0</v>
      </c>
      <c r="N115" s="167">
        <f t="shared" si="95"/>
        <v>0</v>
      </c>
      <c r="O115" s="68"/>
      <c r="P115" s="137">
        <f t="shared" si="96"/>
        <v>0</v>
      </c>
      <c r="Q115" s="167">
        <f t="shared" si="97"/>
        <v>0</v>
      </c>
      <c r="R115" s="173">
        <f t="shared" si="98"/>
        <v>0</v>
      </c>
      <c r="S115" s="165">
        <f t="shared" si="99"/>
        <v>0</v>
      </c>
      <c r="U115" s="6"/>
      <c r="V115" s="137">
        <f t="shared" si="102"/>
        <v>0</v>
      </c>
      <c r="W115" s="167">
        <f t="shared" si="103"/>
        <v>0</v>
      </c>
      <c r="X115" s="6"/>
      <c r="Y115" s="137">
        <f t="shared" si="104"/>
        <v>0</v>
      </c>
      <c r="Z115" s="178">
        <f t="shared" si="105"/>
        <v>0</v>
      </c>
      <c r="AA115" s="6"/>
      <c r="AB115" s="137">
        <f t="shared" si="106"/>
        <v>0</v>
      </c>
      <c r="AC115" s="167">
        <f t="shared" si="107"/>
        <v>0</v>
      </c>
      <c r="AD115" s="6"/>
      <c r="AE115" s="137">
        <f t="shared" si="108"/>
        <v>0</v>
      </c>
      <c r="AF115" s="178">
        <f t="shared" si="109"/>
        <v>0</v>
      </c>
      <c r="AG115" s="6"/>
      <c r="AH115" s="137">
        <f t="shared" si="110"/>
        <v>0</v>
      </c>
      <c r="AI115" s="167">
        <f t="shared" si="111"/>
        <v>0</v>
      </c>
      <c r="AJ115" s="164">
        <f t="shared" si="112"/>
        <v>0</v>
      </c>
      <c r="AK115" s="165">
        <f t="shared" si="113"/>
        <v>0</v>
      </c>
    </row>
    <row r="116" spans="2:37" outlineLevel="1" x14ac:dyDescent="0.35">
      <c r="B116" s="238" t="s">
        <v>78</v>
      </c>
      <c r="C116" s="62" t="s">
        <v>106</v>
      </c>
      <c r="D116" s="68"/>
      <c r="E116" s="69"/>
      <c r="F116" s="68"/>
      <c r="G116" s="137">
        <f t="shared" si="90"/>
        <v>0</v>
      </c>
      <c r="H116" s="167">
        <f t="shared" si="91"/>
        <v>0</v>
      </c>
      <c r="I116" s="68"/>
      <c r="J116" s="137">
        <f t="shared" si="92"/>
        <v>0</v>
      </c>
      <c r="K116" s="167">
        <f t="shared" si="93"/>
        <v>0</v>
      </c>
      <c r="L116" s="68">
        <v>7</v>
      </c>
      <c r="M116" s="137">
        <f t="shared" si="94"/>
        <v>7</v>
      </c>
      <c r="N116" s="167">
        <f t="shared" si="95"/>
        <v>0</v>
      </c>
      <c r="O116" s="6">
        <v>1</v>
      </c>
      <c r="P116" s="137">
        <f t="shared" si="96"/>
        <v>8</v>
      </c>
      <c r="Q116" s="167">
        <f t="shared" si="97"/>
        <v>0.14285714285714285</v>
      </c>
      <c r="R116" s="173">
        <f t="shared" si="98"/>
        <v>8</v>
      </c>
      <c r="S116" s="165">
        <f t="shared" si="99"/>
        <v>0</v>
      </c>
      <c r="U116" s="6">
        <v>20</v>
      </c>
      <c r="V116" s="137">
        <f t="shared" si="102"/>
        <v>28</v>
      </c>
      <c r="W116" s="167">
        <f t="shared" si="103"/>
        <v>2.5</v>
      </c>
      <c r="X116" s="6">
        <v>17</v>
      </c>
      <c r="Y116" s="137">
        <f t="shared" si="104"/>
        <v>45</v>
      </c>
      <c r="Z116" s="178">
        <f t="shared" si="105"/>
        <v>0.6071428571428571</v>
      </c>
      <c r="AA116" s="6">
        <v>17</v>
      </c>
      <c r="AB116" s="137">
        <f t="shared" si="106"/>
        <v>62</v>
      </c>
      <c r="AC116" s="167">
        <f t="shared" si="107"/>
        <v>0.37777777777777777</v>
      </c>
      <c r="AD116" s="6">
        <v>17</v>
      </c>
      <c r="AE116" s="137">
        <f t="shared" si="108"/>
        <v>79</v>
      </c>
      <c r="AF116" s="178">
        <f t="shared" si="109"/>
        <v>0.27419354838709675</v>
      </c>
      <c r="AG116" s="6">
        <v>15</v>
      </c>
      <c r="AH116" s="137">
        <f t="shared" si="110"/>
        <v>94</v>
      </c>
      <c r="AI116" s="167">
        <f t="shared" si="111"/>
        <v>0.189873417721519</v>
      </c>
      <c r="AJ116" s="164">
        <f t="shared" si="112"/>
        <v>86</v>
      </c>
      <c r="AK116" s="165">
        <f t="shared" si="113"/>
        <v>0.35360657601306311</v>
      </c>
    </row>
    <row r="117" spans="2:37" outlineLevel="1" x14ac:dyDescent="0.35">
      <c r="B117" s="237" t="s">
        <v>79</v>
      </c>
      <c r="C117" s="62" t="s">
        <v>106</v>
      </c>
      <c r="D117" s="68"/>
      <c r="E117" s="69"/>
      <c r="F117" s="68"/>
      <c r="G117" s="137">
        <f t="shared" si="90"/>
        <v>0</v>
      </c>
      <c r="H117" s="167">
        <f t="shared" si="91"/>
        <v>0</v>
      </c>
      <c r="I117" s="68"/>
      <c r="J117" s="137">
        <f t="shared" si="92"/>
        <v>0</v>
      </c>
      <c r="K117" s="167">
        <f t="shared" si="93"/>
        <v>0</v>
      </c>
      <c r="L117" s="68"/>
      <c r="M117" s="137">
        <f t="shared" si="94"/>
        <v>0</v>
      </c>
      <c r="N117" s="167">
        <f t="shared" si="95"/>
        <v>0</v>
      </c>
      <c r="O117" s="6"/>
      <c r="P117" s="137">
        <f t="shared" si="96"/>
        <v>0</v>
      </c>
      <c r="Q117" s="167">
        <f t="shared" si="97"/>
        <v>0</v>
      </c>
      <c r="R117" s="173">
        <f t="shared" si="98"/>
        <v>0</v>
      </c>
      <c r="S117" s="165">
        <f t="shared" si="99"/>
        <v>0</v>
      </c>
      <c r="U117" s="6"/>
      <c r="V117" s="137">
        <f t="shared" si="102"/>
        <v>0</v>
      </c>
      <c r="W117" s="167">
        <f t="shared" si="103"/>
        <v>0</v>
      </c>
      <c r="X117" s="6"/>
      <c r="Y117" s="137">
        <f t="shared" si="104"/>
        <v>0</v>
      </c>
      <c r="Z117" s="178">
        <f t="shared" si="105"/>
        <v>0</v>
      </c>
      <c r="AA117" s="6"/>
      <c r="AB117" s="137">
        <f t="shared" si="106"/>
        <v>0</v>
      </c>
      <c r="AC117" s="167">
        <f t="shared" si="107"/>
        <v>0</v>
      </c>
      <c r="AD117" s="6"/>
      <c r="AE117" s="137">
        <f t="shared" si="108"/>
        <v>0</v>
      </c>
      <c r="AF117" s="178">
        <f t="shared" si="109"/>
        <v>0</v>
      </c>
      <c r="AG117" s="6"/>
      <c r="AH117" s="137">
        <f t="shared" si="110"/>
        <v>0</v>
      </c>
      <c r="AI117" s="167">
        <f t="shared" si="111"/>
        <v>0</v>
      </c>
      <c r="AJ117" s="164">
        <f t="shared" si="112"/>
        <v>0</v>
      </c>
      <c r="AK117" s="165">
        <f t="shared" si="113"/>
        <v>0</v>
      </c>
    </row>
    <row r="118" spans="2:37" outlineLevel="1" x14ac:dyDescent="0.35">
      <c r="B118" s="238" t="s">
        <v>80</v>
      </c>
      <c r="C118" s="62" t="s">
        <v>106</v>
      </c>
      <c r="D118" s="68"/>
      <c r="E118" s="69"/>
      <c r="F118" s="68"/>
      <c r="G118" s="137">
        <f t="shared" si="90"/>
        <v>0</v>
      </c>
      <c r="H118" s="167">
        <f t="shared" si="91"/>
        <v>0</v>
      </c>
      <c r="I118" s="68"/>
      <c r="J118" s="137">
        <f t="shared" si="92"/>
        <v>0</v>
      </c>
      <c r="K118" s="167">
        <f t="shared" si="93"/>
        <v>0</v>
      </c>
      <c r="L118" s="68">
        <v>26</v>
      </c>
      <c r="M118" s="137">
        <f t="shared" si="94"/>
        <v>26</v>
      </c>
      <c r="N118" s="167">
        <f t="shared" si="95"/>
        <v>0</v>
      </c>
      <c r="O118" s="6">
        <v>1</v>
      </c>
      <c r="P118" s="137">
        <f t="shared" si="96"/>
        <v>27</v>
      </c>
      <c r="Q118" s="167">
        <f t="shared" si="97"/>
        <v>3.8461538461538464E-2</v>
      </c>
      <c r="R118" s="173">
        <f t="shared" si="98"/>
        <v>27</v>
      </c>
      <c r="S118" s="165">
        <f t="shared" si="99"/>
        <v>0</v>
      </c>
      <c r="U118" s="6">
        <v>19</v>
      </c>
      <c r="V118" s="137">
        <f t="shared" si="102"/>
        <v>46</v>
      </c>
      <c r="W118" s="167">
        <f t="shared" si="103"/>
        <v>0.70370370370370372</v>
      </c>
      <c r="X118" s="6">
        <v>16</v>
      </c>
      <c r="Y118" s="137">
        <f t="shared" si="104"/>
        <v>62</v>
      </c>
      <c r="Z118" s="178">
        <f t="shared" si="105"/>
        <v>0.34782608695652173</v>
      </c>
      <c r="AA118" s="6">
        <v>19</v>
      </c>
      <c r="AB118" s="137">
        <f t="shared" si="106"/>
        <v>81</v>
      </c>
      <c r="AC118" s="167">
        <f t="shared" si="107"/>
        <v>0.30645161290322581</v>
      </c>
      <c r="AD118" s="6">
        <v>14</v>
      </c>
      <c r="AE118" s="137">
        <f t="shared" si="108"/>
        <v>95</v>
      </c>
      <c r="AF118" s="178">
        <f t="shared" si="109"/>
        <v>0.1728395061728395</v>
      </c>
      <c r="AG118" s="6">
        <v>13</v>
      </c>
      <c r="AH118" s="137">
        <f t="shared" si="110"/>
        <v>108</v>
      </c>
      <c r="AI118" s="167">
        <f t="shared" si="111"/>
        <v>0.1368421052631579</v>
      </c>
      <c r="AJ118" s="164">
        <f t="shared" si="112"/>
        <v>81</v>
      </c>
      <c r="AK118" s="165">
        <f t="shared" si="113"/>
        <v>0.2378456104723834</v>
      </c>
    </row>
    <row r="119" spans="2:37" outlineLevel="1" x14ac:dyDescent="0.35">
      <c r="B119" s="237" t="s">
        <v>81</v>
      </c>
      <c r="C119" s="62" t="s">
        <v>106</v>
      </c>
      <c r="D119" s="68"/>
      <c r="E119" s="69"/>
      <c r="F119" s="68"/>
      <c r="G119" s="137">
        <f t="shared" si="90"/>
        <v>0</v>
      </c>
      <c r="H119" s="167">
        <f t="shared" si="91"/>
        <v>0</v>
      </c>
      <c r="I119" s="68"/>
      <c r="J119" s="137">
        <f t="shared" si="92"/>
        <v>0</v>
      </c>
      <c r="K119" s="167">
        <f t="shared" si="93"/>
        <v>0</v>
      </c>
      <c r="L119" s="68"/>
      <c r="M119" s="137">
        <f t="shared" si="94"/>
        <v>0</v>
      </c>
      <c r="N119" s="167">
        <f t="shared" si="95"/>
        <v>0</v>
      </c>
      <c r="O119" s="6"/>
      <c r="P119" s="137">
        <f t="shared" si="96"/>
        <v>0</v>
      </c>
      <c r="Q119" s="167">
        <f t="shared" si="97"/>
        <v>0</v>
      </c>
      <c r="R119" s="173">
        <f t="shared" si="98"/>
        <v>0</v>
      </c>
      <c r="S119" s="165">
        <f t="shared" si="99"/>
        <v>0</v>
      </c>
      <c r="U119" s="6"/>
      <c r="V119" s="137">
        <f t="shared" si="102"/>
        <v>0</v>
      </c>
      <c r="W119" s="167">
        <f t="shared" si="103"/>
        <v>0</v>
      </c>
      <c r="X119" s="6"/>
      <c r="Y119" s="137">
        <f t="shared" si="104"/>
        <v>0</v>
      </c>
      <c r="Z119" s="178">
        <f t="shared" si="105"/>
        <v>0</v>
      </c>
      <c r="AA119" s="6"/>
      <c r="AB119" s="137">
        <f t="shared" si="106"/>
        <v>0</v>
      </c>
      <c r="AC119" s="167">
        <f t="shared" si="107"/>
        <v>0</v>
      </c>
      <c r="AD119" s="6"/>
      <c r="AE119" s="137">
        <f t="shared" si="108"/>
        <v>0</v>
      </c>
      <c r="AF119" s="178">
        <f t="shared" si="109"/>
        <v>0</v>
      </c>
      <c r="AG119" s="6"/>
      <c r="AH119" s="137">
        <f t="shared" si="110"/>
        <v>0</v>
      </c>
      <c r="AI119" s="167">
        <f t="shared" si="111"/>
        <v>0</v>
      </c>
      <c r="AJ119" s="164">
        <f t="shared" si="112"/>
        <v>0</v>
      </c>
      <c r="AK119" s="165">
        <f t="shared" si="113"/>
        <v>0</v>
      </c>
    </row>
    <row r="120" spans="2:37" outlineLevel="1" x14ac:dyDescent="0.35">
      <c r="B120" s="238" t="s">
        <v>82</v>
      </c>
      <c r="C120" s="62" t="s">
        <v>106</v>
      </c>
      <c r="D120" s="68"/>
      <c r="E120" s="69"/>
      <c r="F120" s="68"/>
      <c r="G120" s="137">
        <f t="shared" si="90"/>
        <v>0</v>
      </c>
      <c r="H120" s="167">
        <f t="shared" si="91"/>
        <v>0</v>
      </c>
      <c r="I120" s="68"/>
      <c r="J120" s="137">
        <f t="shared" si="92"/>
        <v>0</v>
      </c>
      <c r="K120" s="167">
        <f t="shared" si="93"/>
        <v>0</v>
      </c>
      <c r="L120" s="68">
        <v>8</v>
      </c>
      <c r="M120" s="137">
        <f t="shared" si="94"/>
        <v>8</v>
      </c>
      <c r="N120" s="167">
        <f t="shared" si="95"/>
        <v>0</v>
      </c>
      <c r="O120" s="6">
        <v>2</v>
      </c>
      <c r="P120" s="137">
        <f t="shared" si="96"/>
        <v>10</v>
      </c>
      <c r="Q120" s="167">
        <f t="shared" si="97"/>
        <v>0.25</v>
      </c>
      <c r="R120" s="173">
        <f t="shared" si="98"/>
        <v>10</v>
      </c>
      <c r="S120" s="165">
        <f t="shared" si="99"/>
        <v>0</v>
      </c>
      <c r="U120" s="6">
        <v>20</v>
      </c>
      <c r="V120" s="137">
        <f t="shared" si="102"/>
        <v>30</v>
      </c>
      <c r="W120" s="167">
        <f t="shared" si="103"/>
        <v>2</v>
      </c>
      <c r="X120" s="6">
        <v>19</v>
      </c>
      <c r="Y120" s="137">
        <f t="shared" si="104"/>
        <v>49</v>
      </c>
      <c r="Z120" s="178">
        <f t="shared" si="105"/>
        <v>0.6333333333333333</v>
      </c>
      <c r="AA120" s="6">
        <v>18</v>
      </c>
      <c r="AB120" s="137">
        <f t="shared" si="106"/>
        <v>67</v>
      </c>
      <c r="AC120" s="167">
        <f t="shared" si="107"/>
        <v>0.36734693877551022</v>
      </c>
      <c r="AD120" s="6">
        <v>14</v>
      </c>
      <c r="AE120" s="137">
        <f t="shared" si="108"/>
        <v>81</v>
      </c>
      <c r="AF120" s="178">
        <f t="shared" si="109"/>
        <v>0.20895522388059701</v>
      </c>
      <c r="AG120" s="6">
        <v>12</v>
      </c>
      <c r="AH120" s="137">
        <f t="shared" si="110"/>
        <v>93</v>
      </c>
      <c r="AI120" s="167">
        <f t="shared" si="111"/>
        <v>0.14814814814814814</v>
      </c>
      <c r="AJ120" s="164">
        <f t="shared" si="112"/>
        <v>83</v>
      </c>
      <c r="AK120" s="165">
        <f t="shared" si="113"/>
        <v>0.32690681140986722</v>
      </c>
    </row>
    <row r="121" spans="2:37" outlineLevel="1" x14ac:dyDescent="0.35">
      <c r="B121" s="237" t="s">
        <v>83</v>
      </c>
      <c r="C121" s="62" t="s">
        <v>106</v>
      </c>
      <c r="D121" s="68"/>
      <c r="E121" s="69"/>
      <c r="F121" s="68"/>
      <c r="G121" s="137">
        <f t="shared" si="90"/>
        <v>0</v>
      </c>
      <c r="H121" s="167">
        <f t="shared" si="91"/>
        <v>0</v>
      </c>
      <c r="I121" s="68"/>
      <c r="J121" s="137">
        <f t="shared" si="92"/>
        <v>0</v>
      </c>
      <c r="K121" s="167">
        <f t="shared" si="93"/>
        <v>0</v>
      </c>
      <c r="L121" s="68"/>
      <c r="M121" s="137">
        <f t="shared" si="94"/>
        <v>0</v>
      </c>
      <c r="N121" s="167">
        <f t="shared" si="95"/>
        <v>0</v>
      </c>
      <c r="O121" s="6"/>
      <c r="P121" s="137">
        <f t="shared" si="96"/>
        <v>0</v>
      </c>
      <c r="Q121" s="167">
        <f t="shared" si="97"/>
        <v>0</v>
      </c>
      <c r="R121" s="173">
        <f t="shared" si="98"/>
        <v>0</v>
      </c>
      <c r="S121" s="165">
        <f t="shared" si="99"/>
        <v>0</v>
      </c>
      <c r="U121" s="6"/>
      <c r="V121" s="137">
        <f t="shared" si="102"/>
        <v>0</v>
      </c>
      <c r="W121" s="167">
        <f t="shared" si="103"/>
        <v>0</v>
      </c>
      <c r="X121" s="6"/>
      <c r="Y121" s="137">
        <f t="shared" si="104"/>
        <v>0</v>
      </c>
      <c r="Z121" s="178">
        <f t="shared" si="105"/>
        <v>0</v>
      </c>
      <c r="AA121" s="6"/>
      <c r="AB121" s="137">
        <f t="shared" si="106"/>
        <v>0</v>
      </c>
      <c r="AC121" s="167">
        <f t="shared" si="107"/>
        <v>0</v>
      </c>
      <c r="AD121" s="6"/>
      <c r="AE121" s="137">
        <f t="shared" si="108"/>
        <v>0</v>
      </c>
      <c r="AF121" s="178">
        <f t="shared" si="109"/>
        <v>0</v>
      </c>
      <c r="AG121" s="6"/>
      <c r="AH121" s="137">
        <f t="shared" si="110"/>
        <v>0</v>
      </c>
      <c r="AI121" s="167">
        <f t="shared" si="111"/>
        <v>0</v>
      </c>
      <c r="AJ121" s="164">
        <f t="shared" si="112"/>
        <v>0</v>
      </c>
      <c r="AK121" s="165">
        <f t="shared" si="113"/>
        <v>0</v>
      </c>
    </row>
    <row r="122" spans="2:37" outlineLevel="1" x14ac:dyDescent="0.35">
      <c r="B122" s="238" t="s">
        <v>84</v>
      </c>
      <c r="C122" s="62" t="s">
        <v>106</v>
      </c>
      <c r="D122" s="68"/>
      <c r="E122" s="69"/>
      <c r="F122" s="68"/>
      <c r="G122" s="137">
        <f t="shared" si="90"/>
        <v>0</v>
      </c>
      <c r="H122" s="167">
        <f t="shared" si="91"/>
        <v>0</v>
      </c>
      <c r="I122" s="68"/>
      <c r="J122" s="137">
        <f t="shared" si="92"/>
        <v>0</v>
      </c>
      <c r="K122" s="167">
        <f t="shared" si="93"/>
        <v>0</v>
      </c>
      <c r="L122" s="68">
        <v>0</v>
      </c>
      <c r="M122" s="137">
        <f t="shared" si="94"/>
        <v>0</v>
      </c>
      <c r="N122" s="167">
        <f t="shared" si="95"/>
        <v>0</v>
      </c>
      <c r="O122" s="6"/>
      <c r="P122" s="137">
        <f t="shared" si="96"/>
        <v>0</v>
      </c>
      <c r="Q122" s="167">
        <f t="shared" si="97"/>
        <v>0</v>
      </c>
      <c r="R122" s="173">
        <f t="shared" si="98"/>
        <v>0</v>
      </c>
      <c r="S122" s="165">
        <f t="shared" si="99"/>
        <v>0</v>
      </c>
      <c r="U122" s="6"/>
      <c r="V122" s="137">
        <f t="shared" si="102"/>
        <v>0</v>
      </c>
      <c r="W122" s="167">
        <f t="shared" si="103"/>
        <v>0</v>
      </c>
      <c r="X122" s="6"/>
      <c r="Y122" s="137">
        <f t="shared" si="104"/>
        <v>0</v>
      </c>
      <c r="Z122" s="178">
        <f t="shared" si="105"/>
        <v>0</v>
      </c>
      <c r="AA122" s="6"/>
      <c r="AB122" s="137">
        <f t="shared" si="106"/>
        <v>0</v>
      </c>
      <c r="AC122" s="167">
        <f t="shared" si="107"/>
        <v>0</v>
      </c>
      <c r="AD122" s="6"/>
      <c r="AE122" s="137">
        <f t="shared" si="108"/>
        <v>0</v>
      </c>
      <c r="AF122" s="178">
        <f t="shared" si="109"/>
        <v>0</v>
      </c>
      <c r="AG122" s="6"/>
      <c r="AH122" s="137">
        <f t="shared" si="110"/>
        <v>0</v>
      </c>
      <c r="AI122" s="167">
        <f t="shared" si="111"/>
        <v>0</v>
      </c>
      <c r="AJ122" s="164">
        <f t="shared" si="112"/>
        <v>0</v>
      </c>
      <c r="AK122" s="165">
        <f t="shared" si="113"/>
        <v>0</v>
      </c>
    </row>
    <row r="123" spans="2:37" outlineLevel="1" x14ac:dyDescent="0.35">
      <c r="B123" s="237" t="s">
        <v>85</v>
      </c>
      <c r="C123" s="62" t="s">
        <v>106</v>
      </c>
      <c r="D123" s="68"/>
      <c r="E123" s="69"/>
      <c r="F123" s="68"/>
      <c r="G123" s="137">
        <f t="shared" si="90"/>
        <v>0</v>
      </c>
      <c r="H123" s="167">
        <f t="shared" si="91"/>
        <v>0</v>
      </c>
      <c r="I123" s="68"/>
      <c r="J123" s="137">
        <f t="shared" si="92"/>
        <v>0</v>
      </c>
      <c r="K123" s="167">
        <f t="shared" si="93"/>
        <v>0</v>
      </c>
      <c r="L123" s="68"/>
      <c r="M123" s="137">
        <f t="shared" si="94"/>
        <v>0</v>
      </c>
      <c r="N123" s="167">
        <f t="shared" si="95"/>
        <v>0</v>
      </c>
      <c r="O123" s="6"/>
      <c r="P123" s="137">
        <f t="shared" si="96"/>
        <v>0</v>
      </c>
      <c r="Q123" s="167">
        <f t="shared" si="97"/>
        <v>0</v>
      </c>
      <c r="R123" s="173">
        <f t="shared" si="98"/>
        <v>0</v>
      </c>
      <c r="S123" s="165">
        <f t="shared" si="99"/>
        <v>0</v>
      </c>
      <c r="U123" s="6"/>
      <c r="V123" s="137">
        <f t="shared" si="102"/>
        <v>0</v>
      </c>
      <c r="W123" s="167">
        <f t="shared" si="103"/>
        <v>0</v>
      </c>
      <c r="X123" s="6"/>
      <c r="Y123" s="137">
        <f t="shared" si="104"/>
        <v>0</v>
      </c>
      <c r="Z123" s="178">
        <f t="shared" si="105"/>
        <v>0</v>
      </c>
      <c r="AA123" s="6"/>
      <c r="AB123" s="137">
        <f t="shared" si="106"/>
        <v>0</v>
      </c>
      <c r="AC123" s="167">
        <f t="shared" si="107"/>
        <v>0</v>
      </c>
      <c r="AD123" s="6"/>
      <c r="AE123" s="137">
        <f t="shared" si="108"/>
        <v>0</v>
      </c>
      <c r="AF123" s="178">
        <f t="shared" si="109"/>
        <v>0</v>
      </c>
      <c r="AG123" s="6"/>
      <c r="AH123" s="137">
        <f t="shared" si="110"/>
        <v>0</v>
      </c>
      <c r="AI123" s="167">
        <f t="shared" si="111"/>
        <v>0</v>
      </c>
      <c r="AJ123" s="164">
        <f t="shared" si="112"/>
        <v>0</v>
      </c>
      <c r="AK123" s="165">
        <f t="shared" si="113"/>
        <v>0</v>
      </c>
    </row>
    <row r="124" spans="2:37" outlineLevel="1" x14ac:dyDescent="0.35">
      <c r="B124" s="238" t="s">
        <v>86</v>
      </c>
      <c r="C124" s="62" t="s">
        <v>106</v>
      </c>
      <c r="D124" s="68"/>
      <c r="E124" s="69"/>
      <c r="F124" s="68"/>
      <c r="G124" s="137">
        <f t="shared" si="90"/>
        <v>0</v>
      </c>
      <c r="H124" s="167">
        <f t="shared" si="91"/>
        <v>0</v>
      </c>
      <c r="I124" s="68"/>
      <c r="J124" s="137">
        <f t="shared" si="92"/>
        <v>0</v>
      </c>
      <c r="K124" s="167">
        <f t="shared" si="93"/>
        <v>0</v>
      </c>
      <c r="L124" s="68">
        <v>0</v>
      </c>
      <c r="M124" s="137">
        <f t="shared" si="94"/>
        <v>0</v>
      </c>
      <c r="N124" s="167">
        <f t="shared" si="95"/>
        <v>0</v>
      </c>
      <c r="O124" s="6"/>
      <c r="P124" s="137">
        <f t="shared" si="96"/>
        <v>0</v>
      </c>
      <c r="Q124" s="167">
        <f t="shared" si="97"/>
        <v>0</v>
      </c>
      <c r="R124" s="173">
        <f t="shared" si="98"/>
        <v>0</v>
      </c>
      <c r="S124" s="165">
        <f t="shared" si="99"/>
        <v>0</v>
      </c>
      <c r="U124" s="6"/>
      <c r="V124" s="137">
        <f t="shared" si="102"/>
        <v>0</v>
      </c>
      <c r="W124" s="167">
        <f t="shared" si="103"/>
        <v>0</v>
      </c>
      <c r="X124" s="6"/>
      <c r="Y124" s="137">
        <f t="shared" si="104"/>
        <v>0</v>
      </c>
      <c r="Z124" s="178">
        <f t="shared" si="105"/>
        <v>0</v>
      </c>
      <c r="AA124" s="6"/>
      <c r="AB124" s="137">
        <f t="shared" si="106"/>
        <v>0</v>
      </c>
      <c r="AC124" s="167">
        <f t="shared" si="107"/>
        <v>0</v>
      </c>
      <c r="AD124" s="6"/>
      <c r="AE124" s="137">
        <f t="shared" si="108"/>
        <v>0</v>
      </c>
      <c r="AF124" s="178">
        <f t="shared" si="109"/>
        <v>0</v>
      </c>
      <c r="AG124" s="6"/>
      <c r="AH124" s="137">
        <f t="shared" si="110"/>
        <v>0</v>
      </c>
      <c r="AI124" s="167">
        <f t="shared" si="111"/>
        <v>0</v>
      </c>
      <c r="AJ124" s="164">
        <f t="shared" si="112"/>
        <v>0</v>
      </c>
      <c r="AK124" s="165">
        <f t="shared" si="113"/>
        <v>0</v>
      </c>
    </row>
    <row r="125" spans="2:37" outlineLevel="1" x14ac:dyDescent="0.35">
      <c r="B125" s="237" t="s">
        <v>87</v>
      </c>
      <c r="C125" s="62" t="s">
        <v>106</v>
      </c>
      <c r="D125" s="68"/>
      <c r="E125" s="69"/>
      <c r="F125" s="68"/>
      <c r="G125" s="137">
        <f t="shared" si="90"/>
        <v>0</v>
      </c>
      <c r="H125" s="167">
        <f t="shared" si="91"/>
        <v>0</v>
      </c>
      <c r="I125" s="68"/>
      <c r="J125" s="137">
        <f t="shared" si="92"/>
        <v>0</v>
      </c>
      <c r="K125" s="167">
        <f t="shared" si="93"/>
        <v>0</v>
      </c>
      <c r="L125" s="68"/>
      <c r="M125" s="137">
        <f t="shared" si="94"/>
        <v>0</v>
      </c>
      <c r="N125" s="167">
        <f t="shared" si="95"/>
        <v>0</v>
      </c>
      <c r="O125" s="6"/>
      <c r="P125" s="137">
        <f t="shared" si="96"/>
        <v>0</v>
      </c>
      <c r="Q125" s="167">
        <f t="shared" si="97"/>
        <v>0</v>
      </c>
      <c r="R125" s="173">
        <f t="shared" si="98"/>
        <v>0</v>
      </c>
      <c r="S125" s="165">
        <f t="shared" si="99"/>
        <v>0</v>
      </c>
      <c r="U125" s="6"/>
      <c r="V125" s="137">
        <f t="shared" si="102"/>
        <v>0</v>
      </c>
      <c r="W125" s="167">
        <f t="shared" si="103"/>
        <v>0</v>
      </c>
      <c r="X125" s="6"/>
      <c r="Y125" s="137">
        <f t="shared" si="104"/>
        <v>0</v>
      </c>
      <c r="Z125" s="178">
        <f t="shared" si="105"/>
        <v>0</v>
      </c>
      <c r="AA125" s="6"/>
      <c r="AB125" s="137">
        <f t="shared" si="106"/>
        <v>0</v>
      </c>
      <c r="AC125" s="167">
        <f t="shared" si="107"/>
        <v>0</v>
      </c>
      <c r="AD125" s="6"/>
      <c r="AE125" s="137">
        <f t="shared" si="108"/>
        <v>0</v>
      </c>
      <c r="AF125" s="178">
        <f t="shared" si="109"/>
        <v>0</v>
      </c>
      <c r="AG125" s="6"/>
      <c r="AH125" s="137">
        <f t="shared" si="110"/>
        <v>0</v>
      </c>
      <c r="AI125" s="167">
        <f t="shared" si="111"/>
        <v>0</v>
      </c>
      <c r="AJ125" s="164">
        <f t="shared" si="112"/>
        <v>0</v>
      </c>
      <c r="AK125" s="165">
        <f t="shared" si="113"/>
        <v>0</v>
      </c>
    </row>
    <row r="126" spans="2:37" outlineLevel="1" x14ac:dyDescent="0.35">
      <c r="B126" s="238" t="s">
        <v>88</v>
      </c>
      <c r="C126" s="62" t="s">
        <v>106</v>
      </c>
      <c r="D126" s="68"/>
      <c r="E126" s="69"/>
      <c r="F126" s="68"/>
      <c r="G126" s="137">
        <f t="shared" si="90"/>
        <v>0</v>
      </c>
      <c r="H126" s="167">
        <f t="shared" si="91"/>
        <v>0</v>
      </c>
      <c r="I126" s="68"/>
      <c r="J126" s="137">
        <f t="shared" si="92"/>
        <v>0</v>
      </c>
      <c r="K126" s="167">
        <f t="shared" si="93"/>
        <v>0</v>
      </c>
      <c r="L126" s="68">
        <v>11</v>
      </c>
      <c r="M126" s="137">
        <f t="shared" si="94"/>
        <v>11</v>
      </c>
      <c r="N126" s="167">
        <f t="shared" si="95"/>
        <v>0</v>
      </c>
      <c r="O126" s="6">
        <v>1</v>
      </c>
      <c r="P126" s="137">
        <f t="shared" si="96"/>
        <v>12</v>
      </c>
      <c r="Q126" s="167">
        <f t="shared" si="97"/>
        <v>9.0909090909090912E-2</v>
      </c>
      <c r="R126" s="173">
        <f t="shared" si="98"/>
        <v>12</v>
      </c>
      <c r="S126" s="165">
        <f t="shared" si="99"/>
        <v>0</v>
      </c>
      <c r="U126" s="6">
        <v>13</v>
      </c>
      <c r="V126" s="137">
        <f t="shared" si="102"/>
        <v>25</v>
      </c>
      <c r="W126" s="167">
        <f t="shared" si="103"/>
        <v>1.0833333333333333</v>
      </c>
      <c r="X126" s="6">
        <v>14</v>
      </c>
      <c r="Y126" s="137">
        <f t="shared" si="104"/>
        <v>39</v>
      </c>
      <c r="Z126" s="178">
        <f t="shared" si="105"/>
        <v>0.56000000000000005</v>
      </c>
      <c r="AA126" s="6">
        <v>15</v>
      </c>
      <c r="AB126" s="137">
        <f t="shared" si="106"/>
        <v>54</v>
      </c>
      <c r="AC126" s="167">
        <f t="shared" si="107"/>
        <v>0.38461538461538464</v>
      </c>
      <c r="AD126" s="6">
        <v>14</v>
      </c>
      <c r="AE126" s="137">
        <f t="shared" si="108"/>
        <v>68</v>
      </c>
      <c r="AF126" s="178">
        <f t="shared" si="109"/>
        <v>0.25925925925925924</v>
      </c>
      <c r="AG126" s="6">
        <v>15</v>
      </c>
      <c r="AH126" s="137">
        <f t="shared" si="110"/>
        <v>83</v>
      </c>
      <c r="AI126" s="167">
        <f t="shared" si="111"/>
        <v>0.22058823529411764</v>
      </c>
      <c r="AJ126" s="164">
        <f t="shared" si="112"/>
        <v>71</v>
      </c>
      <c r="AK126" s="165">
        <f t="shared" si="113"/>
        <v>0.34984692310975007</v>
      </c>
    </row>
    <row r="127" spans="2:37" outlineLevel="1" x14ac:dyDescent="0.35">
      <c r="B127" s="237" t="s">
        <v>89</v>
      </c>
      <c r="C127" s="62" t="s">
        <v>106</v>
      </c>
      <c r="D127" s="68"/>
      <c r="E127" s="69"/>
      <c r="F127" s="68"/>
      <c r="G127" s="137">
        <f t="shared" si="90"/>
        <v>0</v>
      </c>
      <c r="H127" s="167">
        <f t="shared" si="91"/>
        <v>0</v>
      </c>
      <c r="I127" s="68"/>
      <c r="J127" s="137">
        <f t="shared" si="92"/>
        <v>0</v>
      </c>
      <c r="K127" s="167">
        <f t="shared" si="93"/>
        <v>0</v>
      </c>
      <c r="L127" s="68"/>
      <c r="M127" s="137">
        <f t="shared" si="94"/>
        <v>0</v>
      </c>
      <c r="N127" s="167">
        <f t="shared" si="95"/>
        <v>0</v>
      </c>
      <c r="O127" s="6"/>
      <c r="P127" s="137">
        <f t="shared" si="96"/>
        <v>0</v>
      </c>
      <c r="Q127" s="167">
        <f t="shared" si="97"/>
        <v>0</v>
      </c>
      <c r="R127" s="173">
        <f t="shared" si="98"/>
        <v>0</v>
      </c>
      <c r="S127" s="165">
        <f t="shared" si="99"/>
        <v>0</v>
      </c>
      <c r="U127" s="6"/>
      <c r="V127" s="137">
        <f t="shared" si="102"/>
        <v>0</v>
      </c>
      <c r="W127" s="167">
        <f t="shared" si="103"/>
        <v>0</v>
      </c>
      <c r="X127" s="6"/>
      <c r="Y127" s="137">
        <f t="shared" si="104"/>
        <v>0</v>
      </c>
      <c r="Z127" s="178">
        <f t="shared" si="105"/>
        <v>0</v>
      </c>
      <c r="AA127" s="6"/>
      <c r="AB127" s="137">
        <f t="shared" si="106"/>
        <v>0</v>
      </c>
      <c r="AC127" s="167">
        <f t="shared" si="107"/>
        <v>0</v>
      </c>
      <c r="AD127" s="6"/>
      <c r="AE127" s="137">
        <f t="shared" si="108"/>
        <v>0</v>
      </c>
      <c r="AF127" s="178">
        <f t="shared" si="109"/>
        <v>0</v>
      </c>
      <c r="AG127" s="6"/>
      <c r="AH127" s="137">
        <f t="shared" si="110"/>
        <v>0</v>
      </c>
      <c r="AI127" s="167">
        <f t="shared" si="111"/>
        <v>0</v>
      </c>
      <c r="AJ127" s="164">
        <f t="shared" si="112"/>
        <v>0</v>
      </c>
      <c r="AK127" s="165">
        <f t="shared" si="113"/>
        <v>0</v>
      </c>
    </row>
    <row r="128" spans="2:37" outlineLevel="1" x14ac:dyDescent="0.35">
      <c r="B128" s="238" t="s">
        <v>90</v>
      </c>
      <c r="C128" s="62" t="s">
        <v>106</v>
      </c>
      <c r="D128" s="68"/>
      <c r="E128" s="69"/>
      <c r="F128" s="68"/>
      <c r="G128" s="137">
        <f t="shared" si="90"/>
        <v>0</v>
      </c>
      <c r="H128" s="167">
        <f t="shared" si="91"/>
        <v>0</v>
      </c>
      <c r="I128" s="68"/>
      <c r="J128" s="137">
        <f t="shared" si="92"/>
        <v>0</v>
      </c>
      <c r="K128" s="167">
        <f t="shared" si="93"/>
        <v>0</v>
      </c>
      <c r="L128" s="68">
        <v>0</v>
      </c>
      <c r="M128" s="137">
        <f t="shared" si="94"/>
        <v>0</v>
      </c>
      <c r="N128" s="167">
        <f t="shared" si="95"/>
        <v>0</v>
      </c>
      <c r="O128" s="6"/>
      <c r="P128" s="137">
        <f t="shared" si="96"/>
        <v>0</v>
      </c>
      <c r="Q128" s="167">
        <f t="shared" si="97"/>
        <v>0</v>
      </c>
      <c r="R128" s="173">
        <f t="shared" si="98"/>
        <v>0</v>
      </c>
      <c r="S128" s="165">
        <f t="shared" si="99"/>
        <v>0</v>
      </c>
      <c r="U128" s="6"/>
      <c r="V128" s="137">
        <f t="shared" si="102"/>
        <v>0</v>
      </c>
      <c r="W128" s="167">
        <f t="shared" si="103"/>
        <v>0</v>
      </c>
      <c r="X128" s="6"/>
      <c r="Y128" s="137">
        <f t="shared" si="104"/>
        <v>0</v>
      </c>
      <c r="Z128" s="178">
        <f t="shared" si="105"/>
        <v>0</v>
      </c>
      <c r="AA128" s="6">
        <v>2</v>
      </c>
      <c r="AB128" s="137">
        <f t="shared" si="106"/>
        <v>2</v>
      </c>
      <c r="AC128" s="167">
        <f t="shared" si="107"/>
        <v>0</v>
      </c>
      <c r="AD128" s="6">
        <v>3</v>
      </c>
      <c r="AE128" s="137">
        <f t="shared" si="108"/>
        <v>5</v>
      </c>
      <c r="AF128" s="178">
        <f t="shared" si="109"/>
        <v>1.5</v>
      </c>
      <c r="AG128" s="6"/>
      <c r="AH128" s="137">
        <f t="shared" si="110"/>
        <v>5</v>
      </c>
      <c r="AI128" s="167">
        <f t="shared" si="111"/>
        <v>0</v>
      </c>
      <c r="AJ128" s="164">
        <f t="shared" si="112"/>
        <v>5</v>
      </c>
      <c r="AK128" s="165">
        <f t="shared" si="113"/>
        <v>0</v>
      </c>
    </row>
    <row r="129" spans="2:47" outlineLevel="1" x14ac:dyDescent="0.35">
      <c r="B129" s="238" t="s">
        <v>91</v>
      </c>
      <c r="C129" s="62" t="s">
        <v>106</v>
      </c>
      <c r="D129" s="68"/>
      <c r="E129" s="69"/>
      <c r="F129" s="68"/>
      <c r="G129" s="137">
        <f t="shared" si="90"/>
        <v>0</v>
      </c>
      <c r="H129" s="167">
        <f t="shared" si="91"/>
        <v>0</v>
      </c>
      <c r="I129" s="68"/>
      <c r="J129" s="137">
        <f t="shared" si="92"/>
        <v>0</v>
      </c>
      <c r="K129" s="167">
        <f t="shared" si="93"/>
        <v>0</v>
      </c>
      <c r="L129" s="68">
        <v>0</v>
      </c>
      <c r="M129" s="137">
        <f t="shared" si="94"/>
        <v>0</v>
      </c>
      <c r="N129" s="167">
        <f t="shared" si="95"/>
        <v>0</v>
      </c>
      <c r="O129" s="6"/>
      <c r="P129" s="137">
        <f t="shared" si="96"/>
        <v>0</v>
      </c>
      <c r="Q129" s="167">
        <f t="shared" si="97"/>
        <v>0</v>
      </c>
      <c r="R129" s="173">
        <f t="shared" si="98"/>
        <v>0</v>
      </c>
      <c r="S129" s="165">
        <f t="shared" si="99"/>
        <v>0</v>
      </c>
      <c r="U129" s="6"/>
      <c r="V129" s="137">
        <f t="shared" si="102"/>
        <v>0</v>
      </c>
      <c r="W129" s="167">
        <f t="shared" si="103"/>
        <v>0</v>
      </c>
      <c r="X129" s="6"/>
      <c r="Y129" s="137">
        <f t="shared" si="104"/>
        <v>0</v>
      </c>
      <c r="Z129" s="178">
        <f t="shared" si="105"/>
        <v>0</v>
      </c>
      <c r="AA129" s="6"/>
      <c r="AB129" s="137">
        <f t="shared" si="106"/>
        <v>0</v>
      </c>
      <c r="AC129" s="167">
        <f t="shared" si="107"/>
        <v>0</v>
      </c>
      <c r="AD129" s="6"/>
      <c r="AE129" s="137">
        <f t="shared" si="108"/>
        <v>0</v>
      </c>
      <c r="AF129" s="178">
        <f t="shared" si="109"/>
        <v>0</v>
      </c>
      <c r="AG129" s="6"/>
      <c r="AH129" s="137">
        <f t="shared" si="110"/>
        <v>0</v>
      </c>
      <c r="AI129" s="167">
        <f t="shared" si="111"/>
        <v>0</v>
      </c>
      <c r="AJ129" s="164">
        <f t="shared" si="112"/>
        <v>0</v>
      </c>
      <c r="AK129" s="165">
        <f t="shared" si="113"/>
        <v>0</v>
      </c>
    </row>
    <row r="130" spans="2:47" outlineLevel="1" x14ac:dyDescent="0.35">
      <c r="B130" s="237" t="s">
        <v>92</v>
      </c>
      <c r="C130" s="62" t="s">
        <v>106</v>
      </c>
      <c r="D130" s="68"/>
      <c r="E130" s="69"/>
      <c r="F130" s="68"/>
      <c r="G130" s="137">
        <f t="shared" si="90"/>
        <v>0</v>
      </c>
      <c r="H130" s="167">
        <f t="shared" si="91"/>
        <v>0</v>
      </c>
      <c r="I130" s="68"/>
      <c r="J130" s="137">
        <f t="shared" si="92"/>
        <v>0</v>
      </c>
      <c r="K130" s="167">
        <f t="shared" si="93"/>
        <v>0</v>
      </c>
      <c r="L130" s="68"/>
      <c r="M130" s="137">
        <f t="shared" si="94"/>
        <v>0</v>
      </c>
      <c r="N130" s="167">
        <f t="shared" si="95"/>
        <v>0</v>
      </c>
      <c r="O130" s="6"/>
      <c r="P130" s="137">
        <f t="shared" si="96"/>
        <v>0</v>
      </c>
      <c r="Q130" s="167">
        <f t="shared" si="97"/>
        <v>0</v>
      </c>
      <c r="R130" s="173">
        <f t="shared" si="98"/>
        <v>0</v>
      </c>
      <c r="S130" s="165">
        <f t="shared" si="99"/>
        <v>0</v>
      </c>
      <c r="U130" s="6"/>
      <c r="V130" s="137">
        <f t="shared" si="102"/>
        <v>0</v>
      </c>
      <c r="W130" s="167">
        <f t="shared" si="103"/>
        <v>0</v>
      </c>
      <c r="X130" s="6"/>
      <c r="Y130" s="137">
        <f t="shared" si="104"/>
        <v>0</v>
      </c>
      <c r="Z130" s="178">
        <f t="shared" si="105"/>
        <v>0</v>
      </c>
      <c r="AA130" s="6"/>
      <c r="AB130" s="137">
        <f t="shared" si="106"/>
        <v>0</v>
      </c>
      <c r="AC130" s="167">
        <f t="shared" si="107"/>
        <v>0</v>
      </c>
      <c r="AD130" s="6"/>
      <c r="AE130" s="137">
        <f t="shared" si="108"/>
        <v>0</v>
      </c>
      <c r="AF130" s="178">
        <f t="shared" si="109"/>
        <v>0</v>
      </c>
      <c r="AG130" s="6"/>
      <c r="AH130" s="137">
        <f t="shared" si="110"/>
        <v>0</v>
      </c>
      <c r="AI130" s="167">
        <f t="shared" si="111"/>
        <v>0</v>
      </c>
      <c r="AJ130" s="164">
        <f t="shared" si="112"/>
        <v>0</v>
      </c>
      <c r="AK130" s="165">
        <f t="shared" si="113"/>
        <v>0</v>
      </c>
    </row>
    <row r="131" spans="2:47" outlineLevel="1" x14ac:dyDescent="0.35">
      <c r="B131" s="238" t="s">
        <v>93</v>
      </c>
      <c r="C131" s="62" t="s">
        <v>106</v>
      </c>
      <c r="D131" s="68"/>
      <c r="E131" s="69"/>
      <c r="F131" s="68"/>
      <c r="G131" s="137">
        <f t="shared" si="90"/>
        <v>0</v>
      </c>
      <c r="H131" s="167">
        <f t="shared" si="91"/>
        <v>0</v>
      </c>
      <c r="I131" s="68"/>
      <c r="J131" s="137">
        <f t="shared" si="92"/>
        <v>0</v>
      </c>
      <c r="K131" s="167">
        <f t="shared" si="93"/>
        <v>0</v>
      </c>
      <c r="L131" s="68">
        <v>0</v>
      </c>
      <c r="M131" s="137">
        <f t="shared" si="94"/>
        <v>0</v>
      </c>
      <c r="N131" s="167">
        <f t="shared" si="95"/>
        <v>0</v>
      </c>
      <c r="O131" s="6"/>
      <c r="P131" s="137">
        <f t="shared" si="96"/>
        <v>0</v>
      </c>
      <c r="Q131" s="167">
        <f t="shared" si="97"/>
        <v>0</v>
      </c>
      <c r="R131" s="173">
        <f t="shared" si="98"/>
        <v>0</v>
      </c>
      <c r="S131" s="165">
        <f t="shared" si="99"/>
        <v>0</v>
      </c>
      <c r="U131" s="6"/>
      <c r="V131" s="137">
        <f t="shared" si="102"/>
        <v>0</v>
      </c>
      <c r="W131" s="167">
        <f t="shared" si="103"/>
        <v>0</v>
      </c>
      <c r="X131" s="6"/>
      <c r="Y131" s="137">
        <f t="shared" si="104"/>
        <v>0</v>
      </c>
      <c r="Z131" s="178">
        <f t="shared" si="105"/>
        <v>0</v>
      </c>
      <c r="AA131" s="6"/>
      <c r="AB131" s="137">
        <f t="shared" si="106"/>
        <v>0</v>
      </c>
      <c r="AC131" s="167">
        <f t="shared" si="107"/>
        <v>0</v>
      </c>
      <c r="AD131" s="6"/>
      <c r="AE131" s="137">
        <f t="shared" si="108"/>
        <v>0</v>
      </c>
      <c r="AF131" s="178">
        <f t="shared" si="109"/>
        <v>0</v>
      </c>
      <c r="AG131" s="6"/>
      <c r="AH131" s="137">
        <f t="shared" si="110"/>
        <v>0</v>
      </c>
      <c r="AI131" s="167">
        <f t="shared" si="111"/>
        <v>0</v>
      </c>
      <c r="AJ131" s="164">
        <f t="shared" si="112"/>
        <v>0</v>
      </c>
      <c r="AK131" s="165">
        <f t="shared" si="113"/>
        <v>0</v>
      </c>
    </row>
    <row r="132" spans="2:47" outlineLevel="1" x14ac:dyDescent="0.35">
      <c r="B132" s="237" t="s">
        <v>94</v>
      </c>
      <c r="C132" s="62" t="s">
        <v>106</v>
      </c>
      <c r="D132" s="68"/>
      <c r="E132" s="69"/>
      <c r="F132" s="68"/>
      <c r="G132" s="137">
        <f t="shared" si="90"/>
        <v>0</v>
      </c>
      <c r="H132" s="167">
        <f t="shared" si="91"/>
        <v>0</v>
      </c>
      <c r="I132" s="68"/>
      <c r="J132" s="137">
        <f t="shared" si="92"/>
        <v>0</v>
      </c>
      <c r="K132" s="167">
        <f t="shared" si="93"/>
        <v>0</v>
      </c>
      <c r="L132" s="68"/>
      <c r="M132" s="137">
        <f t="shared" si="94"/>
        <v>0</v>
      </c>
      <c r="N132" s="167">
        <f t="shared" si="95"/>
        <v>0</v>
      </c>
      <c r="O132" s="6"/>
      <c r="P132" s="137">
        <f t="shared" si="96"/>
        <v>0</v>
      </c>
      <c r="Q132" s="167">
        <f t="shared" si="97"/>
        <v>0</v>
      </c>
      <c r="R132" s="173">
        <f t="shared" si="98"/>
        <v>0</v>
      </c>
      <c r="S132" s="165">
        <f t="shared" si="99"/>
        <v>0</v>
      </c>
      <c r="U132" s="6"/>
      <c r="V132" s="137">
        <f t="shared" si="102"/>
        <v>0</v>
      </c>
      <c r="W132" s="167">
        <f t="shared" si="103"/>
        <v>0</v>
      </c>
      <c r="X132" s="6"/>
      <c r="Y132" s="137">
        <f t="shared" si="104"/>
        <v>0</v>
      </c>
      <c r="Z132" s="178">
        <f t="shared" si="105"/>
        <v>0</v>
      </c>
      <c r="AA132" s="6"/>
      <c r="AB132" s="137">
        <f t="shared" si="106"/>
        <v>0</v>
      </c>
      <c r="AC132" s="167">
        <f t="shared" si="107"/>
        <v>0</v>
      </c>
      <c r="AD132" s="6"/>
      <c r="AE132" s="137">
        <f t="shared" si="108"/>
        <v>0</v>
      </c>
      <c r="AF132" s="178">
        <f t="shared" si="109"/>
        <v>0</v>
      </c>
      <c r="AG132" s="6"/>
      <c r="AH132" s="137">
        <f t="shared" si="110"/>
        <v>0</v>
      </c>
      <c r="AI132" s="167">
        <f t="shared" si="111"/>
        <v>0</v>
      </c>
      <c r="AJ132" s="164">
        <f t="shared" si="112"/>
        <v>0</v>
      </c>
      <c r="AK132" s="165">
        <f t="shared" si="113"/>
        <v>0</v>
      </c>
    </row>
    <row r="133" spans="2:47" outlineLevel="1" x14ac:dyDescent="0.35">
      <c r="B133" s="238" t="s">
        <v>95</v>
      </c>
      <c r="C133" s="62" t="s">
        <v>106</v>
      </c>
      <c r="D133" s="68"/>
      <c r="E133" s="69"/>
      <c r="F133" s="68"/>
      <c r="G133" s="137">
        <f t="shared" si="90"/>
        <v>0</v>
      </c>
      <c r="H133" s="167">
        <f t="shared" si="91"/>
        <v>0</v>
      </c>
      <c r="I133" s="68"/>
      <c r="J133" s="137">
        <f t="shared" si="92"/>
        <v>0</v>
      </c>
      <c r="K133" s="167">
        <f t="shared" si="93"/>
        <v>0</v>
      </c>
      <c r="L133" s="68">
        <v>0</v>
      </c>
      <c r="M133" s="137">
        <f t="shared" si="94"/>
        <v>0</v>
      </c>
      <c r="N133" s="167">
        <f t="shared" si="95"/>
        <v>0</v>
      </c>
      <c r="O133" s="6"/>
      <c r="P133" s="137">
        <f t="shared" si="96"/>
        <v>0</v>
      </c>
      <c r="Q133" s="167">
        <f t="shared" si="97"/>
        <v>0</v>
      </c>
      <c r="R133" s="173">
        <f t="shared" si="98"/>
        <v>0</v>
      </c>
      <c r="S133" s="165">
        <f t="shared" si="99"/>
        <v>0</v>
      </c>
      <c r="U133" s="6"/>
      <c r="V133" s="137">
        <f t="shared" si="102"/>
        <v>0</v>
      </c>
      <c r="W133" s="167">
        <f t="shared" si="103"/>
        <v>0</v>
      </c>
      <c r="X133" s="6"/>
      <c r="Y133" s="137">
        <f t="shared" si="104"/>
        <v>0</v>
      </c>
      <c r="Z133" s="178">
        <f t="shared" si="105"/>
        <v>0</v>
      </c>
      <c r="AA133" s="6"/>
      <c r="AB133" s="137">
        <f t="shared" si="106"/>
        <v>0</v>
      </c>
      <c r="AC133" s="167">
        <f t="shared" si="107"/>
        <v>0</v>
      </c>
      <c r="AD133" s="6"/>
      <c r="AE133" s="137">
        <f t="shared" si="108"/>
        <v>0</v>
      </c>
      <c r="AF133" s="178">
        <f t="shared" si="109"/>
        <v>0</v>
      </c>
      <c r="AG133" s="6"/>
      <c r="AH133" s="137">
        <f t="shared" si="110"/>
        <v>0</v>
      </c>
      <c r="AI133" s="167">
        <f t="shared" si="111"/>
        <v>0</v>
      </c>
      <c r="AJ133" s="164">
        <f t="shared" si="112"/>
        <v>0</v>
      </c>
      <c r="AK133" s="165">
        <f t="shared" si="113"/>
        <v>0</v>
      </c>
    </row>
    <row r="134" spans="2:47" outlineLevel="1" x14ac:dyDescent="0.35">
      <c r="B134" s="237" t="s">
        <v>96</v>
      </c>
      <c r="C134" s="62" t="s">
        <v>106</v>
      </c>
      <c r="D134" s="68"/>
      <c r="E134" s="69"/>
      <c r="F134" s="68"/>
      <c r="G134" s="137">
        <f t="shared" si="90"/>
        <v>0</v>
      </c>
      <c r="H134" s="167">
        <f t="shared" si="91"/>
        <v>0</v>
      </c>
      <c r="I134" s="68"/>
      <c r="J134" s="137">
        <f t="shared" si="92"/>
        <v>0</v>
      </c>
      <c r="K134" s="167">
        <f t="shared" si="93"/>
        <v>0</v>
      </c>
      <c r="L134" s="68"/>
      <c r="M134" s="137">
        <f t="shared" si="94"/>
        <v>0</v>
      </c>
      <c r="N134" s="167">
        <f t="shared" si="95"/>
        <v>0</v>
      </c>
      <c r="O134" s="6"/>
      <c r="P134" s="137">
        <f t="shared" si="96"/>
        <v>0</v>
      </c>
      <c r="Q134" s="167">
        <f t="shared" si="97"/>
        <v>0</v>
      </c>
      <c r="R134" s="173">
        <f t="shared" si="98"/>
        <v>0</v>
      </c>
      <c r="S134" s="165">
        <f t="shared" si="99"/>
        <v>0</v>
      </c>
      <c r="U134" s="6"/>
      <c r="V134" s="137">
        <f t="shared" si="102"/>
        <v>0</v>
      </c>
      <c r="W134" s="167">
        <f t="shared" si="103"/>
        <v>0</v>
      </c>
      <c r="X134" s="6"/>
      <c r="Y134" s="137">
        <f t="shared" si="104"/>
        <v>0</v>
      </c>
      <c r="Z134" s="178">
        <f t="shared" si="105"/>
        <v>0</v>
      </c>
      <c r="AA134" s="6"/>
      <c r="AB134" s="137">
        <f t="shared" si="106"/>
        <v>0</v>
      </c>
      <c r="AC134" s="167">
        <f t="shared" si="107"/>
        <v>0</v>
      </c>
      <c r="AD134" s="6"/>
      <c r="AE134" s="137">
        <f t="shared" si="108"/>
        <v>0</v>
      </c>
      <c r="AF134" s="178">
        <f t="shared" si="109"/>
        <v>0</v>
      </c>
      <c r="AG134" s="6"/>
      <c r="AH134" s="137">
        <f t="shared" si="110"/>
        <v>0</v>
      </c>
      <c r="AI134" s="167">
        <f t="shared" si="111"/>
        <v>0</v>
      </c>
      <c r="AJ134" s="164">
        <f t="shared" si="112"/>
        <v>0</v>
      </c>
      <c r="AK134" s="165">
        <f t="shared" si="113"/>
        <v>0</v>
      </c>
    </row>
    <row r="135" spans="2:47" outlineLevel="1" x14ac:dyDescent="0.35">
      <c r="B135" s="238" t="s">
        <v>97</v>
      </c>
      <c r="C135" s="62" t="s">
        <v>106</v>
      </c>
      <c r="D135" s="68"/>
      <c r="E135" s="69"/>
      <c r="F135" s="68"/>
      <c r="G135" s="137">
        <f t="shared" si="90"/>
        <v>0</v>
      </c>
      <c r="H135" s="167">
        <f t="shared" si="91"/>
        <v>0</v>
      </c>
      <c r="I135" s="68"/>
      <c r="J135" s="137">
        <f t="shared" si="92"/>
        <v>0</v>
      </c>
      <c r="K135" s="167">
        <f t="shared" si="93"/>
        <v>0</v>
      </c>
      <c r="L135" s="68">
        <v>5</v>
      </c>
      <c r="M135" s="137">
        <f t="shared" si="94"/>
        <v>5</v>
      </c>
      <c r="N135" s="167">
        <f t="shared" si="95"/>
        <v>0</v>
      </c>
      <c r="O135" s="6"/>
      <c r="P135" s="137">
        <f t="shared" si="96"/>
        <v>5</v>
      </c>
      <c r="Q135" s="167">
        <f t="shared" si="97"/>
        <v>0</v>
      </c>
      <c r="R135" s="173">
        <f t="shared" si="98"/>
        <v>5</v>
      </c>
      <c r="S135" s="165">
        <f t="shared" si="99"/>
        <v>0</v>
      </c>
      <c r="U135" s="6">
        <v>11</v>
      </c>
      <c r="V135" s="137">
        <f t="shared" si="102"/>
        <v>16</v>
      </c>
      <c r="W135" s="167">
        <f t="shared" si="103"/>
        <v>2.2000000000000002</v>
      </c>
      <c r="X135" s="6">
        <v>10</v>
      </c>
      <c r="Y135" s="137">
        <f t="shared" si="104"/>
        <v>26</v>
      </c>
      <c r="Z135" s="178">
        <f t="shared" si="105"/>
        <v>0.625</v>
      </c>
      <c r="AA135" s="6">
        <v>7</v>
      </c>
      <c r="AB135" s="137">
        <f t="shared" si="106"/>
        <v>33</v>
      </c>
      <c r="AC135" s="167">
        <f t="shared" si="107"/>
        <v>0.26923076923076922</v>
      </c>
      <c r="AD135" s="6">
        <v>5</v>
      </c>
      <c r="AE135" s="137">
        <f t="shared" si="108"/>
        <v>38</v>
      </c>
      <c r="AF135" s="178">
        <f t="shared" si="109"/>
        <v>0.15151515151515152</v>
      </c>
      <c r="AG135" s="6">
        <v>7</v>
      </c>
      <c r="AH135" s="137">
        <f t="shared" si="110"/>
        <v>45</v>
      </c>
      <c r="AI135" s="167">
        <f t="shared" si="111"/>
        <v>0.18421052631578946</v>
      </c>
      <c r="AJ135" s="164">
        <f t="shared" si="112"/>
        <v>40</v>
      </c>
      <c r="AK135" s="165">
        <f t="shared" si="113"/>
        <v>0.29501003205567566</v>
      </c>
    </row>
    <row r="136" spans="2:47" outlineLevel="1" x14ac:dyDescent="0.35">
      <c r="B136" s="237" t="s">
        <v>98</v>
      </c>
      <c r="C136" s="62" t="s">
        <v>106</v>
      </c>
      <c r="D136" s="68"/>
      <c r="E136" s="69"/>
      <c r="F136" s="68"/>
      <c r="G136" s="137">
        <f t="shared" si="90"/>
        <v>0</v>
      </c>
      <c r="H136" s="167">
        <f t="shared" si="91"/>
        <v>0</v>
      </c>
      <c r="I136" s="68"/>
      <c r="J136" s="137">
        <f t="shared" si="92"/>
        <v>0</v>
      </c>
      <c r="K136" s="167">
        <f t="shared" si="93"/>
        <v>0</v>
      </c>
      <c r="L136" s="68"/>
      <c r="M136" s="137">
        <f t="shared" si="94"/>
        <v>0</v>
      </c>
      <c r="N136" s="167">
        <f t="shared" si="95"/>
        <v>0</v>
      </c>
      <c r="O136" s="6"/>
      <c r="P136" s="137">
        <f t="shared" si="96"/>
        <v>0</v>
      </c>
      <c r="Q136" s="167">
        <f t="shared" si="97"/>
        <v>0</v>
      </c>
      <c r="R136" s="173">
        <f t="shared" si="98"/>
        <v>0</v>
      </c>
      <c r="S136" s="165">
        <f t="shared" si="99"/>
        <v>0</v>
      </c>
      <c r="U136" s="6"/>
      <c r="V136" s="137">
        <f t="shared" si="102"/>
        <v>0</v>
      </c>
      <c r="W136" s="167">
        <f t="shared" si="103"/>
        <v>0</v>
      </c>
      <c r="X136" s="6"/>
      <c r="Y136" s="137">
        <f t="shared" si="104"/>
        <v>0</v>
      </c>
      <c r="Z136" s="178">
        <f t="shared" si="105"/>
        <v>0</v>
      </c>
      <c r="AA136" s="6"/>
      <c r="AB136" s="137">
        <f t="shared" si="106"/>
        <v>0</v>
      </c>
      <c r="AC136" s="167">
        <f t="shared" si="107"/>
        <v>0</v>
      </c>
      <c r="AD136" s="6"/>
      <c r="AE136" s="137">
        <f t="shared" si="108"/>
        <v>0</v>
      </c>
      <c r="AF136" s="178">
        <f t="shared" si="109"/>
        <v>0</v>
      </c>
      <c r="AG136" s="6"/>
      <c r="AH136" s="137">
        <f t="shared" si="110"/>
        <v>0</v>
      </c>
      <c r="AI136" s="167">
        <f t="shared" si="111"/>
        <v>0</v>
      </c>
      <c r="AJ136" s="164">
        <f t="shared" si="112"/>
        <v>0</v>
      </c>
      <c r="AK136" s="165">
        <f t="shared" si="113"/>
        <v>0</v>
      </c>
    </row>
    <row r="137" spans="2:47" outlineLevel="1" x14ac:dyDescent="0.35">
      <c r="B137" s="238" t="s">
        <v>99</v>
      </c>
      <c r="C137" s="62" t="s">
        <v>106</v>
      </c>
      <c r="D137" s="68"/>
      <c r="E137" s="69"/>
      <c r="F137" s="68"/>
      <c r="G137" s="137">
        <f t="shared" si="90"/>
        <v>0</v>
      </c>
      <c r="H137" s="167">
        <f t="shared" si="91"/>
        <v>0</v>
      </c>
      <c r="I137" s="68"/>
      <c r="J137" s="137">
        <f t="shared" si="92"/>
        <v>0</v>
      </c>
      <c r="K137" s="167">
        <f t="shared" si="93"/>
        <v>0</v>
      </c>
      <c r="L137" s="68">
        <v>0</v>
      </c>
      <c r="M137" s="137">
        <f t="shared" si="94"/>
        <v>0</v>
      </c>
      <c r="N137" s="167">
        <f t="shared" si="95"/>
        <v>0</v>
      </c>
      <c r="O137" s="6"/>
      <c r="P137" s="137">
        <f t="shared" si="96"/>
        <v>0</v>
      </c>
      <c r="Q137" s="167">
        <f t="shared" si="97"/>
        <v>0</v>
      </c>
      <c r="R137" s="173">
        <f t="shared" si="98"/>
        <v>0</v>
      </c>
      <c r="S137" s="165">
        <f t="shared" si="99"/>
        <v>0</v>
      </c>
      <c r="U137" s="6">
        <v>4</v>
      </c>
      <c r="V137" s="137">
        <f t="shared" si="102"/>
        <v>4</v>
      </c>
      <c r="W137" s="167">
        <f t="shared" si="103"/>
        <v>0</v>
      </c>
      <c r="X137" s="6">
        <v>5</v>
      </c>
      <c r="Y137" s="137">
        <f t="shared" si="104"/>
        <v>9</v>
      </c>
      <c r="Z137" s="178">
        <f t="shared" si="105"/>
        <v>1.25</v>
      </c>
      <c r="AA137" s="6">
        <v>6</v>
      </c>
      <c r="AB137" s="137">
        <f t="shared" si="106"/>
        <v>15</v>
      </c>
      <c r="AC137" s="167">
        <f t="shared" si="107"/>
        <v>0.66666666666666663</v>
      </c>
      <c r="AD137" s="6">
        <v>4</v>
      </c>
      <c r="AE137" s="137">
        <f t="shared" si="108"/>
        <v>19</v>
      </c>
      <c r="AF137" s="178">
        <f t="shared" si="109"/>
        <v>0.26666666666666666</v>
      </c>
      <c r="AG137" s="6">
        <v>4</v>
      </c>
      <c r="AH137" s="137">
        <f t="shared" si="110"/>
        <v>23</v>
      </c>
      <c r="AI137" s="167">
        <f t="shared" si="111"/>
        <v>0.21052631578947367</v>
      </c>
      <c r="AJ137" s="164">
        <f t="shared" si="112"/>
        <v>23</v>
      </c>
      <c r="AK137" s="165">
        <f t="shared" si="113"/>
        <v>0.54852050734123625</v>
      </c>
    </row>
    <row r="138" spans="2:47" ht="15" customHeight="1" outlineLevel="1" x14ac:dyDescent="0.35">
      <c r="B138" s="49" t="s">
        <v>139</v>
      </c>
      <c r="C138" s="46" t="s">
        <v>106</v>
      </c>
      <c r="D138" s="170">
        <f>SUM(D113:D137)</f>
        <v>0</v>
      </c>
      <c r="E138" s="170">
        <f>SUM(E113:E137)</f>
        <v>0</v>
      </c>
      <c r="F138" s="170">
        <f>SUM(F113:F137)</f>
        <v>0</v>
      </c>
      <c r="G138" s="170">
        <f>SUM(G113:G137)</f>
        <v>0</v>
      </c>
      <c r="H138" s="179">
        <f>IFERROR((G138-E138)/E138,0)</f>
        <v>0</v>
      </c>
      <c r="I138" s="170">
        <f>SUM(I113:I137)</f>
        <v>0</v>
      </c>
      <c r="J138" s="170">
        <f>SUM(J113:J137)</f>
        <v>0</v>
      </c>
      <c r="K138" s="166">
        <f t="shared" ref="K138" si="114">IFERROR((J138-G138)/G138,0)</f>
        <v>0</v>
      </c>
      <c r="L138" s="170">
        <f>SUM(L113:L137)</f>
        <v>57</v>
      </c>
      <c r="M138" s="170">
        <f>SUM(M113:M137)</f>
        <v>57</v>
      </c>
      <c r="N138" s="179">
        <f t="shared" ref="N138" si="115">IFERROR((M138-J138)/J138,0)</f>
        <v>0</v>
      </c>
      <c r="O138" s="170">
        <f>SUM(O113:O137)</f>
        <v>5</v>
      </c>
      <c r="P138" s="170">
        <f>SUM(P113:P137)</f>
        <v>62</v>
      </c>
      <c r="Q138" s="166">
        <f t="shared" si="97"/>
        <v>8.771929824561403E-2</v>
      </c>
      <c r="R138" s="170">
        <f>SUM(R113:R137)</f>
        <v>62</v>
      </c>
      <c r="S138" s="162">
        <f t="shared" si="99"/>
        <v>0</v>
      </c>
      <c r="U138" s="170">
        <f>SUM(U113:U137)</f>
        <v>87</v>
      </c>
      <c r="V138" s="170">
        <f>SUM(V113:V137)</f>
        <v>149</v>
      </c>
      <c r="W138" s="166">
        <f>IFERROR((V138-P138)/P138,0)</f>
        <v>1.403225806451613</v>
      </c>
      <c r="X138" s="170">
        <f>SUM(X113:X137)</f>
        <v>81</v>
      </c>
      <c r="Y138" s="170">
        <f>SUM(Y113:Y137)</f>
        <v>230</v>
      </c>
      <c r="Z138" s="175">
        <f>IFERROR((Y138-V138)/V138,0)</f>
        <v>0.5436241610738255</v>
      </c>
      <c r="AA138" s="170">
        <f>SUM(AA113:AA137)</f>
        <v>84</v>
      </c>
      <c r="AB138" s="170">
        <f>SUM(AB113:AB137)</f>
        <v>314</v>
      </c>
      <c r="AC138" s="174">
        <f>IFERROR((AB138-Y138)/Y138,0)</f>
        <v>0.36521739130434783</v>
      </c>
      <c r="AD138" s="170">
        <f>SUM(AD113:AD137)</f>
        <v>71</v>
      </c>
      <c r="AE138" s="170">
        <f>SUM(AE113:AE137)</f>
        <v>385</v>
      </c>
      <c r="AF138" s="175">
        <f>IFERROR((AE138-AB138)/AB138,0)</f>
        <v>0.22611464968152867</v>
      </c>
      <c r="AG138" s="170">
        <f>SUM(AG113:AG137)</f>
        <v>66</v>
      </c>
      <c r="AH138" s="170">
        <f>SUM(AH113:AH137)</f>
        <v>451</v>
      </c>
      <c r="AI138" s="161">
        <f>IFERROR((AH138-AE138)/AE138,0)</f>
        <v>0.17142857142857143</v>
      </c>
      <c r="AJ138" s="170">
        <f>SUM(AJ113:AJ137)</f>
        <v>389</v>
      </c>
      <c r="AK138" s="165">
        <f t="shared" ref="AK138" si="116">IFERROR((AH138/V138)^(1/4)-1,0)</f>
        <v>0.31900842138567764</v>
      </c>
    </row>
    <row r="140" spans="2:47" ht="15.5" x14ac:dyDescent="0.35">
      <c r="B140" s="306" t="s">
        <v>110</v>
      </c>
      <c r="C140" s="306"/>
      <c r="D140" s="306"/>
      <c r="E140" s="306"/>
      <c r="F140" s="306"/>
      <c r="G140" s="306"/>
      <c r="H140" s="306"/>
      <c r="I140" s="306"/>
      <c r="J140" s="306"/>
      <c r="K140" s="306"/>
      <c r="L140" s="306"/>
      <c r="M140" s="306"/>
      <c r="N140" s="306"/>
      <c r="O140" s="306"/>
      <c r="P140" s="306"/>
      <c r="Q140" s="306"/>
      <c r="R140" s="306"/>
      <c r="S140" s="306"/>
      <c r="T140" s="306"/>
      <c r="U140" s="306"/>
      <c r="V140" s="306"/>
      <c r="W140" s="306"/>
      <c r="X140" s="306"/>
      <c r="Y140" s="306"/>
      <c r="Z140" s="306"/>
      <c r="AA140" s="306"/>
      <c r="AB140" s="306"/>
      <c r="AC140" s="306"/>
      <c r="AD140" s="306"/>
      <c r="AE140" s="306"/>
      <c r="AF140" s="306"/>
      <c r="AG140" s="306"/>
      <c r="AH140" s="306"/>
      <c r="AI140" s="306"/>
      <c r="AJ140" s="306"/>
      <c r="AK140" s="306"/>
      <c r="AL140" s="306"/>
      <c r="AM140" s="306"/>
      <c r="AN140" s="306"/>
      <c r="AO140" s="306"/>
      <c r="AP140" s="306"/>
      <c r="AQ140" s="306"/>
      <c r="AR140" s="306"/>
      <c r="AS140" s="306"/>
      <c r="AT140" s="306"/>
      <c r="AU140" s="306"/>
    </row>
    <row r="141" spans="2:47" ht="5.5" customHeight="1" outlineLevel="1" x14ac:dyDescent="0.35">
      <c r="B141" s="102"/>
      <c r="C141" s="102"/>
      <c r="D141" s="102"/>
      <c r="E141" s="102"/>
      <c r="F141" s="102"/>
      <c r="G141" s="102"/>
      <c r="H141" s="102"/>
      <c r="I141" s="102"/>
      <c r="J141" s="102"/>
      <c r="K141" s="102"/>
      <c r="L141" s="102"/>
      <c r="M141" s="102"/>
      <c r="N141" s="102"/>
      <c r="O141" s="102"/>
      <c r="P141" s="102"/>
      <c r="Q141" s="102"/>
      <c r="R141" s="102"/>
      <c r="S141" s="102"/>
      <c r="T141" s="102"/>
      <c r="U141" s="102"/>
      <c r="V141" s="102"/>
      <c r="W141" s="102"/>
      <c r="X141" s="102"/>
      <c r="Y141" s="102"/>
      <c r="Z141" s="102"/>
      <c r="AA141" s="102"/>
      <c r="AB141" s="102"/>
      <c r="AC141" s="102"/>
      <c r="AD141" s="102"/>
      <c r="AE141" s="102"/>
      <c r="AF141" s="102"/>
      <c r="AG141" s="102"/>
      <c r="AH141" s="102"/>
      <c r="AI141" s="102"/>
      <c r="AJ141" s="102"/>
      <c r="AK141" s="102"/>
    </row>
    <row r="142" spans="2:47" outlineLevel="1" x14ac:dyDescent="0.35">
      <c r="B142" s="326"/>
      <c r="C142" s="335" t="s">
        <v>105</v>
      </c>
      <c r="D142" s="317" t="s">
        <v>131</v>
      </c>
      <c r="E142" s="318"/>
      <c r="F142" s="318"/>
      <c r="G142" s="318"/>
      <c r="H142" s="318"/>
      <c r="I142" s="318"/>
      <c r="J142" s="318"/>
      <c r="K142" s="318"/>
      <c r="L142" s="318"/>
      <c r="M142" s="318"/>
      <c r="N142" s="318"/>
      <c r="O142" s="318"/>
      <c r="P142" s="318"/>
      <c r="Q142" s="319"/>
      <c r="R142" s="322" t="str">
        <f xml:space="preserve"> D143&amp;" - "&amp;O143</f>
        <v>2019 - 2023</v>
      </c>
      <c r="S142" s="323"/>
      <c r="U142" s="317" t="s">
        <v>144</v>
      </c>
      <c r="V142" s="318"/>
      <c r="W142" s="318"/>
      <c r="X142" s="318"/>
      <c r="Y142" s="318"/>
      <c r="Z142" s="318"/>
      <c r="AA142" s="318"/>
      <c r="AB142" s="318"/>
      <c r="AC142" s="318"/>
      <c r="AD142" s="318"/>
      <c r="AE142" s="318"/>
      <c r="AF142" s="318"/>
      <c r="AG142" s="318"/>
      <c r="AH142" s="318"/>
      <c r="AI142" s="318"/>
      <c r="AJ142" s="318"/>
      <c r="AK142" s="319"/>
    </row>
    <row r="143" spans="2:47" outlineLevel="1" x14ac:dyDescent="0.35">
      <c r="B143" s="327"/>
      <c r="C143" s="335"/>
      <c r="D143" s="317">
        <f>$C$3-5</f>
        <v>2019</v>
      </c>
      <c r="E143" s="319"/>
      <c r="F143" s="318">
        <f>$C$3-4</f>
        <v>2020</v>
      </c>
      <c r="G143" s="318"/>
      <c r="H143" s="318"/>
      <c r="I143" s="317">
        <f>$C$3-3</f>
        <v>2021</v>
      </c>
      <c r="J143" s="318"/>
      <c r="K143" s="319"/>
      <c r="L143" s="317">
        <f>$C$3-2</f>
        <v>2022</v>
      </c>
      <c r="M143" s="318"/>
      <c r="N143" s="319"/>
      <c r="O143" s="317">
        <f>$C$3-1</f>
        <v>2023</v>
      </c>
      <c r="P143" s="318"/>
      <c r="Q143" s="319"/>
      <c r="R143" s="324"/>
      <c r="S143" s="325"/>
      <c r="U143" s="317">
        <f>$C$3</f>
        <v>2024</v>
      </c>
      <c r="V143" s="318"/>
      <c r="W143" s="319"/>
      <c r="X143" s="318">
        <f>$C$3+1</f>
        <v>2025</v>
      </c>
      <c r="Y143" s="318"/>
      <c r="Z143" s="318"/>
      <c r="AA143" s="317">
        <f>$C$3+2</f>
        <v>2026</v>
      </c>
      <c r="AB143" s="318"/>
      <c r="AC143" s="319"/>
      <c r="AD143" s="318">
        <f>$C$3+3</f>
        <v>2027</v>
      </c>
      <c r="AE143" s="318"/>
      <c r="AF143" s="318"/>
      <c r="AG143" s="317">
        <f>$C$3+4</f>
        <v>2028</v>
      </c>
      <c r="AH143" s="318"/>
      <c r="AI143" s="319"/>
      <c r="AJ143" s="320" t="str">
        <f>U143&amp;" - "&amp;AG143</f>
        <v>2024 - 2028</v>
      </c>
      <c r="AK143" s="321"/>
    </row>
    <row r="144" spans="2:47" ht="29" outlineLevel="1" x14ac:dyDescent="0.35">
      <c r="B144" s="328"/>
      <c r="C144" s="335"/>
      <c r="D144" s="64" t="s">
        <v>133</v>
      </c>
      <c r="E144" s="65" t="s">
        <v>134</v>
      </c>
      <c r="F144" s="74" t="s">
        <v>133</v>
      </c>
      <c r="G144" s="9" t="s">
        <v>134</v>
      </c>
      <c r="H144" s="65" t="s">
        <v>135</v>
      </c>
      <c r="I144" s="74" t="s">
        <v>133</v>
      </c>
      <c r="J144" s="9" t="s">
        <v>134</v>
      </c>
      <c r="K144" s="65" t="s">
        <v>135</v>
      </c>
      <c r="L144" s="74" t="s">
        <v>133</v>
      </c>
      <c r="M144" s="9" t="s">
        <v>134</v>
      </c>
      <c r="N144" s="65" t="s">
        <v>135</v>
      </c>
      <c r="O144" s="74" t="s">
        <v>133</v>
      </c>
      <c r="P144" s="9" t="s">
        <v>134</v>
      </c>
      <c r="Q144" s="65" t="s">
        <v>135</v>
      </c>
      <c r="R144" s="64" t="s">
        <v>127</v>
      </c>
      <c r="S144" s="119" t="s">
        <v>136</v>
      </c>
      <c r="U144" s="64" t="s">
        <v>133</v>
      </c>
      <c r="V144" s="9" t="s">
        <v>134</v>
      </c>
      <c r="W144" s="65" t="s">
        <v>135</v>
      </c>
      <c r="X144" s="74" t="s">
        <v>133</v>
      </c>
      <c r="Y144" s="9" t="s">
        <v>134</v>
      </c>
      <c r="Z144" s="65" t="s">
        <v>135</v>
      </c>
      <c r="AA144" s="74" t="s">
        <v>133</v>
      </c>
      <c r="AB144" s="9" t="s">
        <v>134</v>
      </c>
      <c r="AC144" s="65" t="s">
        <v>135</v>
      </c>
      <c r="AD144" s="74" t="s">
        <v>133</v>
      </c>
      <c r="AE144" s="9" t="s">
        <v>134</v>
      </c>
      <c r="AF144" s="65" t="s">
        <v>135</v>
      </c>
      <c r="AG144" s="74" t="s">
        <v>133</v>
      </c>
      <c r="AH144" s="9" t="s">
        <v>134</v>
      </c>
      <c r="AI144" s="65" t="s">
        <v>135</v>
      </c>
      <c r="AJ144" s="74" t="s">
        <v>127</v>
      </c>
      <c r="AK144" s="119" t="s">
        <v>136</v>
      </c>
    </row>
    <row r="145" spans="2:37" outlineLevel="1" x14ac:dyDescent="0.35">
      <c r="B145" s="237" t="s">
        <v>75</v>
      </c>
      <c r="C145" s="62" t="s">
        <v>106</v>
      </c>
      <c r="D145" s="68"/>
      <c r="E145" s="69"/>
      <c r="F145" s="68"/>
      <c r="G145" s="137">
        <f t="shared" ref="G145:G169" si="117">E145+F145</f>
        <v>0</v>
      </c>
      <c r="H145" s="167">
        <f t="shared" ref="H145:H169" si="118">IFERROR((G145-E145)/E145,0)</f>
        <v>0</v>
      </c>
      <c r="I145" s="68"/>
      <c r="J145" s="137">
        <f t="shared" ref="J145:J169" si="119">G145+I145</f>
        <v>0</v>
      </c>
      <c r="K145" s="167">
        <f t="shared" ref="K145:K169" si="120">IFERROR((J145-G145)/G145,0)</f>
        <v>0</v>
      </c>
      <c r="L145" s="68"/>
      <c r="M145" s="137">
        <f t="shared" ref="M145:M169" si="121">J145+L145</f>
        <v>0</v>
      </c>
      <c r="N145" s="167">
        <f t="shared" ref="N145:N169" si="122">IFERROR((M145-J145)/J145,0)</f>
        <v>0</v>
      </c>
      <c r="O145" s="68"/>
      <c r="P145" s="137">
        <f t="shared" ref="P145:P169" si="123">M145+O145</f>
        <v>0</v>
      </c>
      <c r="Q145" s="167">
        <f t="shared" ref="Q145:Q170" si="124">IFERROR((P145-M145)/M145,0)</f>
        <v>0</v>
      </c>
      <c r="R145" s="173">
        <f t="shared" ref="R145:R169" si="125">D145+F145+I145+L145+O145</f>
        <v>0</v>
      </c>
      <c r="S145" s="165">
        <f t="shared" ref="S145:S170" si="126">IFERROR((P145/E145)^(1/4)-1,0)</f>
        <v>0</v>
      </c>
      <c r="U145" s="6"/>
      <c r="V145" s="137">
        <f t="shared" ref="V145" si="127">P145+U145</f>
        <v>0</v>
      </c>
      <c r="W145" s="167">
        <f t="shared" ref="W145" si="128">IFERROR((V145-P145)/P145,0)</f>
        <v>0</v>
      </c>
      <c r="X145" s="6"/>
      <c r="Y145" s="137">
        <f>V145+X145</f>
        <v>0</v>
      </c>
      <c r="Z145" s="178">
        <f>IFERROR((Y145-V145)/V145,0)</f>
        <v>0</v>
      </c>
      <c r="AA145" s="6"/>
      <c r="AB145" s="137">
        <f>Y145+AA145</f>
        <v>0</v>
      </c>
      <c r="AC145" s="167">
        <f>IFERROR((AB145-Y145)/Y145,0)</f>
        <v>0</v>
      </c>
      <c r="AD145" s="6"/>
      <c r="AE145" s="137">
        <f>AB145+AD145</f>
        <v>0</v>
      </c>
      <c r="AF145" s="178">
        <f>IFERROR((AE145-AB145)/AB145,0)</f>
        <v>0</v>
      </c>
      <c r="AG145" s="6"/>
      <c r="AH145" s="137">
        <f>AE145+AG145</f>
        <v>0</v>
      </c>
      <c r="AI145" s="167">
        <f>IFERROR((AH145-AE145)/AE145,0)</f>
        <v>0</v>
      </c>
      <c r="AJ145" s="164">
        <f>U145+X145+AA145+AD145+AG145</f>
        <v>0</v>
      </c>
      <c r="AK145" s="165">
        <f>IFERROR((AH145/V145)^(1/4)-1,0)</f>
        <v>0</v>
      </c>
    </row>
    <row r="146" spans="2:37" outlineLevel="1" x14ac:dyDescent="0.35">
      <c r="B146" s="238" t="s">
        <v>76</v>
      </c>
      <c r="C146" s="62" t="s">
        <v>106</v>
      </c>
      <c r="D146" s="68"/>
      <c r="E146" s="69">
        <v>2</v>
      </c>
      <c r="F146" s="68"/>
      <c r="G146" s="137">
        <f t="shared" si="117"/>
        <v>2</v>
      </c>
      <c r="H146" s="167">
        <f t="shared" si="118"/>
        <v>0</v>
      </c>
      <c r="I146" s="68"/>
      <c r="J146" s="137">
        <f t="shared" si="119"/>
        <v>2</v>
      </c>
      <c r="K146" s="167">
        <f t="shared" si="120"/>
        <v>0</v>
      </c>
      <c r="L146" s="68"/>
      <c r="M146" s="137">
        <f t="shared" si="121"/>
        <v>2</v>
      </c>
      <c r="N146" s="167">
        <f t="shared" si="122"/>
        <v>0</v>
      </c>
      <c r="O146" s="68"/>
      <c r="P146" s="137">
        <f t="shared" si="123"/>
        <v>2</v>
      </c>
      <c r="Q146" s="167">
        <f t="shared" si="124"/>
        <v>0</v>
      </c>
      <c r="R146" s="173">
        <f t="shared" si="125"/>
        <v>0</v>
      </c>
      <c r="S146" s="165">
        <f t="shared" si="126"/>
        <v>0</v>
      </c>
      <c r="U146" s="6"/>
      <c r="V146" s="137">
        <f t="shared" ref="V146:V169" si="129">P146+U146</f>
        <v>2</v>
      </c>
      <c r="W146" s="167">
        <f t="shared" ref="W146:W169" si="130">IFERROR((V146-P146)/P146,0)</f>
        <v>0</v>
      </c>
      <c r="X146" s="6"/>
      <c r="Y146" s="137">
        <f t="shared" ref="Y146:Y169" si="131">V146+X146</f>
        <v>2</v>
      </c>
      <c r="Z146" s="178">
        <f t="shared" ref="Z146:Z169" si="132">IFERROR((Y146-V146)/V146,0)</f>
        <v>0</v>
      </c>
      <c r="AA146" s="6"/>
      <c r="AB146" s="137">
        <f t="shared" ref="AB146:AB169" si="133">Y146+AA146</f>
        <v>2</v>
      </c>
      <c r="AC146" s="167">
        <f t="shared" ref="AC146:AC169" si="134">IFERROR((AB146-Y146)/Y146,0)</f>
        <v>0</v>
      </c>
      <c r="AD146" s="6"/>
      <c r="AE146" s="137">
        <f t="shared" ref="AE146:AE169" si="135">AB146+AD146</f>
        <v>2</v>
      </c>
      <c r="AF146" s="178">
        <f t="shared" ref="AF146:AF169" si="136">IFERROR((AE146-AB146)/AB146,0)</f>
        <v>0</v>
      </c>
      <c r="AG146" s="6"/>
      <c r="AH146" s="137">
        <f t="shared" ref="AH146:AH169" si="137">AE146+AG146</f>
        <v>2</v>
      </c>
      <c r="AI146" s="167">
        <f t="shared" ref="AI146:AI169" si="138">IFERROR((AH146-AE146)/AE146,0)</f>
        <v>0</v>
      </c>
      <c r="AJ146" s="164">
        <f t="shared" ref="AJ146:AJ169" si="139">U146+X146+AA146+AD146+AG146</f>
        <v>0</v>
      </c>
      <c r="AK146" s="165">
        <f t="shared" ref="AK146:AK169" si="140">IFERROR((AH146/V146)^(1/4)-1,0)</f>
        <v>0</v>
      </c>
    </row>
    <row r="147" spans="2:37" outlineLevel="1" x14ac:dyDescent="0.35">
      <c r="B147" s="237" t="s">
        <v>77</v>
      </c>
      <c r="C147" s="62" t="s">
        <v>106</v>
      </c>
      <c r="D147" s="68"/>
      <c r="E147" s="69"/>
      <c r="F147" s="68"/>
      <c r="G147" s="137">
        <f t="shared" si="117"/>
        <v>0</v>
      </c>
      <c r="H147" s="167">
        <f t="shared" si="118"/>
        <v>0</v>
      </c>
      <c r="I147" s="68"/>
      <c r="J147" s="137">
        <f t="shared" si="119"/>
        <v>0</v>
      </c>
      <c r="K147" s="167">
        <f t="shared" si="120"/>
        <v>0</v>
      </c>
      <c r="L147" s="68"/>
      <c r="M147" s="137">
        <f t="shared" si="121"/>
        <v>0</v>
      </c>
      <c r="N147" s="167">
        <f t="shared" si="122"/>
        <v>0</v>
      </c>
      <c r="O147" s="68"/>
      <c r="P147" s="137">
        <f t="shared" si="123"/>
        <v>0</v>
      </c>
      <c r="Q147" s="167">
        <f t="shared" si="124"/>
        <v>0</v>
      </c>
      <c r="R147" s="173">
        <f t="shared" si="125"/>
        <v>0</v>
      </c>
      <c r="S147" s="165">
        <f t="shared" si="126"/>
        <v>0</v>
      </c>
      <c r="U147" s="6"/>
      <c r="V147" s="137">
        <f t="shared" si="129"/>
        <v>0</v>
      </c>
      <c r="W147" s="167">
        <f t="shared" si="130"/>
        <v>0</v>
      </c>
      <c r="X147" s="6"/>
      <c r="Y147" s="137">
        <f t="shared" si="131"/>
        <v>0</v>
      </c>
      <c r="Z147" s="178">
        <f t="shared" si="132"/>
        <v>0</v>
      </c>
      <c r="AA147" s="6"/>
      <c r="AB147" s="137">
        <f t="shared" si="133"/>
        <v>0</v>
      </c>
      <c r="AC147" s="167">
        <f t="shared" si="134"/>
        <v>0</v>
      </c>
      <c r="AD147" s="6"/>
      <c r="AE147" s="137">
        <f t="shared" si="135"/>
        <v>0</v>
      </c>
      <c r="AF147" s="178">
        <f t="shared" si="136"/>
        <v>0</v>
      </c>
      <c r="AG147" s="6"/>
      <c r="AH147" s="137">
        <f t="shared" si="137"/>
        <v>0</v>
      </c>
      <c r="AI147" s="167">
        <f t="shared" si="138"/>
        <v>0</v>
      </c>
      <c r="AJ147" s="164">
        <f t="shared" si="139"/>
        <v>0</v>
      </c>
      <c r="AK147" s="165">
        <f t="shared" si="140"/>
        <v>0</v>
      </c>
    </row>
    <row r="148" spans="2:37" outlineLevel="1" x14ac:dyDescent="0.35">
      <c r="B148" s="238" t="s">
        <v>78</v>
      </c>
      <c r="C148" s="62" t="s">
        <v>106</v>
      </c>
      <c r="D148" s="68"/>
      <c r="E148" s="69">
        <v>5</v>
      </c>
      <c r="F148" s="68"/>
      <c r="G148" s="137">
        <f t="shared" si="117"/>
        <v>5</v>
      </c>
      <c r="H148" s="167">
        <f t="shared" si="118"/>
        <v>0</v>
      </c>
      <c r="I148" s="68"/>
      <c r="J148" s="137">
        <f t="shared" si="119"/>
        <v>5</v>
      </c>
      <c r="K148" s="167">
        <f t="shared" si="120"/>
        <v>0</v>
      </c>
      <c r="L148" s="68"/>
      <c r="M148" s="137">
        <f t="shared" si="121"/>
        <v>5</v>
      </c>
      <c r="N148" s="167">
        <f t="shared" si="122"/>
        <v>0</v>
      </c>
      <c r="O148" s="68"/>
      <c r="P148" s="137">
        <f t="shared" si="123"/>
        <v>5</v>
      </c>
      <c r="Q148" s="167">
        <f t="shared" si="124"/>
        <v>0</v>
      </c>
      <c r="R148" s="173">
        <f t="shared" si="125"/>
        <v>0</v>
      </c>
      <c r="S148" s="165">
        <f t="shared" si="126"/>
        <v>0</v>
      </c>
      <c r="U148" s="6">
        <v>11</v>
      </c>
      <c r="V148" s="137">
        <f t="shared" si="129"/>
        <v>16</v>
      </c>
      <c r="W148" s="167">
        <f t="shared" si="130"/>
        <v>2.2000000000000002</v>
      </c>
      <c r="X148" s="6">
        <v>10</v>
      </c>
      <c r="Y148" s="137">
        <f t="shared" si="131"/>
        <v>26</v>
      </c>
      <c r="Z148" s="178">
        <f t="shared" si="132"/>
        <v>0.625</v>
      </c>
      <c r="AA148" s="6">
        <v>9</v>
      </c>
      <c r="AB148" s="137">
        <f t="shared" si="133"/>
        <v>35</v>
      </c>
      <c r="AC148" s="167">
        <f t="shared" si="134"/>
        <v>0.34615384615384615</v>
      </c>
      <c r="AD148" s="6">
        <v>9</v>
      </c>
      <c r="AE148" s="137">
        <f t="shared" si="135"/>
        <v>44</v>
      </c>
      <c r="AF148" s="178">
        <f t="shared" si="136"/>
        <v>0.25714285714285712</v>
      </c>
      <c r="AG148" s="6">
        <v>8</v>
      </c>
      <c r="AH148" s="137">
        <f t="shared" si="137"/>
        <v>52</v>
      </c>
      <c r="AI148" s="167">
        <f t="shared" si="138"/>
        <v>0.18181818181818182</v>
      </c>
      <c r="AJ148" s="164">
        <f t="shared" si="139"/>
        <v>47</v>
      </c>
      <c r="AK148" s="165">
        <f t="shared" si="140"/>
        <v>0.34267480714132525</v>
      </c>
    </row>
    <row r="149" spans="2:37" outlineLevel="1" x14ac:dyDescent="0.35">
      <c r="B149" s="237" t="s">
        <v>79</v>
      </c>
      <c r="C149" s="62" t="s">
        <v>106</v>
      </c>
      <c r="D149" s="68"/>
      <c r="E149" s="69"/>
      <c r="F149" s="68"/>
      <c r="G149" s="137">
        <f t="shared" si="117"/>
        <v>0</v>
      </c>
      <c r="H149" s="167">
        <f t="shared" si="118"/>
        <v>0</v>
      </c>
      <c r="I149" s="68"/>
      <c r="J149" s="137">
        <f t="shared" si="119"/>
        <v>0</v>
      </c>
      <c r="K149" s="167">
        <f t="shared" si="120"/>
        <v>0</v>
      </c>
      <c r="L149" s="68"/>
      <c r="M149" s="137">
        <f t="shared" si="121"/>
        <v>0</v>
      </c>
      <c r="N149" s="167">
        <f t="shared" si="122"/>
        <v>0</v>
      </c>
      <c r="O149" s="68"/>
      <c r="P149" s="137">
        <f t="shared" si="123"/>
        <v>0</v>
      </c>
      <c r="Q149" s="167">
        <f t="shared" si="124"/>
        <v>0</v>
      </c>
      <c r="R149" s="173">
        <f t="shared" si="125"/>
        <v>0</v>
      </c>
      <c r="S149" s="165">
        <f t="shared" si="126"/>
        <v>0</v>
      </c>
      <c r="U149" s="6"/>
      <c r="V149" s="137">
        <f t="shared" si="129"/>
        <v>0</v>
      </c>
      <c r="W149" s="167">
        <f t="shared" si="130"/>
        <v>0</v>
      </c>
      <c r="X149" s="6"/>
      <c r="Y149" s="137">
        <f t="shared" si="131"/>
        <v>0</v>
      </c>
      <c r="Z149" s="178">
        <f t="shared" si="132"/>
        <v>0</v>
      </c>
      <c r="AA149" s="6"/>
      <c r="AB149" s="137">
        <f t="shared" si="133"/>
        <v>0</v>
      </c>
      <c r="AC149" s="167">
        <f t="shared" si="134"/>
        <v>0</v>
      </c>
      <c r="AD149" s="6"/>
      <c r="AE149" s="137">
        <f t="shared" si="135"/>
        <v>0</v>
      </c>
      <c r="AF149" s="178">
        <f t="shared" si="136"/>
        <v>0</v>
      </c>
      <c r="AG149" s="6"/>
      <c r="AH149" s="137">
        <f t="shared" si="137"/>
        <v>0</v>
      </c>
      <c r="AI149" s="167">
        <f t="shared" si="138"/>
        <v>0</v>
      </c>
      <c r="AJ149" s="164">
        <f t="shared" si="139"/>
        <v>0</v>
      </c>
      <c r="AK149" s="165">
        <f t="shared" si="140"/>
        <v>0</v>
      </c>
    </row>
    <row r="150" spans="2:37" outlineLevel="1" x14ac:dyDescent="0.35">
      <c r="B150" s="238" t="s">
        <v>80</v>
      </c>
      <c r="C150" s="62" t="s">
        <v>106</v>
      </c>
      <c r="D150" s="68"/>
      <c r="E150" s="69">
        <v>2</v>
      </c>
      <c r="F150" s="68"/>
      <c r="G150" s="137">
        <f t="shared" si="117"/>
        <v>2</v>
      </c>
      <c r="H150" s="167">
        <f t="shared" si="118"/>
        <v>0</v>
      </c>
      <c r="I150" s="68"/>
      <c r="J150" s="137">
        <f t="shared" si="119"/>
        <v>2</v>
      </c>
      <c r="K150" s="167">
        <f t="shared" si="120"/>
        <v>0</v>
      </c>
      <c r="L150" s="68"/>
      <c r="M150" s="137">
        <f t="shared" si="121"/>
        <v>2</v>
      </c>
      <c r="N150" s="167">
        <f t="shared" si="122"/>
        <v>0</v>
      </c>
      <c r="O150" s="68"/>
      <c r="P150" s="137">
        <f t="shared" si="123"/>
        <v>2</v>
      </c>
      <c r="Q150" s="167">
        <f t="shared" si="124"/>
        <v>0</v>
      </c>
      <c r="R150" s="173">
        <f t="shared" si="125"/>
        <v>0</v>
      </c>
      <c r="S150" s="165">
        <f t="shared" si="126"/>
        <v>0</v>
      </c>
      <c r="U150" s="6">
        <v>10</v>
      </c>
      <c r="V150" s="137">
        <f t="shared" si="129"/>
        <v>12</v>
      </c>
      <c r="W150" s="167">
        <f t="shared" si="130"/>
        <v>5</v>
      </c>
      <c r="X150" s="6">
        <v>9</v>
      </c>
      <c r="Y150" s="137">
        <f t="shared" si="131"/>
        <v>21</v>
      </c>
      <c r="Z150" s="178">
        <f t="shared" si="132"/>
        <v>0.75</v>
      </c>
      <c r="AA150" s="6">
        <v>8</v>
      </c>
      <c r="AB150" s="137">
        <f t="shared" si="133"/>
        <v>29</v>
      </c>
      <c r="AC150" s="167">
        <f t="shared" si="134"/>
        <v>0.38095238095238093</v>
      </c>
      <c r="AD150" s="6">
        <v>7</v>
      </c>
      <c r="AE150" s="137">
        <f t="shared" si="135"/>
        <v>36</v>
      </c>
      <c r="AF150" s="178">
        <f t="shared" si="136"/>
        <v>0.2413793103448276</v>
      </c>
      <c r="AG150" s="6">
        <v>7</v>
      </c>
      <c r="AH150" s="137">
        <f t="shared" si="137"/>
        <v>43</v>
      </c>
      <c r="AI150" s="167">
        <f t="shared" si="138"/>
        <v>0.19444444444444445</v>
      </c>
      <c r="AJ150" s="164">
        <f t="shared" si="139"/>
        <v>41</v>
      </c>
      <c r="AK150" s="165">
        <f t="shared" si="140"/>
        <v>0.37585226263581495</v>
      </c>
    </row>
    <row r="151" spans="2:37" outlineLevel="1" x14ac:dyDescent="0.35">
      <c r="B151" s="237" t="s">
        <v>81</v>
      </c>
      <c r="C151" s="62" t="s">
        <v>106</v>
      </c>
      <c r="D151" s="68"/>
      <c r="E151" s="69"/>
      <c r="F151" s="68"/>
      <c r="G151" s="137">
        <f t="shared" si="117"/>
        <v>0</v>
      </c>
      <c r="H151" s="167">
        <f t="shared" si="118"/>
        <v>0</v>
      </c>
      <c r="I151" s="68"/>
      <c r="J151" s="137">
        <f t="shared" si="119"/>
        <v>0</v>
      </c>
      <c r="K151" s="167">
        <f t="shared" si="120"/>
        <v>0</v>
      </c>
      <c r="L151" s="68"/>
      <c r="M151" s="137">
        <f t="shared" si="121"/>
        <v>0</v>
      </c>
      <c r="N151" s="167">
        <f t="shared" si="122"/>
        <v>0</v>
      </c>
      <c r="O151" s="68"/>
      <c r="P151" s="137">
        <f t="shared" si="123"/>
        <v>0</v>
      </c>
      <c r="Q151" s="167">
        <f t="shared" si="124"/>
        <v>0</v>
      </c>
      <c r="R151" s="173">
        <f t="shared" si="125"/>
        <v>0</v>
      </c>
      <c r="S151" s="165">
        <f t="shared" si="126"/>
        <v>0</v>
      </c>
      <c r="U151" s="6"/>
      <c r="V151" s="137">
        <f t="shared" si="129"/>
        <v>0</v>
      </c>
      <c r="W151" s="167">
        <f t="shared" si="130"/>
        <v>0</v>
      </c>
      <c r="X151" s="6"/>
      <c r="Y151" s="137">
        <f t="shared" si="131"/>
        <v>0</v>
      </c>
      <c r="Z151" s="178">
        <f t="shared" si="132"/>
        <v>0</v>
      </c>
      <c r="AA151" s="6"/>
      <c r="AB151" s="137">
        <f t="shared" si="133"/>
        <v>0</v>
      </c>
      <c r="AC151" s="167">
        <f t="shared" si="134"/>
        <v>0</v>
      </c>
      <c r="AD151" s="6"/>
      <c r="AE151" s="137">
        <f t="shared" si="135"/>
        <v>0</v>
      </c>
      <c r="AF151" s="178">
        <f t="shared" si="136"/>
        <v>0</v>
      </c>
      <c r="AG151" s="6"/>
      <c r="AH151" s="137">
        <f t="shared" si="137"/>
        <v>0</v>
      </c>
      <c r="AI151" s="167">
        <f t="shared" si="138"/>
        <v>0</v>
      </c>
      <c r="AJ151" s="164">
        <f t="shared" si="139"/>
        <v>0</v>
      </c>
      <c r="AK151" s="165">
        <f t="shared" si="140"/>
        <v>0</v>
      </c>
    </row>
    <row r="152" spans="2:37" outlineLevel="1" x14ac:dyDescent="0.35">
      <c r="B152" s="238" t="s">
        <v>82</v>
      </c>
      <c r="C152" s="62" t="s">
        <v>106</v>
      </c>
      <c r="D152" s="68"/>
      <c r="E152" s="69"/>
      <c r="F152" s="68"/>
      <c r="G152" s="137">
        <f t="shared" si="117"/>
        <v>0</v>
      </c>
      <c r="H152" s="167">
        <f t="shared" si="118"/>
        <v>0</v>
      </c>
      <c r="I152" s="68"/>
      <c r="J152" s="137">
        <f t="shared" si="119"/>
        <v>0</v>
      </c>
      <c r="K152" s="167">
        <f t="shared" si="120"/>
        <v>0</v>
      </c>
      <c r="L152" s="68"/>
      <c r="M152" s="137">
        <f t="shared" si="121"/>
        <v>0</v>
      </c>
      <c r="N152" s="167">
        <f t="shared" si="122"/>
        <v>0</v>
      </c>
      <c r="O152" s="68"/>
      <c r="P152" s="137">
        <f t="shared" si="123"/>
        <v>0</v>
      </c>
      <c r="Q152" s="167">
        <f t="shared" si="124"/>
        <v>0</v>
      </c>
      <c r="R152" s="173">
        <f t="shared" si="125"/>
        <v>0</v>
      </c>
      <c r="S152" s="165">
        <f t="shared" si="126"/>
        <v>0</v>
      </c>
      <c r="U152" s="6">
        <v>11</v>
      </c>
      <c r="V152" s="137">
        <f t="shared" si="129"/>
        <v>11</v>
      </c>
      <c r="W152" s="167">
        <f t="shared" si="130"/>
        <v>0</v>
      </c>
      <c r="X152" s="6">
        <v>11</v>
      </c>
      <c r="Y152" s="137">
        <f t="shared" si="131"/>
        <v>22</v>
      </c>
      <c r="Z152" s="178">
        <f t="shared" si="132"/>
        <v>1</v>
      </c>
      <c r="AA152" s="6">
        <v>9</v>
      </c>
      <c r="AB152" s="137">
        <f t="shared" si="133"/>
        <v>31</v>
      </c>
      <c r="AC152" s="167">
        <f t="shared" si="134"/>
        <v>0.40909090909090912</v>
      </c>
      <c r="AD152" s="6">
        <v>8</v>
      </c>
      <c r="AE152" s="137">
        <f t="shared" si="135"/>
        <v>39</v>
      </c>
      <c r="AF152" s="178">
        <f t="shared" si="136"/>
        <v>0.25806451612903225</v>
      </c>
      <c r="AG152" s="6">
        <v>7</v>
      </c>
      <c r="AH152" s="137">
        <f t="shared" si="137"/>
        <v>46</v>
      </c>
      <c r="AI152" s="167">
        <f t="shared" si="138"/>
        <v>0.17948717948717949</v>
      </c>
      <c r="AJ152" s="164">
        <f t="shared" si="139"/>
        <v>46</v>
      </c>
      <c r="AK152" s="165">
        <f t="shared" si="140"/>
        <v>0.4300172840151899</v>
      </c>
    </row>
    <row r="153" spans="2:37" outlineLevel="1" x14ac:dyDescent="0.35">
      <c r="B153" s="237" t="s">
        <v>83</v>
      </c>
      <c r="C153" s="62" t="s">
        <v>106</v>
      </c>
      <c r="D153" s="68"/>
      <c r="E153" s="69"/>
      <c r="F153" s="68"/>
      <c r="G153" s="137">
        <f t="shared" si="117"/>
        <v>0</v>
      </c>
      <c r="H153" s="167">
        <f t="shared" si="118"/>
        <v>0</v>
      </c>
      <c r="I153" s="68"/>
      <c r="J153" s="137">
        <f t="shared" si="119"/>
        <v>0</v>
      </c>
      <c r="K153" s="167">
        <f t="shared" si="120"/>
        <v>0</v>
      </c>
      <c r="L153" s="68"/>
      <c r="M153" s="137">
        <f t="shared" si="121"/>
        <v>0</v>
      </c>
      <c r="N153" s="167">
        <f t="shared" si="122"/>
        <v>0</v>
      </c>
      <c r="O153" s="68"/>
      <c r="P153" s="137">
        <f t="shared" si="123"/>
        <v>0</v>
      </c>
      <c r="Q153" s="167">
        <f t="shared" si="124"/>
        <v>0</v>
      </c>
      <c r="R153" s="173">
        <f t="shared" si="125"/>
        <v>0</v>
      </c>
      <c r="S153" s="165">
        <f t="shared" si="126"/>
        <v>0</v>
      </c>
      <c r="U153" s="6"/>
      <c r="V153" s="137">
        <f t="shared" si="129"/>
        <v>0</v>
      </c>
      <c r="W153" s="167">
        <f t="shared" si="130"/>
        <v>0</v>
      </c>
      <c r="X153" s="6"/>
      <c r="Y153" s="137">
        <f t="shared" si="131"/>
        <v>0</v>
      </c>
      <c r="Z153" s="178">
        <f t="shared" si="132"/>
        <v>0</v>
      </c>
      <c r="AA153" s="6"/>
      <c r="AB153" s="137">
        <f t="shared" si="133"/>
        <v>0</v>
      </c>
      <c r="AC153" s="167">
        <f t="shared" si="134"/>
        <v>0</v>
      </c>
      <c r="AD153" s="6"/>
      <c r="AE153" s="137">
        <f t="shared" si="135"/>
        <v>0</v>
      </c>
      <c r="AF153" s="178">
        <f t="shared" si="136"/>
        <v>0</v>
      </c>
      <c r="AG153" s="6"/>
      <c r="AH153" s="137">
        <f t="shared" si="137"/>
        <v>0</v>
      </c>
      <c r="AI153" s="167">
        <f t="shared" si="138"/>
        <v>0</v>
      </c>
      <c r="AJ153" s="164">
        <f t="shared" si="139"/>
        <v>0</v>
      </c>
      <c r="AK153" s="165">
        <f t="shared" si="140"/>
        <v>0</v>
      </c>
    </row>
    <row r="154" spans="2:37" outlineLevel="1" x14ac:dyDescent="0.35">
      <c r="B154" s="238" t="s">
        <v>84</v>
      </c>
      <c r="C154" s="62" t="s">
        <v>106</v>
      </c>
      <c r="D154" s="68"/>
      <c r="E154" s="69"/>
      <c r="F154" s="68"/>
      <c r="G154" s="137">
        <f t="shared" si="117"/>
        <v>0</v>
      </c>
      <c r="H154" s="167">
        <f t="shared" si="118"/>
        <v>0</v>
      </c>
      <c r="I154" s="68"/>
      <c r="J154" s="137">
        <f t="shared" si="119"/>
        <v>0</v>
      </c>
      <c r="K154" s="167">
        <f t="shared" si="120"/>
        <v>0</v>
      </c>
      <c r="L154" s="68"/>
      <c r="M154" s="137">
        <f t="shared" si="121"/>
        <v>0</v>
      </c>
      <c r="N154" s="167">
        <f t="shared" si="122"/>
        <v>0</v>
      </c>
      <c r="O154" s="68"/>
      <c r="P154" s="137">
        <f t="shared" si="123"/>
        <v>0</v>
      </c>
      <c r="Q154" s="167">
        <f t="shared" si="124"/>
        <v>0</v>
      </c>
      <c r="R154" s="173">
        <f t="shared" si="125"/>
        <v>0</v>
      </c>
      <c r="S154" s="165">
        <f t="shared" si="126"/>
        <v>0</v>
      </c>
      <c r="U154" s="6"/>
      <c r="V154" s="137">
        <f t="shared" si="129"/>
        <v>0</v>
      </c>
      <c r="W154" s="167">
        <f t="shared" si="130"/>
        <v>0</v>
      </c>
      <c r="X154" s="6"/>
      <c r="Y154" s="137">
        <f t="shared" si="131"/>
        <v>0</v>
      </c>
      <c r="Z154" s="178">
        <f t="shared" si="132"/>
        <v>0</v>
      </c>
      <c r="AA154" s="6"/>
      <c r="AB154" s="137">
        <f t="shared" si="133"/>
        <v>0</v>
      </c>
      <c r="AC154" s="167">
        <f t="shared" si="134"/>
        <v>0</v>
      </c>
      <c r="AD154" s="6"/>
      <c r="AE154" s="137">
        <f t="shared" si="135"/>
        <v>0</v>
      </c>
      <c r="AF154" s="178">
        <f t="shared" si="136"/>
        <v>0</v>
      </c>
      <c r="AG154" s="6"/>
      <c r="AH154" s="137">
        <f t="shared" si="137"/>
        <v>0</v>
      </c>
      <c r="AI154" s="167">
        <f t="shared" si="138"/>
        <v>0</v>
      </c>
      <c r="AJ154" s="164">
        <f t="shared" si="139"/>
        <v>0</v>
      </c>
      <c r="AK154" s="165">
        <f t="shared" si="140"/>
        <v>0</v>
      </c>
    </row>
    <row r="155" spans="2:37" outlineLevel="1" x14ac:dyDescent="0.35">
      <c r="B155" s="237" t="s">
        <v>85</v>
      </c>
      <c r="C155" s="62" t="s">
        <v>106</v>
      </c>
      <c r="D155" s="68"/>
      <c r="E155" s="69"/>
      <c r="F155" s="68"/>
      <c r="G155" s="137">
        <f t="shared" si="117"/>
        <v>0</v>
      </c>
      <c r="H155" s="167">
        <f t="shared" si="118"/>
        <v>0</v>
      </c>
      <c r="I155" s="68"/>
      <c r="J155" s="137">
        <f t="shared" si="119"/>
        <v>0</v>
      </c>
      <c r="K155" s="167">
        <f t="shared" si="120"/>
        <v>0</v>
      </c>
      <c r="L155" s="68"/>
      <c r="M155" s="137">
        <f t="shared" si="121"/>
        <v>0</v>
      </c>
      <c r="N155" s="167">
        <f t="shared" si="122"/>
        <v>0</v>
      </c>
      <c r="O155" s="68"/>
      <c r="P155" s="137">
        <f t="shared" si="123"/>
        <v>0</v>
      </c>
      <c r="Q155" s="167">
        <f t="shared" si="124"/>
        <v>0</v>
      </c>
      <c r="R155" s="173">
        <f t="shared" si="125"/>
        <v>0</v>
      </c>
      <c r="S155" s="165">
        <f t="shared" si="126"/>
        <v>0</v>
      </c>
      <c r="U155" s="6"/>
      <c r="V155" s="137">
        <f t="shared" si="129"/>
        <v>0</v>
      </c>
      <c r="W155" s="167">
        <f t="shared" si="130"/>
        <v>0</v>
      </c>
      <c r="X155" s="6"/>
      <c r="Y155" s="137">
        <f t="shared" si="131"/>
        <v>0</v>
      </c>
      <c r="Z155" s="178">
        <f t="shared" si="132"/>
        <v>0</v>
      </c>
      <c r="AA155" s="6"/>
      <c r="AB155" s="137">
        <f t="shared" si="133"/>
        <v>0</v>
      </c>
      <c r="AC155" s="167">
        <f t="shared" si="134"/>
        <v>0</v>
      </c>
      <c r="AD155" s="6"/>
      <c r="AE155" s="137">
        <f t="shared" si="135"/>
        <v>0</v>
      </c>
      <c r="AF155" s="178">
        <f t="shared" si="136"/>
        <v>0</v>
      </c>
      <c r="AG155" s="6"/>
      <c r="AH155" s="137">
        <f t="shared" si="137"/>
        <v>0</v>
      </c>
      <c r="AI155" s="167">
        <f t="shared" si="138"/>
        <v>0</v>
      </c>
      <c r="AJ155" s="164">
        <f t="shared" si="139"/>
        <v>0</v>
      </c>
      <c r="AK155" s="165">
        <f t="shared" si="140"/>
        <v>0</v>
      </c>
    </row>
    <row r="156" spans="2:37" outlineLevel="1" x14ac:dyDescent="0.35">
      <c r="B156" s="238" t="s">
        <v>86</v>
      </c>
      <c r="C156" s="62" t="s">
        <v>106</v>
      </c>
      <c r="D156" s="68"/>
      <c r="E156" s="69"/>
      <c r="F156" s="68"/>
      <c r="G156" s="137">
        <f t="shared" si="117"/>
        <v>0</v>
      </c>
      <c r="H156" s="167">
        <f t="shared" si="118"/>
        <v>0</v>
      </c>
      <c r="I156" s="68"/>
      <c r="J156" s="137">
        <f t="shared" si="119"/>
        <v>0</v>
      </c>
      <c r="K156" s="167">
        <f t="shared" si="120"/>
        <v>0</v>
      </c>
      <c r="L156" s="68"/>
      <c r="M156" s="137">
        <f t="shared" si="121"/>
        <v>0</v>
      </c>
      <c r="N156" s="167">
        <f t="shared" si="122"/>
        <v>0</v>
      </c>
      <c r="O156" s="68"/>
      <c r="P156" s="137">
        <f t="shared" si="123"/>
        <v>0</v>
      </c>
      <c r="Q156" s="167">
        <f t="shared" si="124"/>
        <v>0</v>
      </c>
      <c r="R156" s="173">
        <f t="shared" si="125"/>
        <v>0</v>
      </c>
      <c r="S156" s="165">
        <f t="shared" si="126"/>
        <v>0</v>
      </c>
      <c r="U156" s="6"/>
      <c r="V156" s="137">
        <f t="shared" si="129"/>
        <v>0</v>
      </c>
      <c r="W156" s="167">
        <f t="shared" si="130"/>
        <v>0</v>
      </c>
      <c r="X156" s="6"/>
      <c r="Y156" s="137">
        <f t="shared" si="131"/>
        <v>0</v>
      </c>
      <c r="Z156" s="178">
        <f t="shared" si="132"/>
        <v>0</v>
      </c>
      <c r="AA156" s="6"/>
      <c r="AB156" s="137">
        <f t="shared" si="133"/>
        <v>0</v>
      </c>
      <c r="AC156" s="167">
        <f t="shared" si="134"/>
        <v>0</v>
      </c>
      <c r="AD156" s="6"/>
      <c r="AE156" s="137">
        <f t="shared" si="135"/>
        <v>0</v>
      </c>
      <c r="AF156" s="178">
        <f t="shared" si="136"/>
        <v>0</v>
      </c>
      <c r="AG156" s="6"/>
      <c r="AH156" s="137">
        <f t="shared" si="137"/>
        <v>0</v>
      </c>
      <c r="AI156" s="167">
        <f t="shared" si="138"/>
        <v>0</v>
      </c>
      <c r="AJ156" s="164">
        <f t="shared" si="139"/>
        <v>0</v>
      </c>
      <c r="AK156" s="165">
        <f t="shared" si="140"/>
        <v>0</v>
      </c>
    </row>
    <row r="157" spans="2:37" outlineLevel="1" x14ac:dyDescent="0.35">
      <c r="B157" s="237" t="s">
        <v>87</v>
      </c>
      <c r="C157" s="62" t="s">
        <v>106</v>
      </c>
      <c r="D157" s="68"/>
      <c r="E157" s="69"/>
      <c r="F157" s="68"/>
      <c r="G157" s="137">
        <f t="shared" si="117"/>
        <v>0</v>
      </c>
      <c r="H157" s="167">
        <f t="shared" si="118"/>
        <v>0</v>
      </c>
      <c r="I157" s="68"/>
      <c r="J157" s="137">
        <f t="shared" si="119"/>
        <v>0</v>
      </c>
      <c r="K157" s="167">
        <f t="shared" si="120"/>
        <v>0</v>
      </c>
      <c r="L157" s="68"/>
      <c r="M157" s="137">
        <f t="shared" si="121"/>
        <v>0</v>
      </c>
      <c r="N157" s="167">
        <f t="shared" si="122"/>
        <v>0</v>
      </c>
      <c r="O157" s="68"/>
      <c r="P157" s="137">
        <f t="shared" si="123"/>
        <v>0</v>
      </c>
      <c r="Q157" s="167">
        <f t="shared" si="124"/>
        <v>0</v>
      </c>
      <c r="R157" s="173">
        <f t="shared" si="125"/>
        <v>0</v>
      </c>
      <c r="S157" s="165">
        <f t="shared" si="126"/>
        <v>0</v>
      </c>
      <c r="U157" s="6"/>
      <c r="V157" s="137">
        <f t="shared" si="129"/>
        <v>0</v>
      </c>
      <c r="W157" s="167">
        <f t="shared" si="130"/>
        <v>0</v>
      </c>
      <c r="X157" s="6"/>
      <c r="Y157" s="137">
        <f t="shared" si="131"/>
        <v>0</v>
      </c>
      <c r="Z157" s="178">
        <f t="shared" si="132"/>
        <v>0</v>
      </c>
      <c r="AA157" s="6"/>
      <c r="AB157" s="137">
        <f t="shared" si="133"/>
        <v>0</v>
      </c>
      <c r="AC157" s="167">
        <f t="shared" si="134"/>
        <v>0</v>
      </c>
      <c r="AD157" s="6"/>
      <c r="AE157" s="137">
        <f t="shared" si="135"/>
        <v>0</v>
      </c>
      <c r="AF157" s="178">
        <f t="shared" si="136"/>
        <v>0</v>
      </c>
      <c r="AG157" s="6"/>
      <c r="AH157" s="137">
        <f t="shared" si="137"/>
        <v>0</v>
      </c>
      <c r="AI157" s="167">
        <f t="shared" si="138"/>
        <v>0</v>
      </c>
      <c r="AJ157" s="164">
        <f t="shared" si="139"/>
        <v>0</v>
      </c>
      <c r="AK157" s="165">
        <f t="shared" si="140"/>
        <v>0</v>
      </c>
    </row>
    <row r="158" spans="2:37" outlineLevel="1" x14ac:dyDescent="0.35">
      <c r="B158" s="238" t="s">
        <v>88</v>
      </c>
      <c r="C158" s="62" t="s">
        <v>106</v>
      </c>
      <c r="D158" s="68"/>
      <c r="E158" s="69">
        <v>1</v>
      </c>
      <c r="F158" s="68"/>
      <c r="G158" s="137">
        <f t="shared" si="117"/>
        <v>1</v>
      </c>
      <c r="H158" s="167">
        <f t="shared" si="118"/>
        <v>0</v>
      </c>
      <c r="I158" s="68"/>
      <c r="J158" s="137">
        <f t="shared" si="119"/>
        <v>1</v>
      </c>
      <c r="K158" s="167">
        <f t="shared" si="120"/>
        <v>0</v>
      </c>
      <c r="L158" s="68"/>
      <c r="M158" s="137">
        <f t="shared" si="121"/>
        <v>1</v>
      </c>
      <c r="N158" s="167">
        <f t="shared" si="122"/>
        <v>0</v>
      </c>
      <c r="O158" s="68"/>
      <c r="P158" s="137">
        <f t="shared" si="123"/>
        <v>1</v>
      </c>
      <c r="Q158" s="167">
        <f t="shared" si="124"/>
        <v>0</v>
      </c>
      <c r="R158" s="173">
        <f t="shared" si="125"/>
        <v>0</v>
      </c>
      <c r="S158" s="165">
        <f t="shared" si="126"/>
        <v>0</v>
      </c>
      <c r="U158" s="6">
        <v>7</v>
      </c>
      <c r="V158" s="137">
        <f t="shared" si="129"/>
        <v>8</v>
      </c>
      <c r="W158" s="167">
        <f t="shared" si="130"/>
        <v>7</v>
      </c>
      <c r="X158" s="6">
        <v>8</v>
      </c>
      <c r="Y158" s="137">
        <f t="shared" si="131"/>
        <v>16</v>
      </c>
      <c r="Z158" s="178">
        <f t="shared" si="132"/>
        <v>1</v>
      </c>
      <c r="AA158" s="6">
        <v>8</v>
      </c>
      <c r="AB158" s="137">
        <f t="shared" si="133"/>
        <v>24</v>
      </c>
      <c r="AC158" s="167">
        <f t="shared" si="134"/>
        <v>0.5</v>
      </c>
      <c r="AD158" s="6">
        <v>7</v>
      </c>
      <c r="AE158" s="137">
        <f t="shared" si="135"/>
        <v>31</v>
      </c>
      <c r="AF158" s="178">
        <f t="shared" si="136"/>
        <v>0.29166666666666669</v>
      </c>
      <c r="AG158" s="6">
        <v>9</v>
      </c>
      <c r="AH158" s="137">
        <f t="shared" si="137"/>
        <v>40</v>
      </c>
      <c r="AI158" s="167">
        <f t="shared" si="138"/>
        <v>0.29032258064516131</v>
      </c>
      <c r="AJ158" s="164">
        <f t="shared" si="139"/>
        <v>39</v>
      </c>
      <c r="AK158" s="165">
        <f t="shared" si="140"/>
        <v>0.4953487812212205</v>
      </c>
    </row>
    <row r="159" spans="2:37" outlineLevel="1" x14ac:dyDescent="0.35">
      <c r="B159" s="237" t="s">
        <v>89</v>
      </c>
      <c r="C159" s="62" t="s">
        <v>106</v>
      </c>
      <c r="D159" s="68"/>
      <c r="E159" s="69"/>
      <c r="F159" s="68"/>
      <c r="G159" s="137">
        <f t="shared" si="117"/>
        <v>0</v>
      </c>
      <c r="H159" s="167">
        <f t="shared" si="118"/>
        <v>0</v>
      </c>
      <c r="I159" s="68"/>
      <c r="J159" s="137">
        <f t="shared" si="119"/>
        <v>0</v>
      </c>
      <c r="K159" s="167">
        <f t="shared" si="120"/>
        <v>0</v>
      </c>
      <c r="L159" s="68"/>
      <c r="M159" s="137">
        <f t="shared" si="121"/>
        <v>0</v>
      </c>
      <c r="N159" s="167">
        <f t="shared" si="122"/>
        <v>0</v>
      </c>
      <c r="O159" s="68"/>
      <c r="P159" s="137">
        <f t="shared" si="123"/>
        <v>0</v>
      </c>
      <c r="Q159" s="167">
        <f t="shared" si="124"/>
        <v>0</v>
      </c>
      <c r="R159" s="173">
        <f t="shared" si="125"/>
        <v>0</v>
      </c>
      <c r="S159" s="165">
        <f t="shared" si="126"/>
        <v>0</v>
      </c>
      <c r="U159" s="6"/>
      <c r="V159" s="137">
        <f t="shared" si="129"/>
        <v>0</v>
      </c>
      <c r="W159" s="167">
        <f t="shared" si="130"/>
        <v>0</v>
      </c>
      <c r="X159" s="6"/>
      <c r="Y159" s="137">
        <f t="shared" si="131"/>
        <v>0</v>
      </c>
      <c r="Z159" s="178">
        <f t="shared" si="132"/>
        <v>0</v>
      </c>
      <c r="AA159" s="6"/>
      <c r="AB159" s="137">
        <f t="shared" si="133"/>
        <v>0</v>
      </c>
      <c r="AC159" s="167">
        <f t="shared" si="134"/>
        <v>0</v>
      </c>
      <c r="AD159" s="6"/>
      <c r="AE159" s="137">
        <f t="shared" si="135"/>
        <v>0</v>
      </c>
      <c r="AF159" s="178">
        <f t="shared" si="136"/>
        <v>0</v>
      </c>
      <c r="AG159" s="6"/>
      <c r="AH159" s="137">
        <f t="shared" si="137"/>
        <v>0</v>
      </c>
      <c r="AI159" s="167">
        <f t="shared" si="138"/>
        <v>0</v>
      </c>
      <c r="AJ159" s="164">
        <f t="shared" si="139"/>
        <v>0</v>
      </c>
      <c r="AK159" s="165">
        <f t="shared" si="140"/>
        <v>0</v>
      </c>
    </row>
    <row r="160" spans="2:37" outlineLevel="1" x14ac:dyDescent="0.35">
      <c r="B160" s="238" t="s">
        <v>90</v>
      </c>
      <c r="C160" s="62" t="s">
        <v>106</v>
      </c>
      <c r="D160" s="68"/>
      <c r="E160" s="69"/>
      <c r="F160" s="68"/>
      <c r="G160" s="137">
        <f t="shared" si="117"/>
        <v>0</v>
      </c>
      <c r="H160" s="167">
        <f t="shared" si="118"/>
        <v>0</v>
      </c>
      <c r="I160" s="68"/>
      <c r="J160" s="137">
        <f t="shared" si="119"/>
        <v>0</v>
      </c>
      <c r="K160" s="167">
        <f t="shared" si="120"/>
        <v>0</v>
      </c>
      <c r="L160" s="68"/>
      <c r="M160" s="137">
        <f t="shared" si="121"/>
        <v>0</v>
      </c>
      <c r="N160" s="167">
        <f t="shared" si="122"/>
        <v>0</v>
      </c>
      <c r="O160" s="68"/>
      <c r="P160" s="137">
        <f t="shared" si="123"/>
        <v>0</v>
      </c>
      <c r="Q160" s="167">
        <f t="shared" si="124"/>
        <v>0</v>
      </c>
      <c r="R160" s="173">
        <f t="shared" si="125"/>
        <v>0</v>
      </c>
      <c r="S160" s="165">
        <f t="shared" si="126"/>
        <v>0</v>
      </c>
      <c r="U160" s="6"/>
      <c r="V160" s="137">
        <f t="shared" si="129"/>
        <v>0</v>
      </c>
      <c r="W160" s="167">
        <f t="shared" si="130"/>
        <v>0</v>
      </c>
      <c r="X160" s="6"/>
      <c r="Y160" s="137">
        <f t="shared" si="131"/>
        <v>0</v>
      </c>
      <c r="Z160" s="178">
        <f t="shared" si="132"/>
        <v>0</v>
      </c>
      <c r="AA160" s="6">
        <v>1</v>
      </c>
      <c r="AB160" s="137">
        <f t="shared" si="133"/>
        <v>1</v>
      </c>
      <c r="AC160" s="167">
        <f t="shared" si="134"/>
        <v>0</v>
      </c>
      <c r="AD160" s="6">
        <v>2</v>
      </c>
      <c r="AE160" s="137">
        <f t="shared" si="135"/>
        <v>3</v>
      </c>
      <c r="AF160" s="178">
        <f t="shared" si="136"/>
        <v>2</v>
      </c>
      <c r="AG160" s="6"/>
      <c r="AH160" s="137">
        <f t="shared" si="137"/>
        <v>3</v>
      </c>
      <c r="AI160" s="167">
        <f t="shared" si="138"/>
        <v>0</v>
      </c>
      <c r="AJ160" s="164">
        <f t="shared" si="139"/>
        <v>3</v>
      </c>
      <c r="AK160" s="165">
        <f t="shared" si="140"/>
        <v>0</v>
      </c>
    </row>
    <row r="161" spans="2:37" outlineLevel="1" x14ac:dyDescent="0.35">
      <c r="B161" s="238" t="s">
        <v>91</v>
      </c>
      <c r="C161" s="62" t="s">
        <v>106</v>
      </c>
      <c r="D161" s="68"/>
      <c r="E161" s="69"/>
      <c r="F161" s="68"/>
      <c r="G161" s="137">
        <f t="shared" si="117"/>
        <v>0</v>
      </c>
      <c r="H161" s="167">
        <f t="shared" si="118"/>
        <v>0</v>
      </c>
      <c r="I161" s="68"/>
      <c r="J161" s="137">
        <f t="shared" si="119"/>
        <v>0</v>
      </c>
      <c r="K161" s="167">
        <f t="shared" si="120"/>
        <v>0</v>
      </c>
      <c r="L161" s="68"/>
      <c r="M161" s="137">
        <f t="shared" si="121"/>
        <v>0</v>
      </c>
      <c r="N161" s="167">
        <f t="shared" si="122"/>
        <v>0</v>
      </c>
      <c r="O161" s="68"/>
      <c r="P161" s="137">
        <f t="shared" si="123"/>
        <v>0</v>
      </c>
      <c r="Q161" s="167">
        <f t="shared" si="124"/>
        <v>0</v>
      </c>
      <c r="R161" s="173">
        <f t="shared" si="125"/>
        <v>0</v>
      </c>
      <c r="S161" s="165">
        <f t="shared" si="126"/>
        <v>0</v>
      </c>
      <c r="U161" s="6"/>
      <c r="V161" s="137">
        <f t="shared" si="129"/>
        <v>0</v>
      </c>
      <c r="W161" s="167">
        <f t="shared" si="130"/>
        <v>0</v>
      </c>
      <c r="X161" s="6"/>
      <c r="Y161" s="137">
        <f t="shared" si="131"/>
        <v>0</v>
      </c>
      <c r="Z161" s="178">
        <f t="shared" si="132"/>
        <v>0</v>
      </c>
      <c r="AA161" s="6"/>
      <c r="AB161" s="137">
        <f t="shared" si="133"/>
        <v>0</v>
      </c>
      <c r="AC161" s="167">
        <f t="shared" si="134"/>
        <v>0</v>
      </c>
      <c r="AD161" s="6"/>
      <c r="AE161" s="137">
        <f t="shared" si="135"/>
        <v>0</v>
      </c>
      <c r="AF161" s="178">
        <f t="shared" si="136"/>
        <v>0</v>
      </c>
      <c r="AG161" s="6"/>
      <c r="AH161" s="137">
        <f t="shared" si="137"/>
        <v>0</v>
      </c>
      <c r="AI161" s="167">
        <f t="shared" si="138"/>
        <v>0</v>
      </c>
      <c r="AJ161" s="164">
        <f t="shared" si="139"/>
        <v>0</v>
      </c>
      <c r="AK161" s="165">
        <f t="shared" si="140"/>
        <v>0</v>
      </c>
    </row>
    <row r="162" spans="2:37" outlineLevel="1" x14ac:dyDescent="0.35">
      <c r="B162" s="237" t="s">
        <v>92</v>
      </c>
      <c r="C162" s="62" t="s">
        <v>106</v>
      </c>
      <c r="D162" s="68"/>
      <c r="E162" s="69"/>
      <c r="F162" s="68"/>
      <c r="G162" s="137">
        <f t="shared" si="117"/>
        <v>0</v>
      </c>
      <c r="H162" s="167">
        <f t="shared" si="118"/>
        <v>0</v>
      </c>
      <c r="I162" s="68"/>
      <c r="J162" s="137">
        <f t="shared" si="119"/>
        <v>0</v>
      </c>
      <c r="K162" s="167">
        <f t="shared" si="120"/>
        <v>0</v>
      </c>
      <c r="L162" s="68"/>
      <c r="M162" s="137">
        <f t="shared" si="121"/>
        <v>0</v>
      </c>
      <c r="N162" s="167">
        <f t="shared" si="122"/>
        <v>0</v>
      </c>
      <c r="O162" s="68"/>
      <c r="P162" s="137">
        <f t="shared" si="123"/>
        <v>0</v>
      </c>
      <c r="Q162" s="167">
        <f t="shared" si="124"/>
        <v>0</v>
      </c>
      <c r="R162" s="173">
        <f t="shared" si="125"/>
        <v>0</v>
      </c>
      <c r="S162" s="165">
        <f t="shared" si="126"/>
        <v>0</v>
      </c>
      <c r="U162" s="6"/>
      <c r="V162" s="137">
        <f t="shared" si="129"/>
        <v>0</v>
      </c>
      <c r="W162" s="167">
        <f t="shared" si="130"/>
        <v>0</v>
      </c>
      <c r="X162" s="6"/>
      <c r="Y162" s="137">
        <f t="shared" si="131"/>
        <v>0</v>
      </c>
      <c r="Z162" s="178">
        <f t="shared" si="132"/>
        <v>0</v>
      </c>
      <c r="AA162" s="6"/>
      <c r="AB162" s="137">
        <f t="shared" si="133"/>
        <v>0</v>
      </c>
      <c r="AC162" s="167">
        <f t="shared" si="134"/>
        <v>0</v>
      </c>
      <c r="AD162" s="6"/>
      <c r="AE162" s="137">
        <f t="shared" si="135"/>
        <v>0</v>
      </c>
      <c r="AF162" s="178">
        <f t="shared" si="136"/>
        <v>0</v>
      </c>
      <c r="AG162" s="6"/>
      <c r="AH162" s="137">
        <f t="shared" si="137"/>
        <v>0</v>
      </c>
      <c r="AI162" s="167">
        <f t="shared" si="138"/>
        <v>0</v>
      </c>
      <c r="AJ162" s="164">
        <f t="shared" si="139"/>
        <v>0</v>
      </c>
      <c r="AK162" s="165">
        <f t="shared" si="140"/>
        <v>0</v>
      </c>
    </row>
    <row r="163" spans="2:37" outlineLevel="1" x14ac:dyDescent="0.35">
      <c r="B163" s="238" t="s">
        <v>93</v>
      </c>
      <c r="C163" s="62" t="s">
        <v>106</v>
      </c>
      <c r="D163" s="68"/>
      <c r="E163" s="69"/>
      <c r="F163" s="68"/>
      <c r="G163" s="137">
        <f t="shared" si="117"/>
        <v>0</v>
      </c>
      <c r="H163" s="167">
        <f t="shared" si="118"/>
        <v>0</v>
      </c>
      <c r="I163" s="68"/>
      <c r="J163" s="137">
        <f t="shared" si="119"/>
        <v>0</v>
      </c>
      <c r="K163" s="167">
        <f t="shared" si="120"/>
        <v>0</v>
      </c>
      <c r="L163" s="68"/>
      <c r="M163" s="137">
        <f t="shared" si="121"/>
        <v>0</v>
      </c>
      <c r="N163" s="167">
        <f t="shared" si="122"/>
        <v>0</v>
      </c>
      <c r="O163" s="68"/>
      <c r="P163" s="137">
        <f t="shared" si="123"/>
        <v>0</v>
      </c>
      <c r="Q163" s="167">
        <f t="shared" si="124"/>
        <v>0</v>
      </c>
      <c r="R163" s="173">
        <f t="shared" si="125"/>
        <v>0</v>
      </c>
      <c r="S163" s="165">
        <f t="shared" si="126"/>
        <v>0</v>
      </c>
      <c r="U163" s="6"/>
      <c r="V163" s="137">
        <f t="shared" si="129"/>
        <v>0</v>
      </c>
      <c r="W163" s="167">
        <f t="shared" si="130"/>
        <v>0</v>
      </c>
      <c r="X163" s="6"/>
      <c r="Y163" s="137">
        <f t="shared" si="131"/>
        <v>0</v>
      </c>
      <c r="Z163" s="178">
        <f t="shared" si="132"/>
        <v>0</v>
      </c>
      <c r="AA163" s="6"/>
      <c r="AB163" s="137">
        <f t="shared" si="133"/>
        <v>0</v>
      </c>
      <c r="AC163" s="167">
        <f t="shared" si="134"/>
        <v>0</v>
      </c>
      <c r="AD163" s="6"/>
      <c r="AE163" s="137">
        <f t="shared" si="135"/>
        <v>0</v>
      </c>
      <c r="AF163" s="178">
        <f t="shared" si="136"/>
        <v>0</v>
      </c>
      <c r="AG163" s="6"/>
      <c r="AH163" s="137">
        <f t="shared" si="137"/>
        <v>0</v>
      </c>
      <c r="AI163" s="167">
        <f t="shared" si="138"/>
        <v>0</v>
      </c>
      <c r="AJ163" s="164">
        <f t="shared" si="139"/>
        <v>0</v>
      </c>
      <c r="AK163" s="165">
        <f t="shared" si="140"/>
        <v>0</v>
      </c>
    </row>
    <row r="164" spans="2:37" outlineLevel="1" x14ac:dyDescent="0.35">
      <c r="B164" s="237" t="s">
        <v>94</v>
      </c>
      <c r="C164" s="62" t="s">
        <v>106</v>
      </c>
      <c r="D164" s="68"/>
      <c r="E164" s="69"/>
      <c r="F164" s="68"/>
      <c r="G164" s="137">
        <f t="shared" si="117"/>
        <v>0</v>
      </c>
      <c r="H164" s="167">
        <f t="shared" si="118"/>
        <v>0</v>
      </c>
      <c r="I164" s="68"/>
      <c r="J164" s="137">
        <f t="shared" si="119"/>
        <v>0</v>
      </c>
      <c r="K164" s="167">
        <f t="shared" si="120"/>
        <v>0</v>
      </c>
      <c r="L164" s="68"/>
      <c r="M164" s="137">
        <f t="shared" si="121"/>
        <v>0</v>
      </c>
      <c r="N164" s="167">
        <f t="shared" si="122"/>
        <v>0</v>
      </c>
      <c r="O164" s="68"/>
      <c r="P164" s="137">
        <f t="shared" si="123"/>
        <v>0</v>
      </c>
      <c r="Q164" s="167">
        <f t="shared" si="124"/>
        <v>0</v>
      </c>
      <c r="R164" s="173">
        <f t="shared" si="125"/>
        <v>0</v>
      </c>
      <c r="S164" s="165">
        <f t="shared" si="126"/>
        <v>0</v>
      </c>
      <c r="U164" s="6"/>
      <c r="V164" s="137">
        <f t="shared" si="129"/>
        <v>0</v>
      </c>
      <c r="W164" s="167">
        <f t="shared" si="130"/>
        <v>0</v>
      </c>
      <c r="X164" s="6"/>
      <c r="Y164" s="137">
        <f t="shared" si="131"/>
        <v>0</v>
      </c>
      <c r="Z164" s="178">
        <f t="shared" si="132"/>
        <v>0</v>
      </c>
      <c r="AA164" s="6"/>
      <c r="AB164" s="137">
        <f t="shared" si="133"/>
        <v>0</v>
      </c>
      <c r="AC164" s="167">
        <f t="shared" si="134"/>
        <v>0</v>
      </c>
      <c r="AD164" s="6"/>
      <c r="AE164" s="137">
        <f t="shared" si="135"/>
        <v>0</v>
      </c>
      <c r="AF164" s="178">
        <f t="shared" si="136"/>
        <v>0</v>
      </c>
      <c r="AG164" s="6"/>
      <c r="AH164" s="137">
        <f t="shared" si="137"/>
        <v>0</v>
      </c>
      <c r="AI164" s="167">
        <f t="shared" si="138"/>
        <v>0</v>
      </c>
      <c r="AJ164" s="164">
        <f t="shared" si="139"/>
        <v>0</v>
      </c>
      <c r="AK164" s="165">
        <f t="shared" si="140"/>
        <v>0</v>
      </c>
    </row>
    <row r="165" spans="2:37" outlineLevel="1" x14ac:dyDescent="0.35">
      <c r="B165" s="238" t="s">
        <v>95</v>
      </c>
      <c r="C165" s="62" t="s">
        <v>106</v>
      </c>
      <c r="D165" s="68"/>
      <c r="E165" s="69"/>
      <c r="F165" s="68"/>
      <c r="G165" s="137">
        <f t="shared" si="117"/>
        <v>0</v>
      </c>
      <c r="H165" s="167">
        <f t="shared" si="118"/>
        <v>0</v>
      </c>
      <c r="I165" s="68"/>
      <c r="J165" s="137">
        <f t="shared" si="119"/>
        <v>0</v>
      </c>
      <c r="K165" s="167">
        <f t="shared" si="120"/>
        <v>0</v>
      </c>
      <c r="L165" s="68"/>
      <c r="M165" s="137">
        <f t="shared" si="121"/>
        <v>0</v>
      </c>
      <c r="N165" s="167">
        <f t="shared" si="122"/>
        <v>0</v>
      </c>
      <c r="O165" s="68"/>
      <c r="P165" s="137">
        <f t="shared" si="123"/>
        <v>0</v>
      </c>
      <c r="Q165" s="167">
        <f t="shared" si="124"/>
        <v>0</v>
      </c>
      <c r="R165" s="173">
        <f t="shared" si="125"/>
        <v>0</v>
      </c>
      <c r="S165" s="165">
        <f t="shared" si="126"/>
        <v>0</v>
      </c>
      <c r="U165" s="6"/>
      <c r="V165" s="137">
        <f t="shared" si="129"/>
        <v>0</v>
      </c>
      <c r="W165" s="167">
        <f t="shared" si="130"/>
        <v>0</v>
      </c>
      <c r="X165" s="6"/>
      <c r="Y165" s="137">
        <f t="shared" si="131"/>
        <v>0</v>
      </c>
      <c r="Z165" s="178">
        <f t="shared" si="132"/>
        <v>0</v>
      </c>
      <c r="AA165" s="6"/>
      <c r="AB165" s="137">
        <f t="shared" si="133"/>
        <v>0</v>
      </c>
      <c r="AC165" s="167">
        <f t="shared" si="134"/>
        <v>0</v>
      </c>
      <c r="AD165" s="6"/>
      <c r="AE165" s="137">
        <f t="shared" si="135"/>
        <v>0</v>
      </c>
      <c r="AF165" s="178">
        <f t="shared" si="136"/>
        <v>0</v>
      </c>
      <c r="AG165" s="6"/>
      <c r="AH165" s="137">
        <f t="shared" si="137"/>
        <v>0</v>
      </c>
      <c r="AI165" s="167">
        <f t="shared" si="138"/>
        <v>0</v>
      </c>
      <c r="AJ165" s="164">
        <f t="shared" si="139"/>
        <v>0</v>
      </c>
      <c r="AK165" s="165">
        <f t="shared" si="140"/>
        <v>0</v>
      </c>
    </row>
    <row r="166" spans="2:37" outlineLevel="1" x14ac:dyDescent="0.35">
      <c r="B166" s="237" t="s">
        <v>96</v>
      </c>
      <c r="C166" s="62" t="s">
        <v>106</v>
      </c>
      <c r="D166" s="68"/>
      <c r="E166" s="69"/>
      <c r="F166" s="68"/>
      <c r="G166" s="137">
        <f t="shared" si="117"/>
        <v>0</v>
      </c>
      <c r="H166" s="167">
        <f t="shared" si="118"/>
        <v>0</v>
      </c>
      <c r="I166" s="68"/>
      <c r="J166" s="137">
        <f t="shared" si="119"/>
        <v>0</v>
      </c>
      <c r="K166" s="167">
        <f t="shared" si="120"/>
        <v>0</v>
      </c>
      <c r="L166" s="68"/>
      <c r="M166" s="137">
        <f t="shared" si="121"/>
        <v>0</v>
      </c>
      <c r="N166" s="167">
        <f t="shared" si="122"/>
        <v>0</v>
      </c>
      <c r="O166" s="68"/>
      <c r="P166" s="137">
        <f t="shared" si="123"/>
        <v>0</v>
      </c>
      <c r="Q166" s="167">
        <f t="shared" si="124"/>
        <v>0</v>
      </c>
      <c r="R166" s="173">
        <f t="shared" si="125"/>
        <v>0</v>
      </c>
      <c r="S166" s="165">
        <f t="shared" si="126"/>
        <v>0</v>
      </c>
      <c r="U166" s="6"/>
      <c r="V166" s="137">
        <f t="shared" si="129"/>
        <v>0</v>
      </c>
      <c r="W166" s="167">
        <f t="shared" si="130"/>
        <v>0</v>
      </c>
      <c r="X166" s="6"/>
      <c r="Y166" s="137">
        <f t="shared" si="131"/>
        <v>0</v>
      </c>
      <c r="Z166" s="178">
        <f t="shared" si="132"/>
        <v>0</v>
      </c>
      <c r="AA166" s="6"/>
      <c r="AB166" s="137">
        <f t="shared" si="133"/>
        <v>0</v>
      </c>
      <c r="AC166" s="167">
        <f t="shared" si="134"/>
        <v>0</v>
      </c>
      <c r="AD166" s="6"/>
      <c r="AE166" s="137">
        <f t="shared" si="135"/>
        <v>0</v>
      </c>
      <c r="AF166" s="178">
        <f t="shared" si="136"/>
        <v>0</v>
      </c>
      <c r="AG166" s="6"/>
      <c r="AH166" s="137">
        <f t="shared" si="137"/>
        <v>0</v>
      </c>
      <c r="AI166" s="167">
        <f t="shared" si="138"/>
        <v>0</v>
      </c>
      <c r="AJ166" s="164">
        <f t="shared" si="139"/>
        <v>0</v>
      </c>
      <c r="AK166" s="165">
        <f t="shared" si="140"/>
        <v>0</v>
      </c>
    </row>
    <row r="167" spans="2:37" outlineLevel="1" x14ac:dyDescent="0.35">
      <c r="B167" s="238" t="s">
        <v>97</v>
      </c>
      <c r="C167" s="62" t="s">
        <v>106</v>
      </c>
      <c r="D167" s="68"/>
      <c r="E167" s="69"/>
      <c r="F167" s="68"/>
      <c r="G167" s="137">
        <f t="shared" si="117"/>
        <v>0</v>
      </c>
      <c r="H167" s="167">
        <f t="shared" si="118"/>
        <v>0</v>
      </c>
      <c r="I167" s="68"/>
      <c r="J167" s="137">
        <f t="shared" si="119"/>
        <v>0</v>
      </c>
      <c r="K167" s="167">
        <f t="shared" si="120"/>
        <v>0</v>
      </c>
      <c r="L167" s="68"/>
      <c r="M167" s="137">
        <f t="shared" si="121"/>
        <v>0</v>
      </c>
      <c r="N167" s="167">
        <f t="shared" si="122"/>
        <v>0</v>
      </c>
      <c r="O167" s="68"/>
      <c r="P167" s="137">
        <f t="shared" si="123"/>
        <v>0</v>
      </c>
      <c r="Q167" s="167">
        <f t="shared" si="124"/>
        <v>0</v>
      </c>
      <c r="R167" s="173">
        <f t="shared" si="125"/>
        <v>0</v>
      </c>
      <c r="S167" s="165">
        <f t="shared" si="126"/>
        <v>0</v>
      </c>
      <c r="U167" s="6">
        <v>6</v>
      </c>
      <c r="V167" s="137">
        <f t="shared" si="129"/>
        <v>6</v>
      </c>
      <c r="W167" s="167">
        <f t="shared" si="130"/>
        <v>0</v>
      </c>
      <c r="X167" s="6">
        <v>6</v>
      </c>
      <c r="Y167" s="137">
        <f t="shared" si="131"/>
        <v>12</v>
      </c>
      <c r="Z167" s="178">
        <f t="shared" si="132"/>
        <v>1</v>
      </c>
      <c r="AA167" s="6">
        <v>4</v>
      </c>
      <c r="AB167" s="137">
        <f t="shared" si="133"/>
        <v>16</v>
      </c>
      <c r="AC167" s="167">
        <f t="shared" si="134"/>
        <v>0.33333333333333331</v>
      </c>
      <c r="AD167" s="6">
        <v>3</v>
      </c>
      <c r="AE167" s="137">
        <f t="shared" si="135"/>
        <v>19</v>
      </c>
      <c r="AF167" s="178">
        <f t="shared" si="136"/>
        <v>0.1875</v>
      </c>
      <c r="AG167" s="6">
        <v>4</v>
      </c>
      <c r="AH167" s="137">
        <f t="shared" si="137"/>
        <v>23</v>
      </c>
      <c r="AI167" s="167">
        <f t="shared" si="138"/>
        <v>0.21052631578947367</v>
      </c>
      <c r="AJ167" s="164">
        <f t="shared" si="139"/>
        <v>23</v>
      </c>
      <c r="AK167" s="165">
        <f t="shared" si="140"/>
        <v>0.3992462330644746</v>
      </c>
    </row>
    <row r="168" spans="2:37" outlineLevel="1" x14ac:dyDescent="0.35">
      <c r="B168" s="237" t="s">
        <v>98</v>
      </c>
      <c r="C168" s="62" t="s">
        <v>106</v>
      </c>
      <c r="D168" s="68"/>
      <c r="E168" s="69"/>
      <c r="F168" s="68"/>
      <c r="G168" s="137">
        <f t="shared" si="117"/>
        <v>0</v>
      </c>
      <c r="H168" s="167">
        <f t="shared" si="118"/>
        <v>0</v>
      </c>
      <c r="I168" s="68"/>
      <c r="J168" s="137">
        <f t="shared" si="119"/>
        <v>0</v>
      </c>
      <c r="K168" s="167">
        <f t="shared" si="120"/>
        <v>0</v>
      </c>
      <c r="L168" s="68"/>
      <c r="M168" s="137">
        <f t="shared" si="121"/>
        <v>0</v>
      </c>
      <c r="N168" s="167">
        <f t="shared" si="122"/>
        <v>0</v>
      </c>
      <c r="O168" s="68"/>
      <c r="P168" s="137">
        <f t="shared" si="123"/>
        <v>0</v>
      </c>
      <c r="Q168" s="167">
        <f t="shared" si="124"/>
        <v>0</v>
      </c>
      <c r="R168" s="173">
        <f t="shared" si="125"/>
        <v>0</v>
      </c>
      <c r="S168" s="165">
        <f t="shared" si="126"/>
        <v>0</v>
      </c>
      <c r="U168" s="6"/>
      <c r="V168" s="137">
        <f t="shared" si="129"/>
        <v>0</v>
      </c>
      <c r="W168" s="167">
        <f t="shared" si="130"/>
        <v>0</v>
      </c>
      <c r="X168" s="6"/>
      <c r="Y168" s="137">
        <f t="shared" si="131"/>
        <v>0</v>
      </c>
      <c r="Z168" s="178">
        <f t="shared" si="132"/>
        <v>0</v>
      </c>
      <c r="AA168" s="6"/>
      <c r="AB168" s="137">
        <f t="shared" si="133"/>
        <v>0</v>
      </c>
      <c r="AC168" s="167">
        <f t="shared" si="134"/>
        <v>0</v>
      </c>
      <c r="AD168" s="6"/>
      <c r="AE168" s="137">
        <f t="shared" si="135"/>
        <v>0</v>
      </c>
      <c r="AF168" s="178">
        <f t="shared" si="136"/>
        <v>0</v>
      </c>
      <c r="AG168" s="6"/>
      <c r="AH168" s="137">
        <f t="shared" si="137"/>
        <v>0</v>
      </c>
      <c r="AI168" s="167">
        <f t="shared" si="138"/>
        <v>0</v>
      </c>
      <c r="AJ168" s="164">
        <f t="shared" si="139"/>
        <v>0</v>
      </c>
      <c r="AK168" s="165">
        <f t="shared" si="140"/>
        <v>0</v>
      </c>
    </row>
    <row r="169" spans="2:37" outlineLevel="1" x14ac:dyDescent="0.35">
      <c r="B169" s="238" t="s">
        <v>99</v>
      </c>
      <c r="C169" s="62" t="s">
        <v>106</v>
      </c>
      <c r="D169" s="68"/>
      <c r="E169" s="69"/>
      <c r="F169" s="68"/>
      <c r="G169" s="137">
        <f t="shared" si="117"/>
        <v>0</v>
      </c>
      <c r="H169" s="167">
        <f t="shared" si="118"/>
        <v>0</v>
      </c>
      <c r="I169" s="68"/>
      <c r="J169" s="137">
        <f t="shared" si="119"/>
        <v>0</v>
      </c>
      <c r="K169" s="167">
        <f t="shared" si="120"/>
        <v>0</v>
      </c>
      <c r="L169" s="68"/>
      <c r="M169" s="137">
        <f t="shared" si="121"/>
        <v>0</v>
      </c>
      <c r="N169" s="167">
        <f t="shared" si="122"/>
        <v>0</v>
      </c>
      <c r="O169" s="68">
        <v>1</v>
      </c>
      <c r="P169" s="137">
        <f t="shared" si="123"/>
        <v>1</v>
      </c>
      <c r="Q169" s="167">
        <f t="shared" si="124"/>
        <v>0</v>
      </c>
      <c r="R169" s="173">
        <f t="shared" si="125"/>
        <v>1</v>
      </c>
      <c r="S169" s="165">
        <f t="shared" si="126"/>
        <v>0</v>
      </c>
      <c r="U169" s="6">
        <v>2</v>
      </c>
      <c r="V169" s="137">
        <f t="shared" si="129"/>
        <v>3</v>
      </c>
      <c r="W169" s="167">
        <f t="shared" si="130"/>
        <v>2</v>
      </c>
      <c r="X169" s="6">
        <v>3</v>
      </c>
      <c r="Y169" s="137">
        <f t="shared" si="131"/>
        <v>6</v>
      </c>
      <c r="Z169" s="178">
        <f t="shared" si="132"/>
        <v>1</v>
      </c>
      <c r="AA169" s="6">
        <v>4</v>
      </c>
      <c r="AB169" s="137">
        <f t="shared" si="133"/>
        <v>10</v>
      </c>
      <c r="AC169" s="167">
        <f t="shared" si="134"/>
        <v>0.66666666666666663</v>
      </c>
      <c r="AD169" s="6">
        <v>2</v>
      </c>
      <c r="AE169" s="137">
        <f t="shared" si="135"/>
        <v>12</v>
      </c>
      <c r="AF169" s="178">
        <f t="shared" si="136"/>
        <v>0.2</v>
      </c>
      <c r="AG169" s="6">
        <v>2</v>
      </c>
      <c r="AH169" s="137">
        <f t="shared" si="137"/>
        <v>14</v>
      </c>
      <c r="AI169" s="167">
        <f t="shared" si="138"/>
        <v>0.16666666666666666</v>
      </c>
      <c r="AJ169" s="164">
        <f t="shared" si="139"/>
        <v>13</v>
      </c>
      <c r="AK169" s="165">
        <f t="shared" si="140"/>
        <v>0.46977784017493174</v>
      </c>
    </row>
    <row r="170" spans="2:37" ht="15" customHeight="1" outlineLevel="1" x14ac:dyDescent="0.35">
      <c r="B170" s="49" t="s">
        <v>139</v>
      </c>
      <c r="C170" s="46" t="s">
        <v>106</v>
      </c>
      <c r="D170" s="170">
        <f>SUM(D145:D169)</f>
        <v>0</v>
      </c>
      <c r="E170" s="170">
        <f>SUM(E145:E169)</f>
        <v>10</v>
      </c>
      <c r="F170" s="170">
        <f>SUM(F145:F169)</f>
        <v>0</v>
      </c>
      <c r="G170" s="170">
        <f>SUM(G145:G169)</f>
        <v>10</v>
      </c>
      <c r="H170" s="179">
        <f>IFERROR((G170-E170)/E170,0)</f>
        <v>0</v>
      </c>
      <c r="I170" s="170">
        <f>SUM(I145:I169)</f>
        <v>0</v>
      </c>
      <c r="J170" s="170">
        <f>SUM(J145:J169)</f>
        <v>10</v>
      </c>
      <c r="K170" s="166">
        <f t="shared" ref="K170" si="141">IFERROR((J170-G170)/G170,0)</f>
        <v>0</v>
      </c>
      <c r="L170" s="170">
        <f>SUM(L145:L169)</f>
        <v>0</v>
      </c>
      <c r="M170" s="170">
        <f>SUM(M145:M169)</f>
        <v>10</v>
      </c>
      <c r="N170" s="179">
        <f t="shared" ref="N170" si="142">IFERROR((M170-J170)/J170,0)</f>
        <v>0</v>
      </c>
      <c r="O170" s="170">
        <f>SUM(O145:O169)</f>
        <v>1</v>
      </c>
      <c r="P170" s="170">
        <f>SUM(P145:P169)</f>
        <v>11</v>
      </c>
      <c r="Q170" s="166">
        <f t="shared" si="124"/>
        <v>0.1</v>
      </c>
      <c r="R170" s="170">
        <f>SUM(R145:R169)</f>
        <v>1</v>
      </c>
      <c r="S170" s="162">
        <f t="shared" si="126"/>
        <v>2.4113689084445111E-2</v>
      </c>
      <c r="U170" s="170">
        <f>SUM(U145:U169)</f>
        <v>47</v>
      </c>
      <c r="V170" s="170">
        <f>SUM(V145:V169)</f>
        <v>58</v>
      </c>
      <c r="W170" s="166">
        <f>IFERROR((V170-P170)/P170,0)</f>
        <v>4.2727272727272725</v>
      </c>
      <c r="X170" s="170">
        <f>SUM(X145:X169)</f>
        <v>47</v>
      </c>
      <c r="Y170" s="170">
        <f>SUM(Y145:Y169)</f>
        <v>105</v>
      </c>
      <c r="Z170" s="175">
        <f>IFERROR((Y170-V170)/V170,0)</f>
        <v>0.81034482758620685</v>
      </c>
      <c r="AA170" s="170">
        <f>SUM(AA145:AA169)</f>
        <v>43</v>
      </c>
      <c r="AB170" s="170">
        <f>SUM(AB145:AB169)</f>
        <v>148</v>
      </c>
      <c r="AC170" s="174">
        <f>IFERROR((AB170-Y170)/Y170,0)</f>
        <v>0.40952380952380951</v>
      </c>
      <c r="AD170" s="170">
        <f>SUM(AD145:AD169)</f>
        <v>38</v>
      </c>
      <c r="AE170" s="170">
        <f>SUM(AE145:AE169)</f>
        <v>186</v>
      </c>
      <c r="AF170" s="175">
        <f>IFERROR((AE170-AB170)/AB170,0)</f>
        <v>0.25675675675675674</v>
      </c>
      <c r="AG170" s="170">
        <f>SUM(AG145:AG169)</f>
        <v>37</v>
      </c>
      <c r="AH170" s="170">
        <f>SUM(AH145:AH169)</f>
        <v>223</v>
      </c>
      <c r="AI170" s="161">
        <f>IFERROR((AH170-AE170)/AE170,0)</f>
        <v>0.19892473118279569</v>
      </c>
      <c r="AJ170" s="170">
        <f>SUM(AJ145:AJ169)</f>
        <v>212</v>
      </c>
      <c r="AK170" s="165">
        <f t="shared" ref="AK170" si="143">IFERROR((AH170/V170)^(1/4)-1,0)</f>
        <v>0.40029396590861821</v>
      </c>
    </row>
    <row r="172" spans="2:37" ht="15.5" x14ac:dyDescent="0.35">
      <c r="B172" s="306" t="s">
        <v>111</v>
      </c>
      <c r="C172" s="306"/>
      <c r="D172" s="306"/>
      <c r="E172" s="306"/>
      <c r="F172" s="306"/>
      <c r="G172" s="306"/>
      <c r="H172" s="306"/>
      <c r="I172" s="306"/>
      <c r="J172" s="306"/>
      <c r="K172" s="306"/>
      <c r="L172" s="306"/>
      <c r="M172" s="306"/>
      <c r="N172" s="306"/>
      <c r="O172" s="306"/>
      <c r="P172" s="306"/>
      <c r="Q172" s="306"/>
      <c r="R172" s="306"/>
      <c r="S172" s="306"/>
      <c r="T172" s="306"/>
      <c r="U172" s="306"/>
      <c r="V172" s="306"/>
      <c r="W172" s="306"/>
      <c r="X172" s="306"/>
      <c r="Y172" s="306"/>
      <c r="Z172" s="306"/>
      <c r="AA172" s="306"/>
      <c r="AB172" s="306"/>
      <c r="AC172" s="306"/>
      <c r="AD172" s="306"/>
      <c r="AE172" s="306"/>
      <c r="AF172" s="306"/>
      <c r="AG172" s="306"/>
      <c r="AH172" s="306"/>
      <c r="AI172" s="306"/>
      <c r="AJ172" s="306"/>
      <c r="AK172" s="306"/>
    </row>
    <row r="173" spans="2:37" ht="5.5" customHeight="1" outlineLevel="1" x14ac:dyDescent="0.35">
      <c r="B173" s="102"/>
      <c r="C173" s="102"/>
      <c r="D173" s="102"/>
      <c r="E173" s="102"/>
      <c r="F173" s="102"/>
      <c r="G173" s="102"/>
      <c r="H173" s="102"/>
      <c r="I173" s="102"/>
      <c r="J173" s="102"/>
      <c r="K173" s="102"/>
      <c r="L173" s="102"/>
      <c r="M173" s="102"/>
      <c r="N173" s="102"/>
      <c r="O173" s="102"/>
      <c r="P173" s="102"/>
      <c r="Q173" s="102"/>
      <c r="R173" s="102"/>
      <c r="S173" s="102"/>
      <c r="T173" s="102"/>
      <c r="U173" s="102"/>
      <c r="V173" s="102"/>
      <c r="W173" s="102"/>
      <c r="X173" s="102"/>
      <c r="Y173" s="102"/>
      <c r="Z173" s="102"/>
      <c r="AA173" s="102"/>
      <c r="AB173" s="102"/>
      <c r="AC173" s="102"/>
      <c r="AD173" s="102"/>
      <c r="AE173" s="102"/>
      <c r="AF173" s="102"/>
      <c r="AG173" s="102"/>
      <c r="AH173" s="102"/>
      <c r="AI173" s="102"/>
      <c r="AJ173" s="102"/>
      <c r="AK173" s="102"/>
    </row>
    <row r="174" spans="2:37" outlineLevel="1" x14ac:dyDescent="0.35">
      <c r="B174" s="326"/>
      <c r="C174" s="335" t="s">
        <v>105</v>
      </c>
      <c r="D174" s="317" t="s">
        <v>131</v>
      </c>
      <c r="E174" s="318"/>
      <c r="F174" s="318"/>
      <c r="G174" s="318"/>
      <c r="H174" s="318"/>
      <c r="I174" s="318"/>
      <c r="J174" s="318"/>
      <c r="K174" s="318"/>
      <c r="L174" s="318"/>
      <c r="M174" s="318"/>
      <c r="N174" s="318"/>
      <c r="O174" s="318"/>
      <c r="P174" s="318"/>
      <c r="Q174" s="319"/>
      <c r="R174" s="322" t="str">
        <f xml:space="preserve"> D175&amp;" - "&amp;O175</f>
        <v>2019 - 2023</v>
      </c>
      <c r="S174" s="323"/>
      <c r="U174" s="317" t="s">
        <v>144</v>
      </c>
      <c r="V174" s="318"/>
      <c r="W174" s="318"/>
      <c r="X174" s="318"/>
      <c r="Y174" s="318"/>
      <c r="Z174" s="318"/>
      <c r="AA174" s="318"/>
      <c r="AB174" s="318"/>
      <c r="AC174" s="318"/>
      <c r="AD174" s="318"/>
      <c r="AE174" s="318"/>
      <c r="AF174" s="318"/>
      <c r="AG174" s="318"/>
      <c r="AH174" s="318"/>
      <c r="AI174" s="318"/>
      <c r="AJ174" s="318"/>
      <c r="AK174" s="319"/>
    </row>
    <row r="175" spans="2:37" outlineLevel="1" x14ac:dyDescent="0.35">
      <c r="B175" s="327"/>
      <c r="C175" s="335"/>
      <c r="D175" s="317">
        <f>$C$3-5</f>
        <v>2019</v>
      </c>
      <c r="E175" s="319"/>
      <c r="F175" s="318">
        <f>$C$3-4</f>
        <v>2020</v>
      </c>
      <c r="G175" s="318"/>
      <c r="H175" s="318"/>
      <c r="I175" s="317">
        <f>$C$3-3</f>
        <v>2021</v>
      </c>
      <c r="J175" s="318"/>
      <c r="K175" s="319"/>
      <c r="L175" s="317">
        <f>$C$3-2</f>
        <v>2022</v>
      </c>
      <c r="M175" s="318"/>
      <c r="N175" s="319"/>
      <c r="O175" s="317">
        <f>$C$3-1</f>
        <v>2023</v>
      </c>
      <c r="P175" s="318"/>
      <c r="Q175" s="319"/>
      <c r="R175" s="324"/>
      <c r="S175" s="325"/>
      <c r="U175" s="317">
        <f>$C$3</f>
        <v>2024</v>
      </c>
      <c r="V175" s="318"/>
      <c r="W175" s="319"/>
      <c r="X175" s="318">
        <f>$C$3+1</f>
        <v>2025</v>
      </c>
      <c r="Y175" s="318"/>
      <c r="Z175" s="318"/>
      <c r="AA175" s="317">
        <f>$C$3+2</f>
        <v>2026</v>
      </c>
      <c r="AB175" s="318"/>
      <c r="AC175" s="319"/>
      <c r="AD175" s="318">
        <f>$C$3+3</f>
        <v>2027</v>
      </c>
      <c r="AE175" s="318"/>
      <c r="AF175" s="318"/>
      <c r="AG175" s="317">
        <f>$C$3+4</f>
        <v>2028</v>
      </c>
      <c r="AH175" s="318"/>
      <c r="AI175" s="319"/>
      <c r="AJ175" s="320" t="str">
        <f>U175&amp;" - "&amp;AG175</f>
        <v>2024 - 2028</v>
      </c>
      <c r="AK175" s="321"/>
    </row>
    <row r="176" spans="2:37" ht="29" outlineLevel="1" x14ac:dyDescent="0.35">
      <c r="B176" s="328"/>
      <c r="C176" s="335"/>
      <c r="D176" s="64" t="s">
        <v>133</v>
      </c>
      <c r="E176" s="65" t="s">
        <v>134</v>
      </c>
      <c r="F176" s="74" t="s">
        <v>133</v>
      </c>
      <c r="G176" s="9" t="s">
        <v>134</v>
      </c>
      <c r="H176" s="65" t="s">
        <v>135</v>
      </c>
      <c r="I176" s="74" t="s">
        <v>133</v>
      </c>
      <c r="J176" s="9" t="s">
        <v>134</v>
      </c>
      <c r="K176" s="65" t="s">
        <v>135</v>
      </c>
      <c r="L176" s="74" t="s">
        <v>133</v>
      </c>
      <c r="M176" s="9" t="s">
        <v>134</v>
      </c>
      <c r="N176" s="65" t="s">
        <v>135</v>
      </c>
      <c r="O176" s="74" t="s">
        <v>133</v>
      </c>
      <c r="P176" s="9" t="s">
        <v>134</v>
      </c>
      <c r="Q176" s="65" t="s">
        <v>135</v>
      </c>
      <c r="R176" s="64" t="s">
        <v>127</v>
      </c>
      <c r="S176" s="119" t="s">
        <v>136</v>
      </c>
      <c r="U176" s="64" t="s">
        <v>133</v>
      </c>
      <c r="V176" s="9" t="s">
        <v>134</v>
      </c>
      <c r="W176" s="65" t="s">
        <v>135</v>
      </c>
      <c r="X176" s="74" t="s">
        <v>133</v>
      </c>
      <c r="Y176" s="9" t="s">
        <v>134</v>
      </c>
      <c r="Z176" s="65" t="s">
        <v>135</v>
      </c>
      <c r="AA176" s="74" t="s">
        <v>133</v>
      </c>
      <c r="AB176" s="9" t="s">
        <v>134</v>
      </c>
      <c r="AC176" s="65" t="s">
        <v>135</v>
      </c>
      <c r="AD176" s="74" t="s">
        <v>133</v>
      </c>
      <c r="AE176" s="9" t="s">
        <v>134</v>
      </c>
      <c r="AF176" s="65" t="s">
        <v>135</v>
      </c>
      <c r="AG176" s="74" t="s">
        <v>133</v>
      </c>
      <c r="AH176" s="9" t="s">
        <v>134</v>
      </c>
      <c r="AI176" s="65" t="s">
        <v>135</v>
      </c>
      <c r="AJ176" s="74" t="s">
        <v>127</v>
      </c>
      <c r="AK176" s="119" t="s">
        <v>136</v>
      </c>
    </row>
    <row r="177" spans="2:37" outlineLevel="1" x14ac:dyDescent="0.35">
      <c r="B177" s="237" t="s">
        <v>75</v>
      </c>
      <c r="C177" s="62" t="s">
        <v>106</v>
      </c>
      <c r="D177" s="68"/>
      <c r="E177" s="68"/>
      <c r="F177" s="68"/>
      <c r="G177" s="137">
        <f t="shared" ref="G177:G201" si="144">E177+F177</f>
        <v>0</v>
      </c>
      <c r="H177" s="167">
        <f t="shared" ref="H177:H201" si="145">IFERROR((G177-E177)/E177,0)</f>
        <v>0</v>
      </c>
      <c r="I177" s="68"/>
      <c r="J177" s="137">
        <f t="shared" ref="J177:J201" si="146">G177+I177</f>
        <v>0</v>
      </c>
      <c r="K177" s="167">
        <f t="shared" ref="K177:K201" si="147">IFERROR((J177-G177)/G177,0)</f>
        <v>0</v>
      </c>
      <c r="L177" s="6"/>
      <c r="M177" s="137">
        <f t="shared" ref="M177:M201" si="148">J177+L177</f>
        <v>0</v>
      </c>
      <c r="N177" s="167">
        <f t="shared" ref="N177:N201" si="149">IFERROR((M177-J177)/J177,0)</f>
        <v>0</v>
      </c>
      <c r="O177" s="6"/>
      <c r="P177" s="137">
        <f t="shared" ref="P177:P201" si="150">M177+O177</f>
        <v>0</v>
      </c>
      <c r="Q177" s="167">
        <f t="shared" ref="Q177:Q202" si="151">IFERROR((P177-M177)/M177,0)</f>
        <v>0</v>
      </c>
      <c r="R177" s="173">
        <f t="shared" ref="R177:R201" si="152">D177+F177+I177+L177+O177</f>
        <v>0</v>
      </c>
      <c r="S177" s="165">
        <f t="shared" ref="S177:S202" si="153">IFERROR((P177/E177)^(1/4)-1,0)</f>
        <v>0</v>
      </c>
      <c r="U177" s="6"/>
      <c r="V177" s="137">
        <f t="shared" ref="V177" si="154">P177+U177</f>
        <v>0</v>
      </c>
      <c r="W177" s="167">
        <f t="shared" ref="W177" si="155">IFERROR((V177-P177)/P177,0)</f>
        <v>0</v>
      </c>
      <c r="X177" s="6"/>
      <c r="Y177" s="137">
        <f>V177+X177</f>
        <v>0</v>
      </c>
      <c r="Z177" s="178">
        <f>IFERROR((Y177-V177)/V177,0)</f>
        <v>0</v>
      </c>
      <c r="AA177" s="6"/>
      <c r="AB177" s="137">
        <f>Y177+AA177</f>
        <v>0</v>
      </c>
      <c r="AC177" s="167">
        <f>IFERROR((AB177-Y177)/Y177,0)</f>
        <v>0</v>
      </c>
      <c r="AD177" s="6"/>
      <c r="AE177" s="137">
        <f>AB177+AD177</f>
        <v>0</v>
      </c>
      <c r="AF177" s="178">
        <f>IFERROR((AE177-AB177)/AB177,0)</f>
        <v>0</v>
      </c>
      <c r="AG177" s="6"/>
      <c r="AH177" s="137">
        <f>AE177+AG177</f>
        <v>0</v>
      </c>
      <c r="AI177" s="167">
        <f>IFERROR((AH177-AE177)/AE177,0)</f>
        <v>0</v>
      </c>
      <c r="AJ177" s="164">
        <f>U177+X177+AA177+AD177+AG177</f>
        <v>0</v>
      </c>
      <c r="AK177" s="165">
        <f>IFERROR((AH177/V177)^(1/4)-1,0)</f>
        <v>0</v>
      </c>
    </row>
    <row r="178" spans="2:37" outlineLevel="1" x14ac:dyDescent="0.35">
      <c r="B178" s="238" t="s">
        <v>76</v>
      </c>
      <c r="C178" s="62" t="s">
        <v>106</v>
      </c>
      <c r="D178" s="68"/>
      <c r="E178" s="68">
        <v>4</v>
      </c>
      <c r="F178" s="68">
        <v>-2</v>
      </c>
      <c r="G178" s="137">
        <f t="shared" si="144"/>
        <v>2</v>
      </c>
      <c r="H178" s="167">
        <f t="shared" si="145"/>
        <v>-0.5</v>
      </c>
      <c r="I178" s="68"/>
      <c r="J178" s="137">
        <f t="shared" si="146"/>
        <v>2</v>
      </c>
      <c r="K178" s="167">
        <f t="shared" si="147"/>
        <v>0</v>
      </c>
      <c r="L178" s="6">
        <v>0</v>
      </c>
      <c r="M178" s="137">
        <f t="shared" si="148"/>
        <v>2</v>
      </c>
      <c r="N178" s="167">
        <f t="shared" si="149"/>
        <v>0</v>
      </c>
      <c r="O178" s="6"/>
      <c r="P178" s="137">
        <f t="shared" si="150"/>
        <v>2</v>
      </c>
      <c r="Q178" s="167">
        <f t="shared" si="151"/>
        <v>0</v>
      </c>
      <c r="R178" s="173">
        <f t="shared" si="152"/>
        <v>-2</v>
      </c>
      <c r="S178" s="165">
        <f t="shared" si="153"/>
        <v>-0.1591035847462855</v>
      </c>
      <c r="U178" s="6"/>
      <c r="V178" s="137">
        <f t="shared" ref="V178:V201" si="156">P178+U178</f>
        <v>2</v>
      </c>
      <c r="W178" s="167">
        <f t="shared" ref="W178:W201" si="157">IFERROR((V178-P178)/P178,0)</f>
        <v>0</v>
      </c>
      <c r="X178" s="6"/>
      <c r="Y178" s="137">
        <f t="shared" ref="Y178:Y201" si="158">V178+X178</f>
        <v>2</v>
      </c>
      <c r="Z178" s="178">
        <f t="shared" ref="Z178:Z201" si="159">IFERROR((Y178-V178)/V178,0)</f>
        <v>0</v>
      </c>
      <c r="AA178" s="6"/>
      <c r="AB178" s="137">
        <f t="shared" ref="AB178:AB201" si="160">Y178+AA178</f>
        <v>2</v>
      </c>
      <c r="AC178" s="167">
        <f t="shared" ref="AC178:AC201" si="161">IFERROR((AB178-Y178)/Y178,0)</f>
        <v>0</v>
      </c>
      <c r="AD178" s="6"/>
      <c r="AE178" s="137">
        <f t="shared" ref="AE178:AE201" si="162">AB178+AD178</f>
        <v>2</v>
      </c>
      <c r="AF178" s="178">
        <f t="shared" ref="AF178:AF201" si="163">IFERROR((AE178-AB178)/AB178,0)</f>
        <v>0</v>
      </c>
      <c r="AG178" s="6"/>
      <c r="AH178" s="137">
        <f t="shared" ref="AH178:AH201" si="164">AE178+AG178</f>
        <v>2</v>
      </c>
      <c r="AI178" s="167">
        <f t="shared" ref="AI178:AI201" si="165">IFERROR((AH178-AE178)/AE178,0)</f>
        <v>0</v>
      </c>
      <c r="AJ178" s="164">
        <f t="shared" ref="AJ178:AJ201" si="166">U178+X178+AA178+AD178+AG178</f>
        <v>0</v>
      </c>
      <c r="AK178" s="165">
        <f t="shared" ref="AK178:AK201" si="167">IFERROR((AH178/V178)^(1/4)-1,0)</f>
        <v>0</v>
      </c>
    </row>
    <row r="179" spans="2:37" outlineLevel="1" x14ac:dyDescent="0.35">
      <c r="B179" s="237" t="s">
        <v>77</v>
      </c>
      <c r="C179" s="62" t="s">
        <v>106</v>
      </c>
      <c r="D179" s="68"/>
      <c r="E179" s="68"/>
      <c r="F179" s="68"/>
      <c r="G179" s="137">
        <f t="shared" si="144"/>
        <v>0</v>
      </c>
      <c r="H179" s="167">
        <f t="shared" si="145"/>
        <v>0</v>
      </c>
      <c r="I179" s="68"/>
      <c r="J179" s="137">
        <f t="shared" si="146"/>
        <v>0</v>
      </c>
      <c r="K179" s="167">
        <f t="shared" si="147"/>
        <v>0</v>
      </c>
      <c r="L179" s="6"/>
      <c r="M179" s="137">
        <f t="shared" si="148"/>
        <v>0</v>
      </c>
      <c r="N179" s="167">
        <f t="shared" si="149"/>
        <v>0</v>
      </c>
      <c r="O179" s="6"/>
      <c r="P179" s="137">
        <f t="shared" si="150"/>
        <v>0</v>
      </c>
      <c r="Q179" s="167">
        <f t="shared" si="151"/>
        <v>0</v>
      </c>
      <c r="R179" s="173">
        <f t="shared" si="152"/>
        <v>0</v>
      </c>
      <c r="S179" s="165">
        <f t="shared" si="153"/>
        <v>0</v>
      </c>
      <c r="U179" s="6"/>
      <c r="V179" s="137">
        <f t="shared" si="156"/>
        <v>0</v>
      </c>
      <c r="W179" s="167">
        <f t="shared" si="157"/>
        <v>0</v>
      </c>
      <c r="X179" s="6"/>
      <c r="Y179" s="137">
        <f t="shared" si="158"/>
        <v>0</v>
      </c>
      <c r="Z179" s="178">
        <f t="shared" si="159"/>
        <v>0</v>
      </c>
      <c r="AA179" s="6"/>
      <c r="AB179" s="137">
        <f t="shared" si="160"/>
        <v>0</v>
      </c>
      <c r="AC179" s="167">
        <f t="shared" si="161"/>
        <v>0</v>
      </c>
      <c r="AD179" s="6"/>
      <c r="AE179" s="137">
        <f t="shared" si="162"/>
        <v>0</v>
      </c>
      <c r="AF179" s="178">
        <f t="shared" si="163"/>
        <v>0</v>
      </c>
      <c r="AG179" s="6"/>
      <c r="AH179" s="137">
        <f t="shared" si="164"/>
        <v>0</v>
      </c>
      <c r="AI179" s="167">
        <f t="shared" si="165"/>
        <v>0</v>
      </c>
      <c r="AJ179" s="164">
        <f t="shared" si="166"/>
        <v>0</v>
      </c>
      <c r="AK179" s="165">
        <f t="shared" si="167"/>
        <v>0</v>
      </c>
    </row>
    <row r="180" spans="2:37" outlineLevel="1" x14ac:dyDescent="0.35">
      <c r="B180" s="238" t="s">
        <v>78</v>
      </c>
      <c r="C180" s="62" t="s">
        <v>106</v>
      </c>
      <c r="D180" s="68"/>
      <c r="E180" s="68">
        <v>1</v>
      </c>
      <c r="F180" s="68">
        <v>1</v>
      </c>
      <c r="G180" s="137">
        <f t="shared" si="144"/>
        <v>2</v>
      </c>
      <c r="H180" s="167">
        <f t="shared" si="145"/>
        <v>1</v>
      </c>
      <c r="I180" s="68"/>
      <c r="J180" s="137">
        <f t="shared" si="146"/>
        <v>2</v>
      </c>
      <c r="K180" s="167">
        <f t="shared" si="147"/>
        <v>0</v>
      </c>
      <c r="L180" s="6"/>
      <c r="M180" s="137">
        <f t="shared" si="148"/>
        <v>2</v>
      </c>
      <c r="N180" s="167">
        <f t="shared" si="149"/>
        <v>0</v>
      </c>
      <c r="O180" s="6"/>
      <c r="P180" s="137">
        <f t="shared" si="150"/>
        <v>2</v>
      </c>
      <c r="Q180" s="167">
        <f t="shared" si="151"/>
        <v>0</v>
      </c>
      <c r="R180" s="173">
        <f t="shared" si="152"/>
        <v>1</v>
      </c>
      <c r="S180" s="165">
        <f t="shared" si="153"/>
        <v>0.18920711500272103</v>
      </c>
      <c r="U180" s="6">
        <f>3+1</f>
        <v>4</v>
      </c>
      <c r="V180" s="137">
        <f t="shared" si="156"/>
        <v>6</v>
      </c>
      <c r="W180" s="167">
        <f t="shared" si="157"/>
        <v>2</v>
      </c>
      <c r="X180" s="6">
        <v>3</v>
      </c>
      <c r="Y180" s="137">
        <f t="shared" si="158"/>
        <v>9</v>
      </c>
      <c r="Z180" s="178">
        <f t="shared" si="159"/>
        <v>0.5</v>
      </c>
      <c r="AA180" s="6"/>
      <c r="AB180" s="137">
        <f t="shared" si="160"/>
        <v>9</v>
      </c>
      <c r="AC180" s="167">
        <f t="shared" si="161"/>
        <v>0</v>
      </c>
      <c r="AD180" s="6"/>
      <c r="AE180" s="137">
        <f t="shared" si="162"/>
        <v>9</v>
      </c>
      <c r="AF180" s="178">
        <f t="shared" si="163"/>
        <v>0</v>
      </c>
      <c r="AG180" s="6">
        <v>2</v>
      </c>
      <c r="AH180" s="137">
        <f t="shared" si="164"/>
        <v>11</v>
      </c>
      <c r="AI180" s="167">
        <f t="shared" si="165"/>
        <v>0.22222222222222221</v>
      </c>
      <c r="AJ180" s="164">
        <f t="shared" si="166"/>
        <v>9</v>
      </c>
      <c r="AK180" s="165">
        <f t="shared" si="167"/>
        <v>0.16361780700222184</v>
      </c>
    </row>
    <row r="181" spans="2:37" outlineLevel="1" x14ac:dyDescent="0.35">
      <c r="B181" s="237" t="s">
        <v>79</v>
      </c>
      <c r="C181" s="62" t="s">
        <v>106</v>
      </c>
      <c r="D181" s="68"/>
      <c r="E181" s="68"/>
      <c r="F181" s="68"/>
      <c r="G181" s="137">
        <f t="shared" si="144"/>
        <v>0</v>
      </c>
      <c r="H181" s="167">
        <f t="shared" si="145"/>
        <v>0</v>
      </c>
      <c r="I181" s="68"/>
      <c r="J181" s="137">
        <f t="shared" si="146"/>
        <v>0</v>
      </c>
      <c r="K181" s="167">
        <f t="shared" si="147"/>
        <v>0</v>
      </c>
      <c r="L181" s="6"/>
      <c r="M181" s="137">
        <f t="shared" si="148"/>
        <v>0</v>
      </c>
      <c r="N181" s="167">
        <f t="shared" si="149"/>
        <v>0</v>
      </c>
      <c r="O181" s="6"/>
      <c r="P181" s="137">
        <f t="shared" si="150"/>
        <v>0</v>
      </c>
      <c r="Q181" s="167">
        <f t="shared" si="151"/>
        <v>0</v>
      </c>
      <c r="R181" s="173">
        <f t="shared" si="152"/>
        <v>0</v>
      </c>
      <c r="S181" s="165">
        <f t="shared" si="153"/>
        <v>0</v>
      </c>
      <c r="U181" s="6"/>
      <c r="V181" s="137">
        <f t="shared" si="156"/>
        <v>0</v>
      </c>
      <c r="W181" s="167">
        <f t="shared" si="157"/>
        <v>0</v>
      </c>
      <c r="X181" s="6"/>
      <c r="Y181" s="137">
        <f t="shared" si="158"/>
        <v>0</v>
      </c>
      <c r="Z181" s="178">
        <f t="shared" si="159"/>
        <v>0</v>
      </c>
      <c r="AA181" s="6"/>
      <c r="AB181" s="137">
        <f t="shared" si="160"/>
        <v>0</v>
      </c>
      <c r="AC181" s="167">
        <f t="shared" si="161"/>
        <v>0</v>
      </c>
      <c r="AD181" s="6"/>
      <c r="AE181" s="137">
        <f t="shared" si="162"/>
        <v>0</v>
      </c>
      <c r="AF181" s="178">
        <f t="shared" si="163"/>
        <v>0</v>
      </c>
      <c r="AG181" s="6"/>
      <c r="AH181" s="137">
        <f t="shared" si="164"/>
        <v>0</v>
      </c>
      <c r="AI181" s="167">
        <f t="shared" si="165"/>
        <v>0</v>
      </c>
      <c r="AJ181" s="164">
        <f t="shared" si="166"/>
        <v>0</v>
      </c>
      <c r="AK181" s="165">
        <f t="shared" si="167"/>
        <v>0</v>
      </c>
    </row>
    <row r="182" spans="2:37" outlineLevel="1" x14ac:dyDescent="0.35">
      <c r="B182" s="238" t="s">
        <v>80</v>
      </c>
      <c r="C182" s="62" t="s">
        <v>106</v>
      </c>
      <c r="D182" s="68"/>
      <c r="E182" s="68">
        <v>3</v>
      </c>
      <c r="F182" s="68">
        <v>1</v>
      </c>
      <c r="G182" s="137">
        <f t="shared" si="144"/>
        <v>4</v>
      </c>
      <c r="H182" s="167">
        <f t="shared" si="145"/>
        <v>0.33333333333333331</v>
      </c>
      <c r="I182" s="68"/>
      <c r="J182" s="137">
        <f t="shared" si="146"/>
        <v>4</v>
      </c>
      <c r="K182" s="167">
        <f t="shared" si="147"/>
        <v>0</v>
      </c>
      <c r="L182" s="6"/>
      <c r="M182" s="137">
        <f t="shared" si="148"/>
        <v>4</v>
      </c>
      <c r="N182" s="167">
        <f t="shared" si="149"/>
        <v>0</v>
      </c>
      <c r="O182" s="6"/>
      <c r="P182" s="137">
        <f t="shared" si="150"/>
        <v>4</v>
      </c>
      <c r="Q182" s="167">
        <f t="shared" si="151"/>
        <v>0</v>
      </c>
      <c r="R182" s="173">
        <f t="shared" si="152"/>
        <v>1</v>
      </c>
      <c r="S182" s="165">
        <f t="shared" si="153"/>
        <v>7.4569931823541991E-2</v>
      </c>
      <c r="U182" s="6">
        <f>3+1+1</f>
        <v>5</v>
      </c>
      <c r="V182" s="137">
        <f t="shared" si="156"/>
        <v>9</v>
      </c>
      <c r="W182" s="167">
        <f t="shared" si="157"/>
        <v>1.25</v>
      </c>
      <c r="X182" s="6">
        <v>4</v>
      </c>
      <c r="Y182" s="137">
        <f t="shared" si="158"/>
        <v>13</v>
      </c>
      <c r="Z182" s="178">
        <f t="shared" si="159"/>
        <v>0.44444444444444442</v>
      </c>
      <c r="AA182" s="6">
        <v>3</v>
      </c>
      <c r="AB182" s="137">
        <f t="shared" si="160"/>
        <v>16</v>
      </c>
      <c r="AC182" s="167">
        <f t="shared" si="161"/>
        <v>0.23076923076923078</v>
      </c>
      <c r="AD182" s="6">
        <v>3</v>
      </c>
      <c r="AE182" s="137">
        <f t="shared" si="162"/>
        <v>19</v>
      </c>
      <c r="AF182" s="178">
        <f t="shared" si="163"/>
        <v>0.1875</v>
      </c>
      <c r="AG182" s="6">
        <v>2</v>
      </c>
      <c r="AH182" s="137">
        <f t="shared" si="164"/>
        <v>21</v>
      </c>
      <c r="AI182" s="167">
        <f t="shared" si="165"/>
        <v>0.10526315789473684</v>
      </c>
      <c r="AJ182" s="164">
        <f t="shared" si="166"/>
        <v>17</v>
      </c>
      <c r="AK182" s="165">
        <f t="shared" si="167"/>
        <v>0.23593091702244706</v>
      </c>
    </row>
    <row r="183" spans="2:37" outlineLevel="1" x14ac:dyDescent="0.35">
      <c r="B183" s="237" t="s">
        <v>81</v>
      </c>
      <c r="C183" s="62" t="s">
        <v>106</v>
      </c>
      <c r="D183" s="68"/>
      <c r="E183" s="68"/>
      <c r="F183" s="68"/>
      <c r="G183" s="137">
        <f t="shared" si="144"/>
        <v>0</v>
      </c>
      <c r="H183" s="167">
        <f t="shared" si="145"/>
        <v>0</v>
      </c>
      <c r="I183" s="68"/>
      <c r="J183" s="137">
        <f t="shared" si="146"/>
        <v>0</v>
      </c>
      <c r="K183" s="167">
        <f t="shared" si="147"/>
        <v>0</v>
      </c>
      <c r="L183" s="6"/>
      <c r="M183" s="137">
        <f t="shared" si="148"/>
        <v>0</v>
      </c>
      <c r="N183" s="167">
        <f t="shared" si="149"/>
        <v>0</v>
      </c>
      <c r="O183" s="6"/>
      <c r="P183" s="137">
        <f t="shared" si="150"/>
        <v>0</v>
      </c>
      <c r="Q183" s="167">
        <f t="shared" si="151"/>
        <v>0</v>
      </c>
      <c r="R183" s="173">
        <f t="shared" si="152"/>
        <v>0</v>
      </c>
      <c r="S183" s="165">
        <f t="shared" si="153"/>
        <v>0</v>
      </c>
      <c r="U183" s="6"/>
      <c r="V183" s="137">
        <f t="shared" si="156"/>
        <v>0</v>
      </c>
      <c r="W183" s="167">
        <f t="shared" si="157"/>
        <v>0</v>
      </c>
      <c r="X183" s="6"/>
      <c r="Y183" s="137">
        <f t="shared" si="158"/>
        <v>0</v>
      </c>
      <c r="Z183" s="178">
        <f t="shared" si="159"/>
        <v>0</v>
      </c>
      <c r="AA183" s="6"/>
      <c r="AB183" s="137">
        <f t="shared" si="160"/>
        <v>0</v>
      </c>
      <c r="AC183" s="167">
        <f t="shared" si="161"/>
        <v>0</v>
      </c>
      <c r="AD183" s="6"/>
      <c r="AE183" s="137">
        <f t="shared" si="162"/>
        <v>0</v>
      </c>
      <c r="AF183" s="178">
        <f t="shared" si="163"/>
        <v>0</v>
      </c>
      <c r="AG183" s="6"/>
      <c r="AH183" s="137">
        <f t="shared" si="164"/>
        <v>0</v>
      </c>
      <c r="AI183" s="167">
        <f t="shared" si="165"/>
        <v>0</v>
      </c>
      <c r="AJ183" s="164">
        <f t="shared" si="166"/>
        <v>0</v>
      </c>
      <c r="AK183" s="165">
        <f t="shared" si="167"/>
        <v>0</v>
      </c>
    </row>
    <row r="184" spans="2:37" outlineLevel="1" x14ac:dyDescent="0.35">
      <c r="B184" s="238" t="s">
        <v>82</v>
      </c>
      <c r="C184" s="62" t="s">
        <v>106</v>
      </c>
      <c r="D184" s="68"/>
      <c r="E184" s="68">
        <v>8</v>
      </c>
      <c r="F184" s="68">
        <v>-3</v>
      </c>
      <c r="G184" s="137">
        <f t="shared" si="144"/>
        <v>5</v>
      </c>
      <c r="H184" s="167">
        <f t="shared" si="145"/>
        <v>-0.375</v>
      </c>
      <c r="I184" s="68"/>
      <c r="J184" s="137">
        <f t="shared" si="146"/>
        <v>5</v>
      </c>
      <c r="K184" s="167">
        <f t="shared" si="147"/>
        <v>0</v>
      </c>
      <c r="L184" s="6">
        <v>1</v>
      </c>
      <c r="M184" s="137">
        <f t="shared" si="148"/>
        <v>6</v>
      </c>
      <c r="N184" s="167">
        <f t="shared" si="149"/>
        <v>0.2</v>
      </c>
      <c r="O184" s="6">
        <v>1</v>
      </c>
      <c r="P184" s="137">
        <f t="shared" si="150"/>
        <v>7</v>
      </c>
      <c r="Q184" s="167">
        <f t="shared" si="151"/>
        <v>0.16666666666666666</v>
      </c>
      <c r="R184" s="173">
        <f t="shared" si="152"/>
        <v>-1</v>
      </c>
      <c r="S184" s="165">
        <f t="shared" si="153"/>
        <v>-3.2831789866165306E-2</v>
      </c>
      <c r="U184" s="6">
        <f>3+1+1</f>
        <v>5</v>
      </c>
      <c r="V184" s="137">
        <f t="shared" si="156"/>
        <v>12</v>
      </c>
      <c r="W184" s="167">
        <f t="shared" si="157"/>
        <v>0.7142857142857143</v>
      </c>
      <c r="X184" s="6">
        <f>3+1</f>
        <v>4</v>
      </c>
      <c r="Y184" s="137">
        <f t="shared" si="158"/>
        <v>16</v>
      </c>
      <c r="Z184" s="178">
        <f t="shared" si="159"/>
        <v>0.33333333333333331</v>
      </c>
      <c r="AA184" s="6">
        <v>1</v>
      </c>
      <c r="AB184" s="137">
        <f t="shared" si="160"/>
        <v>17</v>
      </c>
      <c r="AC184" s="167">
        <f t="shared" si="161"/>
        <v>6.25E-2</v>
      </c>
      <c r="AD184" s="6">
        <v>1</v>
      </c>
      <c r="AE184" s="137">
        <f t="shared" si="162"/>
        <v>18</v>
      </c>
      <c r="AF184" s="178">
        <f t="shared" si="163"/>
        <v>5.8823529411764705E-2</v>
      </c>
      <c r="AG184" s="6">
        <f>2+1</f>
        <v>3</v>
      </c>
      <c r="AH184" s="137">
        <f t="shared" si="164"/>
        <v>21</v>
      </c>
      <c r="AI184" s="167">
        <f t="shared" si="165"/>
        <v>0.16666666666666666</v>
      </c>
      <c r="AJ184" s="164">
        <f t="shared" si="166"/>
        <v>14</v>
      </c>
      <c r="AK184" s="165">
        <f t="shared" si="167"/>
        <v>0.15016331689560292</v>
      </c>
    </row>
    <row r="185" spans="2:37" outlineLevel="1" x14ac:dyDescent="0.35">
      <c r="B185" s="237" t="s">
        <v>83</v>
      </c>
      <c r="C185" s="62" t="s">
        <v>106</v>
      </c>
      <c r="D185" s="68"/>
      <c r="E185" s="68"/>
      <c r="F185" s="68"/>
      <c r="G185" s="137">
        <f t="shared" si="144"/>
        <v>0</v>
      </c>
      <c r="H185" s="167">
        <f t="shared" si="145"/>
        <v>0</v>
      </c>
      <c r="I185" s="68"/>
      <c r="J185" s="137">
        <f t="shared" si="146"/>
        <v>0</v>
      </c>
      <c r="K185" s="167">
        <f t="shared" si="147"/>
        <v>0</v>
      </c>
      <c r="L185" s="6"/>
      <c r="M185" s="137">
        <f t="shared" si="148"/>
        <v>0</v>
      </c>
      <c r="N185" s="167">
        <f t="shared" si="149"/>
        <v>0</v>
      </c>
      <c r="O185" s="6"/>
      <c r="P185" s="137">
        <f t="shared" si="150"/>
        <v>0</v>
      </c>
      <c r="Q185" s="167">
        <f t="shared" si="151"/>
        <v>0</v>
      </c>
      <c r="R185" s="173">
        <f t="shared" si="152"/>
        <v>0</v>
      </c>
      <c r="S185" s="165">
        <f t="shared" si="153"/>
        <v>0</v>
      </c>
      <c r="U185" s="6"/>
      <c r="V185" s="137">
        <f t="shared" si="156"/>
        <v>0</v>
      </c>
      <c r="W185" s="167">
        <f t="shared" si="157"/>
        <v>0</v>
      </c>
      <c r="X185" s="6"/>
      <c r="Y185" s="137">
        <f t="shared" si="158"/>
        <v>0</v>
      </c>
      <c r="Z185" s="178">
        <f t="shared" si="159"/>
        <v>0</v>
      </c>
      <c r="AA185" s="6"/>
      <c r="AB185" s="137">
        <f t="shared" si="160"/>
        <v>0</v>
      </c>
      <c r="AC185" s="167">
        <f t="shared" si="161"/>
        <v>0</v>
      </c>
      <c r="AD185" s="6"/>
      <c r="AE185" s="137">
        <f t="shared" si="162"/>
        <v>0</v>
      </c>
      <c r="AF185" s="178">
        <f t="shared" si="163"/>
        <v>0</v>
      </c>
      <c r="AG185" s="6"/>
      <c r="AH185" s="137">
        <f t="shared" si="164"/>
        <v>0</v>
      </c>
      <c r="AI185" s="167">
        <f t="shared" si="165"/>
        <v>0</v>
      </c>
      <c r="AJ185" s="164">
        <f t="shared" si="166"/>
        <v>0</v>
      </c>
      <c r="AK185" s="165">
        <f t="shared" si="167"/>
        <v>0</v>
      </c>
    </row>
    <row r="186" spans="2:37" outlineLevel="1" x14ac:dyDescent="0.35">
      <c r="B186" s="238" t="s">
        <v>84</v>
      </c>
      <c r="C186" s="62" t="s">
        <v>106</v>
      </c>
      <c r="D186" s="68"/>
      <c r="E186" s="68">
        <v>8</v>
      </c>
      <c r="F186" s="68">
        <v>-4</v>
      </c>
      <c r="G186" s="137">
        <f t="shared" si="144"/>
        <v>4</v>
      </c>
      <c r="H186" s="167">
        <f t="shared" si="145"/>
        <v>-0.5</v>
      </c>
      <c r="I186" s="68"/>
      <c r="J186" s="137">
        <f t="shared" si="146"/>
        <v>4</v>
      </c>
      <c r="K186" s="167">
        <f t="shared" si="147"/>
        <v>0</v>
      </c>
      <c r="L186" s="6"/>
      <c r="M186" s="137">
        <f t="shared" si="148"/>
        <v>4</v>
      </c>
      <c r="N186" s="167">
        <f t="shared" si="149"/>
        <v>0</v>
      </c>
      <c r="O186" s="6"/>
      <c r="P186" s="137">
        <f t="shared" si="150"/>
        <v>4</v>
      </c>
      <c r="Q186" s="167">
        <f t="shared" si="151"/>
        <v>0</v>
      </c>
      <c r="R186" s="173">
        <f t="shared" si="152"/>
        <v>-4</v>
      </c>
      <c r="S186" s="165">
        <f t="shared" si="153"/>
        <v>-0.1591035847462855</v>
      </c>
      <c r="U186" s="6"/>
      <c r="V186" s="137">
        <f t="shared" si="156"/>
        <v>4</v>
      </c>
      <c r="W186" s="167">
        <f t="shared" si="157"/>
        <v>0</v>
      </c>
      <c r="X186" s="6"/>
      <c r="Y186" s="137">
        <f t="shared" si="158"/>
        <v>4</v>
      </c>
      <c r="Z186" s="178">
        <f t="shared" si="159"/>
        <v>0</v>
      </c>
      <c r="AA186" s="6"/>
      <c r="AB186" s="137">
        <f t="shared" si="160"/>
        <v>4</v>
      </c>
      <c r="AC186" s="167">
        <f t="shared" si="161"/>
        <v>0</v>
      </c>
      <c r="AD186" s="6"/>
      <c r="AE186" s="137">
        <f t="shared" si="162"/>
        <v>4</v>
      </c>
      <c r="AF186" s="178">
        <f t="shared" si="163"/>
        <v>0</v>
      </c>
      <c r="AG186" s="6"/>
      <c r="AH186" s="137">
        <f t="shared" si="164"/>
        <v>4</v>
      </c>
      <c r="AI186" s="167">
        <f t="shared" si="165"/>
        <v>0</v>
      </c>
      <c r="AJ186" s="164">
        <f t="shared" si="166"/>
        <v>0</v>
      </c>
      <c r="AK186" s="165">
        <f t="shared" si="167"/>
        <v>0</v>
      </c>
    </row>
    <row r="187" spans="2:37" outlineLevel="1" x14ac:dyDescent="0.35">
      <c r="B187" s="237" t="s">
        <v>85</v>
      </c>
      <c r="C187" s="62" t="s">
        <v>106</v>
      </c>
      <c r="D187" s="68"/>
      <c r="E187" s="68"/>
      <c r="F187" s="68"/>
      <c r="G187" s="137">
        <f t="shared" si="144"/>
        <v>0</v>
      </c>
      <c r="H187" s="167">
        <f t="shared" si="145"/>
        <v>0</v>
      </c>
      <c r="I187" s="68"/>
      <c r="J187" s="137">
        <f t="shared" si="146"/>
        <v>0</v>
      </c>
      <c r="K187" s="167">
        <f t="shared" si="147"/>
        <v>0</v>
      </c>
      <c r="L187" s="6"/>
      <c r="M187" s="137">
        <f t="shared" si="148"/>
        <v>0</v>
      </c>
      <c r="N187" s="167">
        <f t="shared" si="149"/>
        <v>0</v>
      </c>
      <c r="O187" s="6"/>
      <c r="P187" s="137">
        <f t="shared" si="150"/>
        <v>0</v>
      </c>
      <c r="Q187" s="167">
        <f t="shared" si="151"/>
        <v>0</v>
      </c>
      <c r="R187" s="173">
        <f t="shared" si="152"/>
        <v>0</v>
      </c>
      <c r="S187" s="165">
        <f t="shared" si="153"/>
        <v>0</v>
      </c>
      <c r="U187" s="6"/>
      <c r="V187" s="137">
        <f t="shared" si="156"/>
        <v>0</v>
      </c>
      <c r="W187" s="167">
        <f t="shared" si="157"/>
        <v>0</v>
      </c>
      <c r="X187" s="6"/>
      <c r="Y187" s="137">
        <f t="shared" si="158"/>
        <v>0</v>
      </c>
      <c r="Z187" s="178">
        <f t="shared" si="159"/>
        <v>0</v>
      </c>
      <c r="AA187" s="6"/>
      <c r="AB187" s="137">
        <f t="shared" si="160"/>
        <v>0</v>
      </c>
      <c r="AC187" s="167">
        <f t="shared" si="161"/>
        <v>0</v>
      </c>
      <c r="AD187" s="6"/>
      <c r="AE187" s="137">
        <f t="shared" si="162"/>
        <v>0</v>
      </c>
      <c r="AF187" s="178">
        <f t="shared" si="163"/>
        <v>0</v>
      </c>
      <c r="AG187" s="6"/>
      <c r="AH187" s="137">
        <f t="shared" si="164"/>
        <v>0</v>
      </c>
      <c r="AI187" s="167">
        <f t="shared" si="165"/>
        <v>0</v>
      </c>
      <c r="AJ187" s="164">
        <f t="shared" si="166"/>
        <v>0</v>
      </c>
      <c r="AK187" s="165">
        <f t="shared" si="167"/>
        <v>0</v>
      </c>
    </row>
    <row r="188" spans="2:37" outlineLevel="1" x14ac:dyDescent="0.35">
      <c r="B188" s="238" t="s">
        <v>86</v>
      </c>
      <c r="C188" s="62" t="s">
        <v>106</v>
      </c>
      <c r="D188" s="68"/>
      <c r="E188" s="68">
        <v>4</v>
      </c>
      <c r="F188" s="68">
        <v>-3</v>
      </c>
      <c r="G188" s="137">
        <f>E188+F188</f>
        <v>1</v>
      </c>
      <c r="H188" s="167">
        <f t="shared" si="145"/>
        <v>-0.75</v>
      </c>
      <c r="I188" s="68"/>
      <c r="J188" s="137">
        <f t="shared" si="146"/>
        <v>1</v>
      </c>
      <c r="K188" s="167">
        <f t="shared" si="147"/>
        <v>0</v>
      </c>
      <c r="L188" s="6"/>
      <c r="M188" s="137">
        <f t="shared" si="148"/>
        <v>1</v>
      </c>
      <c r="N188" s="167">
        <f t="shared" si="149"/>
        <v>0</v>
      </c>
      <c r="O188" s="6"/>
      <c r="P188" s="137">
        <f t="shared" si="150"/>
        <v>1</v>
      </c>
      <c r="Q188" s="167">
        <f t="shared" si="151"/>
        <v>0</v>
      </c>
      <c r="R188" s="173">
        <f t="shared" si="152"/>
        <v>-3</v>
      </c>
      <c r="S188" s="165">
        <f t="shared" si="153"/>
        <v>-0.29289321881345243</v>
      </c>
      <c r="U188" s="6"/>
      <c r="V188" s="137">
        <f t="shared" si="156"/>
        <v>1</v>
      </c>
      <c r="W188" s="167">
        <f t="shared" si="157"/>
        <v>0</v>
      </c>
      <c r="X188" s="6"/>
      <c r="Y188" s="137">
        <f t="shared" si="158"/>
        <v>1</v>
      </c>
      <c r="Z188" s="178">
        <f t="shared" si="159"/>
        <v>0</v>
      </c>
      <c r="AA188" s="6"/>
      <c r="AB188" s="137">
        <f t="shared" si="160"/>
        <v>1</v>
      </c>
      <c r="AC188" s="167">
        <f t="shared" si="161"/>
        <v>0</v>
      </c>
      <c r="AD188" s="6"/>
      <c r="AE188" s="137">
        <f t="shared" si="162"/>
        <v>1</v>
      </c>
      <c r="AF188" s="178">
        <f t="shared" si="163"/>
        <v>0</v>
      </c>
      <c r="AG188" s="6"/>
      <c r="AH188" s="137">
        <f t="shared" si="164"/>
        <v>1</v>
      </c>
      <c r="AI188" s="167">
        <f t="shared" si="165"/>
        <v>0</v>
      </c>
      <c r="AJ188" s="164">
        <f t="shared" si="166"/>
        <v>0</v>
      </c>
      <c r="AK188" s="165">
        <f t="shared" si="167"/>
        <v>0</v>
      </c>
    </row>
    <row r="189" spans="2:37" outlineLevel="1" x14ac:dyDescent="0.35">
      <c r="B189" s="237" t="s">
        <v>87</v>
      </c>
      <c r="C189" s="62" t="s">
        <v>106</v>
      </c>
      <c r="D189" s="68"/>
      <c r="E189" s="68"/>
      <c r="F189" s="68"/>
      <c r="G189" s="137">
        <f t="shared" si="144"/>
        <v>0</v>
      </c>
      <c r="H189" s="167">
        <f t="shared" si="145"/>
        <v>0</v>
      </c>
      <c r="I189" s="68"/>
      <c r="J189" s="137">
        <f t="shared" si="146"/>
        <v>0</v>
      </c>
      <c r="K189" s="167">
        <f t="shared" si="147"/>
        <v>0</v>
      </c>
      <c r="L189" s="6"/>
      <c r="M189" s="137">
        <f t="shared" si="148"/>
        <v>0</v>
      </c>
      <c r="N189" s="167">
        <f t="shared" si="149"/>
        <v>0</v>
      </c>
      <c r="O189" s="6"/>
      <c r="P189" s="137">
        <f t="shared" si="150"/>
        <v>0</v>
      </c>
      <c r="Q189" s="167">
        <f t="shared" si="151"/>
        <v>0</v>
      </c>
      <c r="R189" s="173">
        <f t="shared" si="152"/>
        <v>0</v>
      </c>
      <c r="S189" s="165">
        <f t="shared" si="153"/>
        <v>0</v>
      </c>
      <c r="U189" s="6"/>
      <c r="V189" s="137">
        <f t="shared" si="156"/>
        <v>0</v>
      </c>
      <c r="W189" s="167">
        <f t="shared" si="157"/>
        <v>0</v>
      </c>
      <c r="X189" s="6"/>
      <c r="Y189" s="137">
        <f t="shared" si="158"/>
        <v>0</v>
      </c>
      <c r="Z189" s="178">
        <f t="shared" si="159"/>
        <v>0</v>
      </c>
      <c r="AA189" s="6"/>
      <c r="AB189" s="137">
        <f t="shared" si="160"/>
        <v>0</v>
      </c>
      <c r="AC189" s="167">
        <f t="shared" si="161"/>
        <v>0</v>
      </c>
      <c r="AD189" s="6"/>
      <c r="AE189" s="137">
        <f t="shared" si="162"/>
        <v>0</v>
      </c>
      <c r="AF189" s="178">
        <f t="shared" si="163"/>
        <v>0</v>
      </c>
      <c r="AG189" s="6"/>
      <c r="AH189" s="137">
        <f t="shared" si="164"/>
        <v>0</v>
      </c>
      <c r="AI189" s="167">
        <f t="shared" si="165"/>
        <v>0</v>
      </c>
      <c r="AJ189" s="164">
        <f t="shared" si="166"/>
        <v>0</v>
      </c>
      <c r="AK189" s="165">
        <f t="shared" si="167"/>
        <v>0</v>
      </c>
    </row>
    <row r="190" spans="2:37" outlineLevel="1" x14ac:dyDescent="0.35">
      <c r="B190" s="238" t="s">
        <v>88</v>
      </c>
      <c r="C190" s="62" t="s">
        <v>106</v>
      </c>
      <c r="D190" s="68"/>
      <c r="E190" s="68">
        <v>5</v>
      </c>
      <c r="F190" s="68"/>
      <c r="G190" s="137">
        <f t="shared" si="144"/>
        <v>5</v>
      </c>
      <c r="H190" s="167">
        <f t="shared" si="145"/>
        <v>0</v>
      </c>
      <c r="I190" s="68"/>
      <c r="J190" s="137">
        <f t="shared" si="146"/>
        <v>5</v>
      </c>
      <c r="K190" s="167">
        <f t="shared" si="147"/>
        <v>0</v>
      </c>
      <c r="L190" s="6">
        <v>1</v>
      </c>
      <c r="M190" s="137">
        <f t="shared" si="148"/>
        <v>6</v>
      </c>
      <c r="N190" s="167">
        <f t="shared" si="149"/>
        <v>0.2</v>
      </c>
      <c r="O190" s="6"/>
      <c r="P190" s="137">
        <f t="shared" si="150"/>
        <v>6</v>
      </c>
      <c r="Q190" s="167">
        <f t="shared" si="151"/>
        <v>0</v>
      </c>
      <c r="R190" s="173">
        <f t="shared" si="152"/>
        <v>1</v>
      </c>
      <c r="S190" s="165">
        <f t="shared" si="153"/>
        <v>4.6635139392105618E-2</v>
      </c>
      <c r="U190" s="6">
        <f>2+3</f>
        <v>5</v>
      </c>
      <c r="V190" s="137">
        <f t="shared" si="156"/>
        <v>11</v>
      </c>
      <c r="W190" s="167">
        <f t="shared" si="157"/>
        <v>0.83333333333333337</v>
      </c>
      <c r="X190" s="6">
        <v>3</v>
      </c>
      <c r="Y190" s="137">
        <f t="shared" si="158"/>
        <v>14</v>
      </c>
      <c r="Z190" s="178">
        <f t="shared" si="159"/>
        <v>0.27272727272727271</v>
      </c>
      <c r="AA190" s="6">
        <v>3</v>
      </c>
      <c r="AB190" s="137">
        <f t="shared" si="160"/>
        <v>17</v>
      </c>
      <c r="AC190" s="167">
        <f t="shared" si="161"/>
        <v>0.21428571428571427</v>
      </c>
      <c r="AD190" s="6">
        <v>3</v>
      </c>
      <c r="AE190" s="137">
        <f t="shared" si="162"/>
        <v>20</v>
      </c>
      <c r="AF190" s="178">
        <f t="shared" si="163"/>
        <v>0.17647058823529413</v>
      </c>
      <c r="AG190" s="6">
        <v>2</v>
      </c>
      <c r="AH190" s="137">
        <f t="shared" si="164"/>
        <v>22</v>
      </c>
      <c r="AI190" s="167">
        <f t="shared" si="165"/>
        <v>0.1</v>
      </c>
      <c r="AJ190" s="164">
        <f t="shared" si="166"/>
        <v>16</v>
      </c>
      <c r="AK190" s="165">
        <f t="shared" si="167"/>
        <v>0.18920711500272103</v>
      </c>
    </row>
    <row r="191" spans="2:37" outlineLevel="1" x14ac:dyDescent="0.35">
      <c r="B191" s="237" t="s">
        <v>89</v>
      </c>
      <c r="C191" s="62" t="s">
        <v>106</v>
      </c>
      <c r="D191" s="68"/>
      <c r="E191" s="68"/>
      <c r="F191" s="68"/>
      <c r="G191" s="137">
        <f t="shared" si="144"/>
        <v>0</v>
      </c>
      <c r="H191" s="167">
        <f t="shared" si="145"/>
        <v>0</v>
      </c>
      <c r="I191" s="68"/>
      <c r="J191" s="137">
        <f t="shared" si="146"/>
        <v>0</v>
      </c>
      <c r="K191" s="167">
        <f t="shared" si="147"/>
        <v>0</v>
      </c>
      <c r="L191" s="6"/>
      <c r="M191" s="137">
        <f t="shared" si="148"/>
        <v>0</v>
      </c>
      <c r="N191" s="167">
        <f t="shared" si="149"/>
        <v>0</v>
      </c>
      <c r="O191" s="6"/>
      <c r="P191" s="137">
        <f t="shared" si="150"/>
        <v>0</v>
      </c>
      <c r="Q191" s="167">
        <f t="shared" si="151"/>
        <v>0</v>
      </c>
      <c r="R191" s="173">
        <f t="shared" si="152"/>
        <v>0</v>
      </c>
      <c r="S191" s="165">
        <f t="shared" si="153"/>
        <v>0</v>
      </c>
      <c r="U191" s="6"/>
      <c r="V191" s="137">
        <f t="shared" si="156"/>
        <v>0</v>
      </c>
      <c r="W191" s="167">
        <f t="shared" si="157"/>
        <v>0</v>
      </c>
      <c r="X191" s="6"/>
      <c r="Y191" s="137">
        <f t="shared" si="158"/>
        <v>0</v>
      </c>
      <c r="Z191" s="178">
        <f t="shared" si="159"/>
        <v>0</v>
      </c>
      <c r="AA191" s="6"/>
      <c r="AB191" s="137">
        <f t="shared" si="160"/>
        <v>0</v>
      </c>
      <c r="AC191" s="167">
        <f t="shared" si="161"/>
        <v>0</v>
      </c>
      <c r="AD191" s="6"/>
      <c r="AE191" s="137">
        <f t="shared" si="162"/>
        <v>0</v>
      </c>
      <c r="AF191" s="178">
        <f t="shared" si="163"/>
        <v>0</v>
      </c>
      <c r="AG191" s="6"/>
      <c r="AH191" s="137">
        <f t="shared" si="164"/>
        <v>0</v>
      </c>
      <c r="AI191" s="167">
        <f t="shared" si="165"/>
        <v>0</v>
      </c>
      <c r="AJ191" s="164">
        <f t="shared" si="166"/>
        <v>0</v>
      </c>
      <c r="AK191" s="165">
        <f t="shared" si="167"/>
        <v>0</v>
      </c>
    </row>
    <row r="192" spans="2:37" outlineLevel="1" x14ac:dyDescent="0.35">
      <c r="B192" s="238" t="s">
        <v>90</v>
      </c>
      <c r="C192" s="62" t="s">
        <v>106</v>
      </c>
      <c r="D192" s="68"/>
      <c r="E192" s="68">
        <v>7</v>
      </c>
      <c r="F192" s="68">
        <v>1</v>
      </c>
      <c r="G192" s="137">
        <f t="shared" si="144"/>
        <v>8</v>
      </c>
      <c r="H192" s="167">
        <f t="shared" si="145"/>
        <v>0.14285714285714285</v>
      </c>
      <c r="I192" s="68"/>
      <c r="J192" s="137">
        <f t="shared" si="146"/>
        <v>8</v>
      </c>
      <c r="K192" s="167">
        <f t="shared" si="147"/>
        <v>0</v>
      </c>
      <c r="L192" s="6"/>
      <c r="M192" s="137">
        <f t="shared" si="148"/>
        <v>8</v>
      </c>
      <c r="N192" s="167">
        <f t="shared" si="149"/>
        <v>0</v>
      </c>
      <c r="O192" s="6"/>
      <c r="P192" s="137">
        <f t="shared" si="150"/>
        <v>8</v>
      </c>
      <c r="Q192" s="167">
        <f t="shared" si="151"/>
        <v>0</v>
      </c>
      <c r="R192" s="173">
        <f t="shared" si="152"/>
        <v>1</v>
      </c>
      <c r="S192" s="165">
        <f t="shared" si="153"/>
        <v>3.3946307914341167E-2</v>
      </c>
      <c r="U192" s="6"/>
      <c r="V192" s="137">
        <f t="shared" si="156"/>
        <v>8</v>
      </c>
      <c r="W192" s="167">
        <f t="shared" si="157"/>
        <v>0</v>
      </c>
      <c r="X192" s="6">
        <v>1</v>
      </c>
      <c r="Y192" s="137">
        <f t="shared" si="158"/>
        <v>9</v>
      </c>
      <c r="Z192" s="178">
        <f t="shared" si="159"/>
        <v>0.125</v>
      </c>
      <c r="AA192" s="6">
        <v>1</v>
      </c>
      <c r="AB192" s="137">
        <f t="shared" si="160"/>
        <v>10</v>
      </c>
      <c r="AC192" s="167">
        <f t="shared" si="161"/>
        <v>0.1111111111111111</v>
      </c>
      <c r="AD192" s="6">
        <v>1</v>
      </c>
      <c r="AE192" s="137">
        <f t="shared" si="162"/>
        <v>11</v>
      </c>
      <c r="AF192" s="178">
        <f t="shared" si="163"/>
        <v>0.1</v>
      </c>
      <c r="AG192" s="6">
        <v>1</v>
      </c>
      <c r="AH192" s="137">
        <f t="shared" si="164"/>
        <v>12</v>
      </c>
      <c r="AI192" s="167">
        <f t="shared" si="165"/>
        <v>9.0909090909090912E-2</v>
      </c>
      <c r="AJ192" s="164">
        <f t="shared" si="166"/>
        <v>4</v>
      </c>
      <c r="AK192" s="165">
        <f t="shared" si="167"/>
        <v>0.1066819197003217</v>
      </c>
    </row>
    <row r="193" spans="2:37" outlineLevel="1" x14ac:dyDescent="0.35">
      <c r="B193" s="238" t="s">
        <v>91</v>
      </c>
      <c r="C193" s="62" t="s">
        <v>106</v>
      </c>
      <c r="D193" s="68"/>
      <c r="E193" s="68"/>
      <c r="F193" s="68"/>
      <c r="G193" s="137">
        <f t="shared" si="144"/>
        <v>0</v>
      </c>
      <c r="H193" s="167">
        <f t="shared" si="145"/>
        <v>0</v>
      </c>
      <c r="I193" s="68"/>
      <c r="J193" s="137">
        <f t="shared" si="146"/>
        <v>0</v>
      </c>
      <c r="K193" s="167">
        <f t="shared" si="147"/>
        <v>0</v>
      </c>
      <c r="L193" s="6"/>
      <c r="M193" s="137">
        <f t="shared" si="148"/>
        <v>0</v>
      </c>
      <c r="N193" s="167">
        <f t="shared" si="149"/>
        <v>0</v>
      </c>
      <c r="O193" s="6"/>
      <c r="P193" s="137">
        <f t="shared" si="150"/>
        <v>0</v>
      </c>
      <c r="Q193" s="167">
        <f t="shared" si="151"/>
        <v>0</v>
      </c>
      <c r="R193" s="173">
        <f t="shared" si="152"/>
        <v>0</v>
      </c>
      <c r="S193" s="165">
        <f t="shared" si="153"/>
        <v>0</v>
      </c>
      <c r="U193" s="6"/>
      <c r="V193" s="137">
        <f t="shared" si="156"/>
        <v>0</v>
      </c>
      <c r="W193" s="167">
        <f t="shared" si="157"/>
        <v>0</v>
      </c>
      <c r="X193" s="6"/>
      <c r="Y193" s="137">
        <f t="shared" si="158"/>
        <v>0</v>
      </c>
      <c r="Z193" s="178">
        <f t="shared" si="159"/>
        <v>0</v>
      </c>
      <c r="AA193" s="6"/>
      <c r="AB193" s="137">
        <f t="shared" si="160"/>
        <v>0</v>
      </c>
      <c r="AC193" s="167">
        <f t="shared" si="161"/>
        <v>0</v>
      </c>
      <c r="AD193" s="6"/>
      <c r="AE193" s="137">
        <f t="shared" si="162"/>
        <v>0</v>
      </c>
      <c r="AF193" s="178">
        <f t="shared" si="163"/>
        <v>0</v>
      </c>
      <c r="AG193" s="6"/>
      <c r="AH193" s="137">
        <f t="shared" si="164"/>
        <v>0</v>
      </c>
      <c r="AI193" s="167">
        <f t="shared" si="165"/>
        <v>0</v>
      </c>
      <c r="AJ193" s="164">
        <f t="shared" si="166"/>
        <v>0</v>
      </c>
      <c r="AK193" s="165">
        <f t="shared" si="167"/>
        <v>0</v>
      </c>
    </row>
    <row r="194" spans="2:37" outlineLevel="1" x14ac:dyDescent="0.35">
      <c r="B194" s="237" t="s">
        <v>92</v>
      </c>
      <c r="C194" s="62" t="s">
        <v>106</v>
      </c>
      <c r="D194" s="68"/>
      <c r="E194" s="68"/>
      <c r="F194" s="68"/>
      <c r="G194" s="137">
        <f t="shared" si="144"/>
        <v>0</v>
      </c>
      <c r="H194" s="167">
        <f t="shared" si="145"/>
        <v>0</v>
      </c>
      <c r="I194" s="68"/>
      <c r="J194" s="137">
        <f t="shared" si="146"/>
        <v>0</v>
      </c>
      <c r="K194" s="167">
        <f t="shared" si="147"/>
        <v>0</v>
      </c>
      <c r="L194" s="6"/>
      <c r="M194" s="137">
        <f t="shared" si="148"/>
        <v>0</v>
      </c>
      <c r="N194" s="167">
        <f t="shared" si="149"/>
        <v>0</v>
      </c>
      <c r="O194" s="6"/>
      <c r="P194" s="137">
        <f t="shared" si="150"/>
        <v>0</v>
      </c>
      <c r="Q194" s="167">
        <f t="shared" si="151"/>
        <v>0</v>
      </c>
      <c r="R194" s="173">
        <f t="shared" si="152"/>
        <v>0</v>
      </c>
      <c r="S194" s="165">
        <f t="shared" si="153"/>
        <v>0</v>
      </c>
      <c r="U194" s="6"/>
      <c r="V194" s="137">
        <f t="shared" si="156"/>
        <v>0</v>
      </c>
      <c r="W194" s="167">
        <f t="shared" si="157"/>
        <v>0</v>
      </c>
      <c r="X194" s="6"/>
      <c r="Y194" s="137">
        <f t="shared" si="158"/>
        <v>0</v>
      </c>
      <c r="Z194" s="178">
        <f t="shared" si="159"/>
        <v>0</v>
      </c>
      <c r="AA194" s="6"/>
      <c r="AB194" s="137">
        <f t="shared" si="160"/>
        <v>0</v>
      </c>
      <c r="AC194" s="167">
        <f t="shared" si="161"/>
        <v>0</v>
      </c>
      <c r="AD194" s="6"/>
      <c r="AE194" s="137">
        <f t="shared" si="162"/>
        <v>0</v>
      </c>
      <c r="AF194" s="178">
        <f t="shared" si="163"/>
        <v>0</v>
      </c>
      <c r="AG194" s="6"/>
      <c r="AH194" s="137">
        <f t="shared" si="164"/>
        <v>0</v>
      </c>
      <c r="AI194" s="167">
        <f t="shared" si="165"/>
        <v>0</v>
      </c>
      <c r="AJ194" s="164">
        <f t="shared" si="166"/>
        <v>0</v>
      </c>
      <c r="AK194" s="165">
        <f t="shared" si="167"/>
        <v>0</v>
      </c>
    </row>
    <row r="195" spans="2:37" outlineLevel="1" x14ac:dyDescent="0.35">
      <c r="B195" s="238" t="s">
        <v>93</v>
      </c>
      <c r="C195" s="62" t="s">
        <v>106</v>
      </c>
      <c r="D195" s="68"/>
      <c r="E195" s="68"/>
      <c r="F195" s="68"/>
      <c r="G195" s="137">
        <f t="shared" si="144"/>
        <v>0</v>
      </c>
      <c r="H195" s="167">
        <f t="shared" si="145"/>
        <v>0</v>
      </c>
      <c r="I195" s="68"/>
      <c r="J195" s="137">
        <f t="shared" si="146"/>
        <v>0</v>
      </c>
      <c r="K195" s="167">
        <f t="shared" si="147"/>
        <v>0</v>
      </c>
      <c r="L195" s="6"/>
      <c r="M195" s="137">
        <f t="shared" si="148"/>
        <v>0</v>
      </c>
      <c r="N195" s="167">
        <f t="shared" si="149"/>
        <v>0</v>
      </c>
      <c r="O195" s="6"/>
      <c r="P195" s="137">
        <f t="shared" si="150"/>
        <v>0</v>
      </c>
      <c r="Q195" s="167">
        <f t="shared" si="151"/>
        <v>0</v>
      </c>
      <c r="R195" s="173">
        <f t="shared" si="152"/>
        <v>0</v>
      </c>
      <c r="S195" s="165">
        <f t="shared" si="153"/>
        <v>0</v>
      </c>
      <c r="U195" s="6"/>
      <c r="V195" s="137">
        <f t="shared" si="156"/>
        <v>0</v>
      </c>
      <c r="W195" s="167">
        <f t="shared" si="157"/>
        <v>0</v>
      </c>
      <c r="X195" s="6"/>
      <c r="Y195" s="137">
        <f t="shared" si="158"/>
        <v>0</v>
      </c>
      <c r="Z195" s="178">
        <f t="shared" si="159"/>
        <v>0</v>
      </c>
      <c r="AA195" s="6"/>
      <c r="AB195" s="137">
        <f t="shared" si="160"/>
        <v>0</v>
      </c>
      <c r="AC195" s="167">
        <f t="shared" si="161"/>
        <v>0</v>
      </c>
      <c r="AD195" s="6"/>
      <c r="AE195" s="137">
        <f t="shared" si="162"/>
        <v>0</v>
      </c>
      <c r="AF195" s="178">
        <f t="shared" si="163"/>
        <v>0</v>
      </c>
      <c r="AG195" s="6"/>
      <c r="AH195" s="137">
        <f t="shared" si="164"/>
        <v>0</v>
      </c>
      <c r="AI195" s="167">
        <f t="shared" si="165"/>
        <v>0</v>
      </c>
      <c r="AJ195" s="164">
        <f t="shared" si="166"/>
        <v>0</v>
      </c>
      <c r="AK195" s="165">
        <f t="shared" si="167"/>
        <v>0</v>
      </c>
    </row>
    <row r="196" spans="2:37" outlineLevel="1" x14ac:dyDescent="0.35">
      <c r="B196" s="237" t="s">
        <v>94</v>
      </c>
      <c r="C196" s="62" t="s">
        <v>106</v>
      </c>
      <c r="D196" s="68"/>
      <c r="E196" s="68"/>
      <c r="F196" s="68"/>
      <c r="G196" s="137">
        <f t="shared" si="144"/>
        <v>0</v>
      </c>
      <c r="H196" s="167">
        <f t="shared" si="145"/>
        <v>0</v>
      </c>
      <c r="I196" s="68"/>
      <c r="J196" s="137">
        <f t="shared" si="146"/>
        <v>0</v>
      </c>
      <c r="K196" s="167">
        <f t="shared" si="147"/>
        <v>0</v>
      </c>
      <c r="L196" s="6"/>
      <c r="M196" s="137">
        <f t="shared" si="148"/>
        <v>0</v>
      </c>
      <c r="N196" s="167">
        <f t="shared" si="149"/>
        <v>0</v>
      </c>
      <c r="O196" s="6"/>
      <c r="P196" s="137">
        <f t="shared" si="150"/>
        <v>0</v>
      </c>
      <c r="Q196" s="167">
        <f t="shared" si="151"/>
        <v>0</v>
      </c>
      <c r="R196" s="173">
        <f t="shared" si="152"/>
        <v>0</v>
      </c>
      <c r="S196" s="165">
        <f t="shared" si="153"/>
        <v>0</v>
      </c>
      <c r="U196" s="6"/>
      <c r="V196" s="137">
        <f t="shared" si="156"/>
        <v>0</v>
      </c>
      <c r="W196" s="167">
        <f t="shared" si="157"/>
        <v>0</v>
      </c>
      <c r="X196" s="6"/>
      <c r="Y196" s="137">
        <f t="shared" si="158"/>
        <v>0</v>
      </c>
      <c r="Z196" s="178">
        <f t="shared" si="159"/>
        <v>0</v>
      </c>
      <c r="AA196" s="6"/>
      <c r="AB196" s="137">
        <f t="shared" si="160"/>
        <v>0</v>
      </c>
      <c r="AC196" s="167">
        <f t="shared" si="161"/>
        <v>0</v>
      </c>
      <c r="AD196" s="6"/>
      <c r="AE196" s="137">
        <f t="shared" si="162"/>
        <v>0</v>
      </c>
      <c r="AF196" s="178">
        <f t="shared" si="163"/>
        <v>0</v>
      </c>
      <c r="AG196" s="6"/>
      <c r="AH196" s="137">
        <f t="shared" si="164"/>
        <v>0</v>
      </c>
      <c r="AI196" s="167">
        <f t="shared" si="165"/>
        <v>0</v>
      </c>
      <c r="AJ196" s="164">
        <f t="shared" si="166"/>
        <v>0</v>
      </c>
      <c r="AK196" s="165">
        <f t="shared" si="167"/>
        <v>0</v>
      </c>
    </row>
    <row r="197" spans="2:37" outlineLevel="1" x14ac:dyDescent="0.35">
      <c r="B197" s="238" t="s">
        <v>95</v>
      </c>
      <c r="C197" s="62" t="s">
        <v>106</v>
      </c>
      <c r="D197" s="68"/>
      <c r="E197" s="68"/>
      <c r="F197" s="68"/>
      <c r="G197" s="137">
        <f t="shared" si="144"/>
        <v>0</v>
      </c>
      <c r="H197" s="167">
        <f t="shared" si="145"/>
        <v>0</v>
      </c>
      <c r="I197" s="68"/>
      <c r="J197" s="137">
        <f t="shared" si="146"/>
        <v>0</v>
      </c>
      <c r="K197" s="167">
        <f t="shared" si="147"/>
        <v>0</v>
      </c>
      <c r="L197" s="6"/>
      <c r="M197" s="137">
        <f t="shared" si="148"/>
        <v>0</v>
      </c>
      <c r="N197" s="167">
        <f t="shared" si="149"/>
        <v>0</v>
      </c>
      <c r="O197" s="6"/>
      <c r="P197" s="137">
        <f t="shared" si="150"/>
        <v>0</v>
      </c>
      <c r="Q197" s="167">
        <f t="shared" si="151"/>
        <v>0</v>
      </c>
      <c r="R197" s="173">
        <f t="shared" si="152"/>
        <v>0</v>
      </c>
      <c r="S197" s="165">
        <f t="shared" si="153"/>
        <v>0</v>
      </c>
      <c r="U197" s="6"/>
      <c r="V197" s="137">
        <f t="shared" si="156"/>
        <v>0</v>
      </c>
      <c r="W197" s="167">
        <f t="shared" si="157"/>
        <v>0</v>
      </c>
      <c r="X197" s="6"/>
      <c r="Y197" s="137">
        <f t="shared" si="158"/>
        <v>0</v>
      </c>
      <c r="Z197" s="178">
        <f t="shared" si="159"/>
        <v>0</v>
      </c>
      <c r="AA197" s="6"/>
      <c r="AB197" s="137">
        <f t="shared" si="160"/>
        <v>0</v>
      </c>
      <c r="AC197" s="167">
        <f t="shared" si="161"/>
        <v>0</v>
      </c>
      <c r="AD197" s="6"/>
      <c r="AE197" s="137">
        <f t="shared" si="162"/>
        <v>0</v>
      </c>
      <c r="AF197" s="178">
        <f t="shared" si="163"/>
        <v>0</v>
      </c>
      <c r="AG197" s="6"/>
      <c r="AH197" s="137">
        <f t="shared" si="164"/>
        <v>0</v>
      </c>
      <c r="AI197" s="167">
        <f t="shared" si="165"/>
        <v>0</v>
      </c>
      <c r="AJ197" s="164">
        <f t="shared" si="166"/>
        <v>0</v>
      </c>
      <c r="AK197" s="165">
        <f t="shared" si="167"/>
        <v>0</v>
      </c>
    </row>
    <row r="198" spans="2:37" outlineLevel="1" x14ac:dyDescent="0.35">
      <c r="B198" s="237" t="s">
        <v>96</v>
      </c>
      <c r="C198" s="62" t="s">
        <v>106</v>
      </c>
      <c r="D198" s="68"/>
      <c r="E198" s="68"/>
      <c r="F198" s="68"/>
      <c r="G198" s="137">
        <f t="shared" si="144"/>
        <v>0</v>
      </c>
      <c r="H198" s="167">
        <f t="shared" si="145"/>
        <v>0</v>
      </c>
      <c r="I198" s="68"/>
      <c r="J198" s="137">
        <f t="shared" si="146"/>
        <v>0</v>
      </c>
      <c r="K198" s="167">
        <f t="shared" si="147"/>
        <v>0</v>
      </c>
      <c r="L198" s="6"/>
      <c r="M198" s="137">
        <f t="shared" si="148"/>
        <v>0</v>
      </c>
      <c r="N198" s="167">
        <f t="shared" si="149"/>
        <v>0</v>
      </c>
      <c r="O198" s="6"/>
      <c r="P198" s="137">
        <f t="shared" si="150"/>
        <v>0</v>
      </c>
      <c r="Q198" s="167">
        <f t="shared" si="151"/>
        <v>0</v>
      </c>
      <c r="R198" s="173">
        <f t="shared" si="152"/>
        <v>0</v>
      </c>
      <c r="S198" s="165">
        <f t="shared" si="153"/>
        <v>0</v>
      </c>
      <c r="U198" s="6"/>
      <c r="V198" s="137">
        <f t="shared" si="156"/>
        <v>0</v>
      </c>
      <c r="W198" s="167">
        <f t="shared" si="157"/>
        <v>0</v>
      </c>
      <c r="X198" s="6"/>
      <c r="Y198" s="137">
        <f t="shared" si="158"/>
        <v>0</v>
      </c>
      <c r="Z198" s="178">
        <f t="shared" si="159"/>
        <v>0</v>
      </c>
      <c r="AA198" s="6"/>
      <c r="AB198" s="137">
        <f t="shared" si="160"/>
        <v>0</v>
      </c>
      <c r="AC198" s="167">
        <f t="shared" si="161"/>
        <v>0</v>
      </c>
      <c r="AD198" s="6"/>
      <c r="AE198" s="137">
        <f t="shared" si="162"/>
        <v>0</v>
      </c>
      <c r="AF198" s="178">
        <f t="shared" si="163"/>
        <v>0</v>
      </c>
      <c r="AG198" s="6"/>
      <c r="AH198" s="137">
        <f t="shared" si="164"/>
        <v>0</v>
      </c>
      <c r="AI198" s="167">
        <f t="shared" si="165"/>
        <v>0</v>
      </c>
      <c r="AJ198" s="164">
        <f t="shared" si="166"/>
        <v>0</v>
      </c>
      <c r="AK198" s="165">
        <f t="shared" si="167"/>
        <v>0</v>
      </c>
    </row>
    <row r="199" spans="2:37" outlineLevel="1" x14ac:dyDescent="0.35">
      <c r="B199" s="238" t="s">
        <v>97</v>
      </c>
      <c r="C199" s="62" t="s">
        <v>106</v>
      </c>
      <c r="D199" s="68"/>
      <c r="E199" s="68"/>
      <c r="F199" s="68"/>
      <c r="G199" s="137">
        <f t="shared" si="144"/>
        <v>0</v>
      </c>
      <c r="H199" s="167">
        <f t="shared" si="145"/>
        <v>0</v>
      </c>
      <c r="I199" s="68"/>
      <c r="J199" s="137">
        <f t="shared" si="146"/>
        <v>0</v>
      </c>
      <c r="K199" s="167">
        <f t="shared" si="147"/>
        <v>0</v>
      </c>
      <c r="L199" s="6"/>
      <c r="M199" s="137">
        <f t="shared" si="148"/>
        <v>0</v>
      </c>
      <c r="N199" s="167">
        <f t="shared" si="149"/>
        <v>0</v>
      </c>
      <c r="O199" s="6"/>
      <c r="P199" s="137">
        <f t="shared" si="150"/>
        <v>0</v>
      </c>
      <c r="Q199" s="167">
        <f t="shared" si="151"/>
        <v>0</v>
      </c>
      <c r="R199" s="173">
        <f t="shared" si="152"/>
        <v>0</v>
      </c>
      <c r="S199" s="165">
        <f t="shared" si="153"/>
        <v>0</v>
      </c>
      <c r="U199" s="6">
        <v>1</v>
      </c>
      <c r="V199" s="137">
        <f t="shared" si="156"/>
        <v>1</v>
      </c>
      <c r="W199" s="167">
        <f t="shared" si="157"/>
        <v>0</v>
      </c>
      <c r="X199" s="6">
        <v>2</v>
      </c>
      <c r="Y199" s="137">
        <f t="shared" si="158"/>
        <v>3</v>
      </c>
      <c r="Z199" s="178">
        <f t="shared" si="159"/>
        <v>2</v>
      </c>
      <c r="AA199" s="6"/>
      <c r="AB199" s="137">
        <f t="shared" si="160"/>
        <v>3</v>
      </c>
      <c r="AC199" s="167">
        <f t="shared" si="161"/>
        <v>0</v>
      </c>
      <c r="AD199" s="6"/>
      <c r="AE199" s="137">
        <f t="shared" si="162"/>
        <v>3</v>
      </c>
      <c r="AF199" s="178">
        <f t="shared" si="163"/>
        <v>0</v>
      </c>
      <c r="AG199" s="6">
        <v>1</v>
      </c>
      <c r="AH199" s="137">
        <f t="shared" si="164"/>
        <v>4</v>
      </c>
      <c r="AI199" s="167">
        <f t="shared" si="165"/>
        <v>0.33333333333333331</v>
      </c>
      <c r="AJ199" s="164">
        <f t="shared" si="166"/>
        <v>4</v>
      </c>
      <c r="AK199" s="165">
        <f t="shared" si="167"/>
        <v>0.41421356237309492</v>
      </c>
    </row>
    <row r="200" spans="2:37" outlineLevel="1" x14ac:dyDescent="0.35">
      <c r="B200" s="237" t="s">
        <v>98</v>
      </c>
      <c r="C200" s="62" t="s">
        <v>106</v>
      </c>
      <c r="D200" s="68"/>
      <c r="E200" s="68"/>
      <c r="F200" s="68"/>
      <c r="G200" s="137">
        <f t="shared" si="144"/>
        <v>0</v>
      </c>
      <c r="H200" s="167">
        <f t="shared" si="145"/>
        <v>0</v>
      </c>
      <c r="I200" s="68"/>
      <c r="J200" s="137">
        <f t="shared" si="146"/>
        <v>0</v>
      </c>
      <c r="K200" s="167">
        <f t="shared" si="147"/>
        <v>0</v>
      </c>
      <c r="L200" s="6"/>
      <c r="M200" s="137">
        <f t="shared" si="148"/>
        <v>0</v>
      </c>
      <c r="N200" s="167">
        <f t="shared" si="149"/>
        <v>0</v>
      </c>
      <c r="O200" s="6"/>
      <c r="P200" s="137">
        <f t="shared" si="150"/>
        <v>0</v>
      </c>
      <c r="Q200" s="167">
        <f t="shared" si="151"/>
        <v>0</v>
      </c>
      <c r="R200" s="173">
        <f t="shared" si="152"/>
        <v>0</v>
      </c>
      <c r="S200" s="165">
        <f t="shared" si="153"/>
        <v>0</v>
      </c>
      <c r="U200" s="6"/>
      <c r="V200" s="137">
        <f t="shared" si="156"/>
        <v>0</v>
      </c>
      <c r="W200" s="167">
        <f t="shared" si="157"/>
        <v>0</v>
      </c>
      <c r="X200" s="6"/>
      <c r="Y200" s="137">
        <f t="shared" si="158"/>
        <v>0</v>
      </c>
      <c r="Z200" s="178">
        <f t="shared" si="159"/>
        <v>0</v>
      </c>
      <c r="AA200" s="6"/>
      <c r="AB200" s="137">
        <f t="shared" si="160"/>
        <v>0</v>
      </c>
      <c r="AC200" s="167">
        <f t="shared" si="161"/>
        <v>0</v>
      </c>
      <c r="AD200" s="6"/>
      <c r="AE200" s="137">
        <f t="shared" si="162"/>
        <v>0</v>
      </c>
      <c r="AF200" s="178">
        <f t="shared" si="163"/>
        <v>0</v>
      </c>
      <c r="AG200" s="6"/>
      <c r="AH200" s="137">
        <f t="shared" si="164"/>
        <v>0</v>
      </c>
      <c r="AI200" s="167">
        <f t="shared" si="165"/>
        <v>0</v>
      </c>
      <c r="AJ200" s="164">
        <f t="shared" si="166"/>
        <v>0</v>
      </c>
      <c r="AK200" s="165">
        <f t="shared" si="167"/>
        <v>0</v>
      </c>
    </row>
    <row r="201" spans="2:37" outlineLevel="1" x14ac:dyDescent="0.35">
      <c r="B201" s="238" t="s">
        <v>99</v>
      </c>
      <c r="C201" s="62" t="s">
        <v>106</v>
      </c>
      <c r="D201" s="68"/>
      <c r="E201" s="68"/>
      <c r="F201" s="68"/>
      <c r="G201" s="137">
        <f t="shared" si="144"/>
        <v>0</v>
      </c>
      <c r="H201" s="167">
        <f t="shared" si="145"/>
        <v>0</v>
      </c>
      <c r="I201" s="68"/>
      <c r="J201" s="137">
        <f t="shared" si="146"/>
        <v>0</v>
      </c>
      <c r="K201" s="167">
        <f t="shared" si="147"/>
        <v>0</v>
      </c>
      <c r="L201" s="6">
        <v>1</v>
      </c>
      <c r="M201" s="137">
        <f t="shared" si="148"/>
        <v>1</v>
      </c>
      <c r="N201" s="167">
        <f t="shared" si="149"/>
        <v>0</v>
      </c>
      <c r="O201" s="6"/>
      <c r="P201" s="137">
        <f t="shared" si="150"/>
        <v>1</v>
      </c>
      <c r="Q201" s="167">
        <f t="shared" si="151"/>
        <v>0</v>
      </c>
      <c r="R201" s="173">
        <f t="shared" si="152"/>
        <v>1</v>
      </c>
      <c r="S201" s="165">
        <f t="shared" si="153"/>
        <v>0</v>
      </c>
      <c r="U201" s="6">
        <v>1</v>
      </c>
      <c r="V201" s="137">
        <f t="shared" si="156"/>
        <v>2</v>
      </c>
      <c r="W201" s="167">
        <f t="shared" si="157"/>
        <v>1</v>
      </c>
      <c r="X201" s="6">
        <v>1</v>
      </c>
      <c r="Y201" s="137">
        <f t="shared" si="158"/>
        <v>3</v>
      </c>
      <c r="Z201" s="178">
        <f t="shared" si="159"/>
        <v>0.5</v>
      </c>
      <c r="AA201" s="6"/>
      <c r="AB201" s="137">
        <f t="shared" si="160"/>
        <v>3</v>
      </c>
      <c r="AC201" s="167">
        <f t="shared" si="161"/>
        <v>0</v>
      </c>
      <c r="AD201" s="6">
        <v>2</v>
      </c>
      <c r="AE201" s="137">
        <f t="shared" si="162"/>
        <v>5</v>
      </c>
      <c r="AF201" s="178">
        <f t="shared" si="163"/>
        <v>0.66666666666666663</v>
      </c>
      <c r="AG201" s="6">
        <v>1</v>
      </c>
      <c r="AH201" s="137">
        <f t="shared" si="164"/>
        <v>6</v>
      </c>
      <c r="AI201" s="167">
        <f t="shared" si="165"/>
        <v>0.2</v>
      </c>
      <c r="AJ201" s="164">
        <f t="shared" si="166"/>
        <v>5</v>
      </c>
      <c r="AK201" s="165">
        <f t="shared" si="167"/>
        <v>0.3160740129524926</v>
      </c>
    </row>
    <row r="202" spans="2:37" ht="15" customHeight="1" outlineLevel="1" x14ac:dyDescent="0.35">
      <c r="B202" s="49" t="s">
        <v>139</v>
      </c>
      <c r="C202" s="46" t="s">
        <v>106</v>
      </c>
      <c r="D202" s="170">
        <f>SUM(D177:D201)</f>
        <v>0</v>
      </c>
      <c r="E202" s="170">
        <f>SUM(E177:E201)</f>
        <v>40</v>
      </c>
      <c r="F202" s="170">
        <f>SUM(F177:F201)</f>
        <v>-9</v>
      </c>
      <c r="G202" s="170">
        <f>SUM(G177:G201)</f>
        <v>31</v>
      </c>
      <c r="H202" s="179">
        <f>IFERROR((G202-E202)/E202,0)</f>
        <v>-0.22500000000000001</v>
      </c>
      <c r="I202" s="170">
        <f>SUM(I177:I201)</f>
        <v>0</v>
      </c>
      <c r="J202" s="170">
        <f>SUM(J177:J201)</f>
        <v>31</v>
      </c>
      <c r="K202" s="166">
        <f t="shared" ref="K202" si="168">IFERROR((J202-G202)/G202,0)</f>
        <v>0</v>
      </c>
      <c r="L202" s="170">
        <f>SUM(L177:L201)</f>
        <v>3</v>
      </c>
      <c r="M202" s="170">
        <f>SUM(M177:M201)</f>
        <v>34</v>
      </c>
      <c r="N202" s="179">
        <f t="shared" ref="N202" si="169">IFERROR((M202-J202)/J202,0)</f>
        <v>9.6774193548387094E-2</v>
      </c>
      <c r="O202" s="170">
        <f>SUM(O177:O201)</f>
        <v>1</v>
      </c>
      <c r="P202" s="170">
        <f>SUM(P177:P201)</f>
        <v>35</v>
      </c>
      <c r="Q202" s="166">
        <f t="shared" si="151"/>
        <v>2.9411764705882353E-2</v>
      </c>
      <c r="R202" s="170">
        <f>SUM(R177:R201)</f>
        <v>-5</v>
      </c>
      <c r="S202" s="162">
        <f t="shared" si="153"/>
        <v>-3.2831789866165306E-2</v>
      </c>
      <c r="U202" s="170">
        <f>SUM(U177:U201)</f>
        <v>21</v>
      </c>
      <c r="V202" s="170">
        <f>SUM(V177:V201)</f>
        <v>56</v>
      </c>
      <c r="W202" s="166">
        <f>IFERROR((V202-P202)/P202,0)</f>
        <v>0.6</v>
      </c>
      <c r="X202" s="170">
        <f>SUM(X177:X201)</f>
        <v>18</v>
      </c>
      <c r="Y202" s="170">
        <f>SUM(Y177:Y201)</f>
        <v>74</v>
      </c>
      <c r="Z202" s="175">
        <f>IFERROR((Y202-V202)/V202,0)</f>
        <v>0.32142857142857145</v>
      </c>
      <c r="AA202" s="170">
        <f>SUM(AA177:AA201)</f>
        <v>8</v>
      </c>
      <c r="AB202" s="170">
        <f>SUM(AB177:AB201)</f>
        <v>82</v>
      </c>
      <c r="AC202" s="174">
        <f>IFERROR((AB202-Y202)/Y202,0)</f>
        <v>0.10810810810810811</v>
      </c>
      <c r="AD202" s="170">
        <f>SUM(AD177:AD201)</f>
        <v>10</v>
      </c>
      <c r="AE202" s="170">
        <f>SUM(AE177:AE201)</f>
        <v>92</v>
      </c>
      <c r="AF202" s="175">
        <f>IFERROR((AE202-AB202)/AB202,0)</f>
        <v>0.12195121951219512</v>
      </c>
      <c r="AG202" s="170">
        <f>SUM(AG177:AG201)</f>
        <v>12</v>
      </c>
      <c r="AH202" s="170">
        <f>SUM(AH177:AH201)</f>
        <v>104</v>
      </c>
      <c r="AI202" s="161">
        <f>IFERROR((AH202-AE202)/AE202,0)</f>
        <v>0.13043478260869565</v>
      </c>
      <c r="AJ202" s="170">
        <f>SUM(AJ177:AJ201)</f>
        <v>69</v>
      </c>
      <c r="AK202" s="165">
        <f t="shared" ref="AK202" si="170">IFERROR((AH202/V202)^(1/4)-1,0)</f>
        <v>0.16737752579810006</v>
      </c>
    </row>
    <row r="203" spans="2:37" ht="15" customHeight="1" x14ac:dyDescent="0.35"/>
    <row r="204" spans="2:37" ht="15.5" x14ac:dyDescent="0.35">
      <c r="B204" s="306" t="s">
        <v>112</v>
      </c>
      <c r="C204" s="306"/>
      <c r="D204" s="306"/>
      <c r="E204" s="306"/>
      <c r="F204" s="306"/>
      <c r="G204" s="306"/>
      <c r="H204" s="306"/>
      <c r="I204" s="306"/>
      <c r="J204" s="306"/>
      <c r="K204" s="306"/>
      <c r="L204" s="306"/>
      <c r="M204" s="306"/>
      <c r="N204" s="306"/>
      <c r="O204" s="306"/>
      <c r="P204" s="306"/>
      <c r="Q204" s="306"/>
      <c r="R204" s="306"/>
      <c r="S204" s="306"/>
      <c r="T204" s="306"/>
      <c r="U204" s="306"/>
      <c r="V204" s="306"/>
      <c r="W204" s="306"/>
      <c r="X204" s="306"/>
      <c r="Y204" s="306"/>
      <c r="Z204" s="306"/>
      <c r="AA204" s="306"/>
      <c r="AB204" s="306"/>
      <c r="AC204" s="306"/>
      <c r="AD204" s="306"/>
      <c r="AE204" s="306"/>
      <c r="AF204" s="306"/>
      <c r="AG204" s="306"/>
      <c r="AH204" s="306"/>
      <c r="AI204" s="306"/>
      <c r="AJ204" s="306"/>
      <c r="AK204" s="306"/>
    </row>
    <row r="205" spans="2:37" ht="5.5" customHeight="1" outlineLevel="1" x14ac:dyDescent="0.35">
      <c r="B205" s="102"/>
      <c r="C205" s="102"/>
      <c r="D205" s="102"/>
      <c r="E205" s="102"/>
      <c r="F205" s="102"/>
      <c r="G205" s="102"/>
      <c r="H205" s="102"/>
      <c r="I205" s="102"/>
      <c r="J205" s="102"/>
      <c r="K205" s="102"/>
      <c r="L205" s="102"/>
      <c r="M205" s="102"/>
      <c r="N205" s="102"/>
      <c r="O205" s="102"/>
      <c r="P205" s="102"/>
      <c r="Q205" s="102"/>
      <c r="R205" s="102"/>
      <c r="S205" s="102"/>
      <c r="T205" s="102"/>
      <c r="U205" s="102"/>
      <c r="V205" s="102"/>
      <c r="W205" s="102"/>
      <c r="X205" s="102"/>
      <c r="Y205" s="102"/>
      <c r="Z205" s="102"/>
      <c r="AA205" s="102"/>
      <c r="AB205" s="102"/>
      <c r="AC205" s="102"/>
      <c r="AD205" s="102"/>
      <c r="AE205" s="102"/>
      <c r="AF205" s="102"/>
      <c r="AG205" s="102"/>
      <c r="AH205" s="102"/>
      <c r="AI205" s="102"/>
      <c r="AJ205" s="102"/>
      <c r="AK205" s="102"/>
    </row>
    <row r="206" spans="2:37" outlineLevel="1" x14ac:dyDescent="0.35">
      <c r="B206" s="326"/>
      <c r="C206" s="335" t="s">
        <v>105</v>
      </c>
      <c r="D206" s="317" t="s">
        <v>131</v>
      </c>
      <c r="E206" s="318"/>
      <c r="F206" s="318"/>
      <c r="G206" s="318"/>
      <c r="H206" s="318"/>
      <c r="I206" s="318"/>
      <c r="J206" s="318"/>
      <c r="K206" s="318"/>
      <c r="L206" s="318"/>
      <c r="M206" s="318"/>
      <c r="N206" s="318"/>
      <c r="O206" s="318"/>
      <c r="P206" s="318"/>
      <c r="Q206" s="319"/>
      <c r="R206" s="322" t="str">
        <f xml:space="preserve"> D207&amp;" - "&amp;O207</f>
        <v>2019 - 2023</v>
      </c>
      <c r="S206" s="323"/>
      <c r="U206" s="317" t="s">
        <v>144</v>
      </c>
      <c r="V206" s="318"/>
      <c r="W206" s="318"/>
      <c r="X206" s="318"/>
      <c r="Y206" s="318"/>
      <c r="Z206" s="318"/>
      <c r="AA206" s="318"/>
      <c r="AB206" s="318"/>
      <c r="AC206" s="318"/>
      <c r="AD206" s="318"/>
      <c r="AE206" s="318"/>
      <c r="AF206" s="318"/>
      <c r="AG206" s="318"/>
      <c r="AH206" s="318"/>
      <c r="AI206" s="318"/>
      <c r="AJ206" s="318"/>
      <c r="AK206" s="319"/>
    </row>
    <row r="207" spans="2:37" outlineLevel="1" x14ac:dyDescent="0.35">
      <c r="B207" s="327"/>
      <c r="C207" s="335"/>
      <c r="D207" s="317">
        <f>$C$3-5</f>
        <v>2019</v>
      </c>
      <c r="E207" s="319"/>
      <c r="F207" s="318">
        <f>$C$3-4</f>
        <v>2020</v>
      </c>
      <c r="G207" s="318"/>
      <c r="H207" s="318"/>
      <c r="I207" s="317">
        <f>$C$3-3</f>
        <v>2021</v>
      </c>
      <c r="J207" s="318"/>
      <c r="K207" s="319"/>
      <c r="L207" s="317">
        <f>$C$3-2</f>
        <v>2022</v>
      </c>
      <c r="M207" s="318"/>
      <c r="N207" s="319"/>
      <c r="O207" s="317">
        <f>$C$3-1</f>
        <v>2023</v>
      </c>
      <c r="P207" s="318"/>
      <c r="Q207" s="319"/>
      <c r="R207" s="324"/>
      <c r="S207" s="325"/>
      <c r="U207" s="317">
        <f>$C$3</f>
        <v>2024</v>
      </c>
      <c r="V207" s="318"/>
      <c r="W207" s="319"/>
      <c r="X207" s="318">
        <f>$C$3+1</f>
        <v>2025</v>
      </c>
      <c r="Y207" s="318"/>
      <c r="Z207" s="318"/>
      <c r="AA207" s="317">
        <f>$C$3+2</f>
        <v>2026</v>
      </c>
      <c r="AB207" s="318"/>
      <c r="AC207" s="319"/>
      <c r="AD207" s="318">
        <f>$C$3+3</f>
        <v>2027</v>
      </c>
      <c r="AE207" s="318"/>
      <c r="AF207" s="318"/>
      <c r="AG207" s="317">
        <f>$C$3+4</f>
        <v>2028</v>
      </c>
      <c r="AH207" s="318"/>
      <c r="AI207" s="319"/>
      <c r="AJ207" s="320" t="str">
        <f>U207&amp;" - "&amp;AG207</f>
        <v>2024 - 2028</v>
      </c>
      <c r="AK207" s="321"/>
    </row>
    <row r="208" spans="2:37" ht="29" outlineLevel="1" x14ac:dyDescent="0.35">
      <c r="B208" s="328"/>
      <c r="C208" s="335"/>
      <c r="D208" s="64" t="s">
        <v>133</v>
      </c>
      <c r="E208" s="65" t="s">
        <v>134</v>
      </c>
      <c r="F208" s="74" t="s">
        <v>133</v>
      </c>
      <c r="G208" s="9" t="s">
        <v>134</v>
      </c>
      <c r="H208" s="65" t="s">
        <v>135</v>
      </c>
      <c r="I208" s="74" t="s">
        <v>133</v>
      </c>
      <c r="J208" s="9" t="s">
        <v>134</v>
      </c>
      <c r="K208" s="65" t="s">
        <v>135</v>
      </c>
      <c r="L208" s="74" t="s">
        <v>133</v>
      </c>
      <c r="M208" s="9" t="s">
        <v>134</v>
      </c>
      <c r="N208" s="65" t="s">
        <v>135</v>
      </c>
      <c r="O208" s="74" t="s">
        <v>133</v>
      </c>
      <c r="P208" s="9" t="s">
        <v>134</v>
      </c>
      <c r="Q208" s="65" t="s">
        <v>135</v>
      </c>
      <c r="R208" s="64" t="s">
        <v>127</v>
      </c>
      <c r="S208" s="119" t="s">
        <v>136</v>
      </c>
      <c r="U208" s="64" t="s">
        <v>133</v>
      </c>
      <c r="V208" s="9" t="s">
        <v>134</v>
      </c>
      <c r="W208" s="65" t="s">
        <v>135</v>
      </c>
      <c r="X208" s="74" t="s">
        <v>133</v>
      </c>
      <c r="Y208" s="9" t="s">
        <v>134</v>
      </c>
      <c r="Z208" s="65" t="s">
        <v>135</v>
      </c>
      <c r="AA208" s="74" t="s">
        <v>133</v>
      </c>
      <c r="AB208" s="9" t="s">
        <v>134</v>
      </c>
      <c r="AC208" s="65" t="s">
        <v>135</v>
      </c>
      <c r="AD208" s="74" t="s">
        <v>133</v>
      </c>
      <c r="AE208" s="9" t="s">
        <v>134</v>
      </c>
      <c r="AF208" s="65" t="s">
        <v>135</v>
      </c>
      <c r="AG208" s="74" t="s">
        <v>133</v>
      </c>
      <c r="AH208" s="9" t="s">
        <v>134</v>
      </c>
      <c r="AI208" s="65" t="s">
        <v>135</v>
      </c>
      <c r="AJ208" s="74" t="s">
        <v>127</v>
      </c>
      <c r="AK208" s="119" t="s">
        <v>136</v>
      </c>
    </row>
    <row r="209" spans="2:37" outlineLevel="1" x14ac:dyDescent="0.35">
      <c r="B209" s="237" t="s">
        <v>75</v>
      </c>
      <c r="C209" s="62" t="s">
        <v>106</v>
      </c>
      <c r="D209" s="68"/>
      <c r="E209" s="69"/>
      <c r="F209" s="67"/>
      <c r="G209" s="137">
        <f t="shared" ref="G209" si="171">E209+F209</f>
        <v>0</v>
      </c>
      <c r="H209" s="178">
        <f t="shared" ref="H209" si="172">IFERROR((G209-E209)/E209,0)</f>
        <v>0</v>
      </c>
      <c r="I209" s="68"/>
      <c r="J209" s="137">
        <f>G209+I209</f>
        <v>0</v>
      </c>
      <c r="K209" s="167">
        <f>IFERROR((J209-G209)/G209,0)</f>
        <v>0</v>
      </c>
      <c r="L209" s="67"/>
      <c r="M209" s="137">
        <f>J209+L209</f>
        <v>0</v>
      </c>
      <c r="N209" s="178">
        <f>IFERROR((M209-J209)/J209,0)</f>
        <v>0</v>
      </c>
      <c r="O209" s="68"/>
      <c r="P209" s="137">
        <f t="shared" ref="P209:P233" si="173">M209+O209</f>
        <v>0</v>
      </c>
      <c r="Q209" s="167">
        <f t="shared" ref="Q209:Q234" si="174">IFERROR((P209-M209)/M209,0)</f>
        <v>0</v>
      </c>
      <c r="R209" s="173">
        <f t="shared" ref="R209:R233" si="175">D209+F209+I209+L209+O209</f>
        <v>0</v>
      </c>
      <c r="S209" s="165">
        <f t="shared" ref="S209:S234" si="176">IFERROR((P209/E209)^(1/4)-1,0)</f>
        <v>0</v>
      </c>
      <c r="U209" s="6"/>
      <c r="V209" s="137">
        <f t="shared" ref="V209" si="177">P209+U209</f>
        <v>0</v>
      </c>
      <c r="W209" s="167">
        <f t="shared" ref="W209" si="178">IFERROR((V209-P209)/P209,0)</f>
        <v>0</v>
      </c>
      <c r="X209" s="6"/>
      <c r="Y209" s="137">
        <f>V209+X209</f>
        <v>0</v>
      </c>
      <c r="Z209" s="178">
        <f>IFERROR((Y209-V209)/V209,0)</f>
        <v>0</v>
      </c>
      <c r="AA209" s="6"/>
      <c r="AB209" s="137">
        <f>Y209+AA209</f>
        <v>0</v>
      </c>
      <c r="AC209" s="167">
        <f>IFERROR((AB209-Y209)/Y209,0)</f>
        <v>0</v>
      </c>
      <c r="AD209" s="6"/>
      <c r="AE209" s="137">
        <f>AB209+AD209</f>
        <v>0</v>
      </c>
      <c r="AF209" s="178">
        <f>IFERROR((AE209-AB209)/AB209,0)</f>
        <v>0</v>
      </c>
      <c r="AG209" s="6"/>
      <c r="AH209" s="137">
        <f>AE209+AG209</f>
        <v>0</v>
      </c>
      <c r="AI209" s="167">
        <f>IFERROR((AH209-AE209)/AE209,0)</f>
        <v>0</v>
      </c>
      <c r="AJ209" s="164">
        <f>U209+X209+AA209+AD209+AG209</f>
        <v>0</v>
      </c>
      <c r="AK209" s="165">
        <f>IFERROR((AH209/V209)^(1/4)-1,0)</f>
        <v>0</v>
      </c>
    </row>
    <row r="210" spans="2:37" outlineLevel="1" x14ac:dyDescent="0.35">
      <c r="B210" s="238" t="s">
        <v>76</v>
      </c>
      <c r="C210" s="62" t="s">
        <v>106</v>
      </c>
      <c r="D210" s="68"/>
      <c r="E210" s="69"/>
      <c r="F210" s="67"/>
      <c r="G210" s="137">
        <f t="shared" ref="G210:G233" si="179">E210+F210</f>
        <v>0</v>
      </c>
      <c r="H210" s="178">
        <f t="shared" ref="H210:H233" si="180">IFERROR((G210-E210)/E210,0)</f>
        <v>0</v>
      </c>
      <c r="I210" s="68"/>
      <c r="J210" s="137">
        <f t="shared" ref="J210:J233" si="181">G210+I210</f>
        <v>0</v>
      </c>
      <c r="K210" s="167">
        <f t="shared" ref="K210:K233" si="182">IFERROR((J210-G210)/G210,0)</f>
        <v>0</v>
      </c>
      <c r="L210" s="67"/>
      <c r="M210" s="137">
        <f t="shared" ref="M210:M233" si="183">J210+L210</f>
        <v>0</v>
      </c>
      <c r="N210" s="178">
        <f t="shared" ref="N210:N233" si="184">IFERROR((M210-J210)/J210,0)</f>
        <v>0</v>
      </c>
      <c r="O210" s="68"/>
      <c r="P210" s="137">
        <f t="shared" si="173"/>
        <v>0</v>
      </c>
      <c r="Q210" s="167">
        <f t="shared" si="174"/>
        <v>0</v>
      </c>
      <c r="R210" s="173">
        <f t="shared" si="175"/>
        <v>0</v>
      </c>
      <c r="S210" s="165">
        <f t="shared" si="176"/>
        <v>0</v>
      </c>
      <c r="U210" s="6"/>
      <c r="V210" s="137">
        <f t="shared" ref="V210:V233" si="185">P210+U210</f>
        <v>0</v>
      </c>
      <c r="W210" s="167">
        <f t="shared" ref="W210:W233" si="186">IFERROR((V210-P210)/P210,0)</f>
        <v>0</v>
      </c>
      <c r="X210" s="6"/>
      <c r="Y210" s="137">
        <f t="shared" ref="Y210:Y233" si="187">V210+X210</f>
        <v>0</v>
      </c>
      <c r="Z210" s="178">
        <f t="shared" ref="Z210:Z233" si="188">IFERROR((Y210-V210)/V210,0)</f>
        <v>0</v>
      </c>
      <c r="AA210" s="6"/>
      <c r="AB210" s="137">
        <f t="shared" ref="AB210:AB233" si="189">Y210+AA210</f>
        <v>0</v>
      </c>
      <c r="AC210" s="167">
        <f t="shared" ref="AC210:AC233" si="190">IFERROR((AB210-Y210)/Y210,0)</f>
        <v>0</v>
      </c>
      <c r="AD210" s="6"/>
      <c r="AE210" s="137">
        <f t="shared" ref="AE210:AE233" si="191">AB210+AD210</f>
        <v>0</v>
      </c>
      <c r="AF210" s="178">
        <f t="shared" ref="AF210:AF233" si="192">IFERROR((AE210-AB210)/AB210,0)</f>
        <v>0</v>
      </c>
      <c r="AG210" s="6"/>
      <c r="AH210" s="137">
        <f t="shared" ref="AH210:AH233" si="193">AE210+AG210</f>
        <v>0</v>
      </c>
      <c r="AI210" s="167">
        <f t="shared" ref="AI210:AI233" si="194">IFERROR((AH210-AE210)/AE210,0)</f>
        <v>0</v>
      </c>
      <c r="AJ210" s="164">
        <f t="shared" ref="AJ210:AJ233" si="195">U210+X210+AA210+AD210+AG210</f>
        <v>0</v>
      </c>
      <c r="AK210" s="165">
        <f t="shared" ref="AK210:AK233" si="196">IFERROR((AH210/V210)^(1/4)-1,0)</f>
        <v>0</v>
      </c>
    </row>
    <row r="211" spans="2:37" outlineLevel="1" x14ac:dyDescent="0.35">
      <c r="B211" s="237" t="s">
        <v>77</v>
      </c>
      <c r="C211" s="62" t="s">
        <v>106</v>
      </c>
      <c r="D211" s="68"/>
      <c r="E211" s="69"/>
      <c r="F211" s="67"/>
      <c r="G211" s="137">
        <f t="shared" si="179"/>
        <v>0</v>
      </c>
      <c r="H211" s="178">
        <f t="shared" si="180"/>
        <v>0</v>
      </c>
      <c r="I211" s="68"/>
      <c r="J211" s="137">
        <f t="shared" si="181"/>
        <v>0</v>
      </c>
      <c r="K211" s="167">
        <f t="shared" si="182"/>
        <v>0</v>
      </c>
      <c r="L211" s="67"/>
      <c r="M211" s="137">
        <f t="shared" si="183"/>
        <v>0</v>
      </c>
      <c r="N211" s="178">
        <f t="shared" si="184"/>
        <v>0</v>
      </c>
      <c r="O211" s="68"/>
      <c r="P211" s="137">
        <f t="shared" si="173"/>
        <v>0</v>
      </c>
      <c r="Q211" s="167">
        <f t="shared" si="174"/>
        <v>0</v>
      </c>
      <c r="R211" s="173">
        <f t="shared" si="175"/>
        <v>0</v>
      </c>
      <c r="S211" s="165">
        <f t="shared" si="176"/>
        <v>0</v>
      </c>
      <c r="U211" s="6"/>
      <c r="V211" s="137">
        <f t="shared" si="185"/>
        <v>0</v>
      </c>
      <c r="W211" s="167">
        <f t="shared" si="186"/>
        <v>0</v>
      </c>
      <c r="X211" s="6"/>
      <c r="Y211" s="137">
        <f t="shared" si="187"/>
        <v>0</v>
      </c>
      <c r="Z211" s="178">
        <f t="shared" si="188"/>
        <v>0</v>
      </c>
      <c r="AA211" s="6"/>
      <c r="AB211" s="137">
        <f t="shared" si="189"/>
        <v>0</v>
      </c>
      <c r="AC211" s="167">
        <f t="shared" si="190"/>
        <v>0</v>
      </c>
      <c r="AD211" s="6"/>
      <c r="AE211" s="137">
        <f t="shared" si="191"/>
        <v>0</v>
      </c>
      <c r="AF211" s="178">
        <f t="shared" si="192"/>
        <v>0</v>
      </c>
      <c r="AG211" s="6"/>
      <c r="AH211" s="137">
        <f t="shared" si="193"/>
        <v>0</v>
      </c>
      <c r="AI211" s="167">
        <f t="shared" si="194"/>
        <v>0</v>
      </c>
      <c r="AJ211" s="164">
        <f t="shared" si="195"/>
        <v>0</v>
      </c>
      <c r="AK211" s="165">
        <f t="shared" si="196"/>
        <v>0</v>
      </c>
    </row>
    <row r="212" spans="2:37" outlineLevel="1" x14ac:dyDescent="0.35">
      <c r="B212" s="238" t="s">
        <v>78</v>
      </c>
      <c r="C212" s="62" t="s">
        <v>106</v>
      </c>
      <c r="D212" s="68"/>
      <c r="E212" s="69"/>
      <c r="F212" s="67"/>
      <c r="G212" s="137">
        <f t="shared" si="179"/>
        <v>0</v>
      </c>
      <c r="H212" s="178">
        <f t="shared" si="180"/>
        <v>0</v>
      </c>
      <c r="I212" s="68"/>
      <c r="J212" s="137">
        <f t="shared" si="181"/>
        <v>0</v>
      </c>
      <c r="K212" s="167">
        <f t="shared" si="182"/>
        <v>0</v>
      </c>
      <c r="L212" s="67"/>
      <c r="M212" s="137">
        <f t="shared" si="183"/>
        <v>0</v>
      </c>
      <c r="N212" s="178">
        <f t="shared" si="184"/>
        <v>0</v>
      </c>
      <c r="O212" s="68"/>
      <c r="P212" s="137">
        <f t="shared" si="173"/>
        <v>0</v>
      </c>
      <c r="Q212" s="167">
        <f t="shared" si="174"/>
        <v>0</v>
      </c>
      <c r="R212" s="173">
        <f t="shared" si="175"/>
        <v>0</v>
      </c>
      <c r="S212" s="165">
        <f t="shared" si="176"/>
        <v>0</v>
      </c>
      <c r="U212" s="6"/>
      <c r="V212" s="137">
        <f t="shared" si="185"/>
        <v>0</v>
      </c>
      <c r="W212" s="167">
        <f t="shared" si="186"/>
        <v>0</v>
      </c>
      <c r="X212" s="6"/>
      <c r="Y212" s="137">
        <f t="shared" si="187"/>
        <v>0</v>
      </c>
      <c r="Z212" s="178">
        <f t="shared" si="188"/>
        <v>0</v>
      </c>
      <c r="AA212" s="6"/>
      <c r="AB212" s="137">
        <f t="shared" si="189"/>
        <v>0</v>
      </c>
      <c r="AC212" s="167">
        <f t="shared" si="190"/>
        <v>0</v>
      </c>
      <c r="AD212" s="6"/>
      <c r="AE212" s="137">
        <f t="shared" si="191"/>
        <v>0</v>
      </c>
      <c r="AF212" s="178">
        <f t="shared" si="192"/>
        <v>0</v>
      </c>
      <c r="AG212" s="6"/>
      <c r="AH212" s="137">
        <f t="shared" si="193"/>
        <v>0</v>
      </c>
      <c r="AI212" s="167">
        <f t="shared" si="194"/>
        <v>0</v>
      </c>
      <c r="AJ212" s="164">
        <f t="shared" si="195"/>
        <v>0</v>
      </c>
      <c r="AK212" s="165">
        <f t="shared" si="196"/>
        <v>0</v>
      </c>
    </row>
    <row r="213" spans="2:37" outlineLevel="1" x14ac:dyDescent="0.35">
      <c r="B213" s="237" t="s">
        <v>79</v>
      </c>
      <c r="C213" s="62" t="s">
        <v>106</v>
      </c>
      <c r="D213" s="68"/>
      <c r="E213" s="69"/>
      <c r="F213" s="67"/>
      <c r="G213" s="137">
        <f t="shared" si="179"/>
        <v>0</v>
      </c>
      <c r="H213" s="178">
        <f t="shared" si="180"/>
        <v>0</v>
      </c>
      <c r="I213" s="68"/>
      <c r="J213" s="137">
        <f t="shared" si="181"/>
        <v>0</v>
      </c>
      <c r="K213" s="167">
        <f t="shared" si="182"/>
        <v>0</v>
      </c>
      <c r="L213" s="67"/>
      <c r="M213" s="137">
        <f t="shared" si="183"/>
        <v>0</v>
      </c>
      <c r="N213" s="178">
        <f t="shared" si="184"/>
        <v>0</v>
      </c>
      <c r="O213" s="68"/>
      <c r="P213" s="137">
        <f t="shared" si="173"/>
        <v>0</v>
      </c>
      <c r="Q213" s="167">
        <f t="shared" si="174"/>
        <v>0</v>
      </c>
      <c r="R213" s="173">
        <f t="shared" si="175"/>
        <v>0</v>
      </c>
      <c r="S213" s="165">
        <f t="shared" si="176"/>
        <v>0</v>
      </c>
      <c r="U213" s="6"/>
      <c r="V213" s="137">
        <f t="shared" si="185"/>
        <v>0</v>
      </c>
      <c r="W213" s="167">
        <f t="shared" si="186"/>
        <v>0</v>
      </c>
      <c r="X213" s="6"/>
      <c r="Y213" s="137">
        <f t="shared" si="187"/>
        <v>0</v>
      </c>
      <c r="Z213" s="178">
        <f t="shared" si="188"/>
        <v>0</v>
      </c>
      <c r="AA213" s="6"/>
      <c r="AB213" s="137">
        <f t="shared" si="189"/>
        <v>0</v>
      </c>
      <c r="AC213" s="167">
        <f t="shared" si="190"/>
        <v>0</v>
      </c>
      <c r="AD213" s="6"/>
      <c r="AE213" s="137">
        <f t="shared" si="191"/>
        <v>0</v>
      </c>
      <c r="AF213" s="178">
        <f t="shared" si="192"/>
        <v>0</v>
      </c>
      <c r="AG213" s="6"/>
      <c r="AH213" s="137">
        <f t="shared" si="193"/>
        <v>0</v>
      </c>
      <c r="AI213" s="167">
        <f t="shared" si="194"/>
        <v>0</v>
      </c>
      <c r="AJ213" s="164">
        <f t="shared" si="195"/>
        <v>0</v>
      </c>
      <c r="AK213" s="165">
        <f t="shared" si="196"/>
        <v>0</v>
      </c>
    </row>
    <row r="214" spans="2:37" outlineLevel="1" x14ac:dyDescent="0.35">
      <c r="B214" s="238" t="s">
        <v>80</v>
      </c>
      <c r="C214" s="62" t="s">
        <v>106</v>
      </c>
      <c r="D214" s="68"/>
      <c r="E214" s="69"/>
      <c r="F214" s="67"/>
      <c r="G214" s="137">
        <f t="shared" si="179"/>
        <v>0</v>
      </c>
      <c r="H214" s="178">
        <f t="shared" si="180"/>
        <v>0</v>
      </c>
      <c r="I214" s="68"/>
      <c r="J214" s="137">
        <f t="shared" si="181"/>
        <v>0</v>
      </c>
      <c r="K214" s="167">
        <f t="shared" si="182"/>
        <v>0</v>
      </c>
      <c r="L214" s="67"/>
      <c r="M214" s="137">
        <f t="shared" si="183"/>
        <v>0</v>
      </c>
      <c r="N214" s="178">
        <f t="shared" si="184"/>
        <v>0</v>
      </c>
      <c r="O214" s="68"/>
      <c r="P214" s="137">
        <f t="shared" si="173"/>
        <v>0</v>
      </c>
      <c r="Q214" s="167">
        <f t="shared" si="174"/>
        <v>0</v>
      </c>
      <c r="R214" s="173">
        <f t="shared" si="175"/>
        <v>0</v>
      </c>
      <c r="S214" s="165">
        <f t="shared" si="176"/>
        <v>0</v>
      </c>
      <c r="U214" s="6">
        <v>1</v>
      </c>
      <c r="V214" s="137">
        <f t="shared" si="185"/>
        <v>1</v>
      </c>
      <c r="W214" s="167">
        <f t="shared" si="186"/>
        <v>0</v>
      </c>
      <c r="X214" s="6"/>
      <c r="Y214" s="137">
        <f t="shared" si="187"/>
        <v>1</v>
      </c>
      <c r="Z214" s="178">
        <f t="shared" si="188"/>
        <v>0</v>
      </c>
      <c r="AA214" s="6"/>
      <c r="AB214" s="137">
        <f t="shared" si="189"/>
        <v>1</v>
      </c>
      <c r="AC214" s="167">
        <f t="shared" si="190"/>
        <v>0</v>
      </c>
      <c r="AD214" s="6"/>
      <c r="AE214" s="137">
        <f t="shared" si="191"/>
        <v>1</v>
      </c>
      <c r="AF214" s="178">
        <f t="shared" si="192"/>
        <v>0</v>
      </c>
      <c r="AG214" s="6"/>
      <c r="AH214" s="137">
        <f t="shared" si="193"/>
        <v>1</v>
      </c>
      <c r="AI214" s="167">
        <f t="shared" si="194"/>
        <v>0</v>
      </c>
      <c r="AJ214" s="164">
        <f t="shared" si="195"/>
        <v>1</v>
      </c>
      <c r="AK214" s="165">
        <f t="shared" si="196"/>
        <v>0</v>
      </c>
    </row>
    <row r="215" spans="2:37" outlineLevel="1" x14ac:dyDescent="0.35">
      <c r="B215" s="237" t="s">
        <v>81</v>
      </c>
      <c r="C215" s="62" t="s">
        <v>106</v>
      </c>
      <c r="D215" s="68"/>
      <c r="E215" s="69"/>
      <c r="F215" s="67"/>
      <c r="G215" s="137">
        <f t="shared" si="179"/>
        <v>0</v>
      </c>
      <c r="H215" s="178">
        <f t="shared" si="180"/>
        <v>0</v>
      </c>
      <c r="I215" s="68"/>
      <c r="J215" s="137">
        <f t="shared" si="181"/>
        <v>0</v>
      </c>
      <c r="K215" s="167">
        <f t="shared" si="182"/>
        <v>0</v>
      </c>
      <c r="L215" s="67"/>
      <c r="M215" s="137">
        <f t="shared" si="183"/>
        <v>0</v>
      </c>
      <c r="N215" s="178">
        <f t="shared" si="184"/>
        <v>0</v>
      </c>
      <c r="O215" s="68"/>
      <c r="P215" s="137">
        <f t="shared" si="173"/>
        <v>0</v>
      </c>
      <c r="Q215" s="167">
        <f t="shared" si="174"/>
        <v>0</v>
      </c>
      <c r="R215" s="173">
        <f t="shared" si="175"/>
        <v>0</v>
      </c>
      <c r="S215" s="165">
        <f t="shared" si="176"/>
        <v>0</v>
      </c>
      <c r="U215" s="6"/>
      <c r="V215" s="137">
        <f t="shared" si="185"/>
        <v>0</v>
      </c>
      <c r="W215" s="167">
        <f t="shared" si="186"/>
        <v>0</v>
      </c>
      <c r="X215" s="6"/>
      <c r="Y215" s="137">
        <f t="shared" si="187"/>
        <v>0</v>
      </c>
      <c r="Z215" s="178">
        <f t="shared" si="188"/>
        <v>0</v>
      </c>
      <c r="AA215" s="6"/>
      <c r="AB215" s="137">
        <f t="shared" si="189"/>
        <v>0</v>
      </c>
      <c r="AC215" s="167">
        <f t="shared" si="190"/>
        <v>0</v>
      </c>
      <c r="AD215" s="6"/>
      <c r="AE215" s="137">
        <f t="shared" si="191"/>
        <v>0</v>
      </c>
      <c r="AF215" s="178">
        <f t="shared" si="192"/>
        <v>0</v>
      </c>
      <c r="AG215" s="6"/>
      <c r="AH215" s="137">
        <f t="shared" si="193"/>
        <v>0</v>
      </c>
      <c r="AI215" s="167">
        <f t="shared" si="194"/>
        <v>0</v>
      </c>
      <c r="AJ215" s="164">
        <f t="shared" si="195"/>
        <v>0</v>
      </c>
      <c r="AK215" s="165">
        <f t="shared" si="196"/>
        <v>0</v>
      </c>
    </row>
    <row r="216" spans="2:37" outlineLevel="1" x14ac:dyDescent="0.35">
      <c r="B216" s="238" t="s">
        <v>82</v>
      </c>
      <c r="C216" s="62" t="s">
        <v>106</v>
      </c>
      <c r="D216" s="68"/>
      <c r="E216" s="69"/>
      <c r="F216" s="67"/>
      <c r="G216" s="137">
        <f t="shared" si="179"/>
        <v>0</v>
      </c>
      <c r="H216" s="178">
        <f t="shared" si="180"/>
        <v>0</v>
      </c>
      <c r="I216" s="68"/>
      <c r="J216" s="137">
        <f t="shared" si="181"/>
        <v>0</v>
      </c>
      <c r="K216" s="167">
        <f t="shared" si="182"/>
        <v>0</v>
      </c>
      <c r="L216" s="67"/>
      <c r="M216" s="137">
        <f t="shared" si="183"/>
        <v>0</v>
      </c>
      <c r="N216" s="178">
        <f t="shared" si="184"/>
        <v>0</v>
      </c>
      <c r="O216" s="68"/>
      <c r="P216" s="137">
        <f t="shared" si="173"/>
        <v>0</v>
      </c>
      <c r="Q216" s="167">
        <f t="shared" si="174"/>
        <v>0</v>
      </c>
      <c r="R216" s="173">
        <f t="shared" si="175"/>
        <v>0</v>
      </c>
      <c r="S216" s="165">
        <f t="shared" si="176"/>
        <v>0</v>
      </c>
      <c r="U216" s="6"/>
      <c r="V216" s="137">
        <f t="shared" si="185"/>
        <v>0</v>
      </c>
      <c r="W216" s="167">
        <f t="shared" si="186"/>
        <v>0</v>
      </c>
      <c r="X216" s="6"/>
      <c r="Y216" s="137">
        <f t="shared" si="187"/>
        <v>0</v>
      </c>
      <c r="Z216" s="178">
        <f t="shared" si="188"/>
        <v>0</v>
      </c>
      <c r="AA216" s="6"/>
      <c r="AB216" s="137">
        <f t="shared" si="189"/>
        <v>0</v>
      </c>
      <c r="AC216" s="167">
        <f t="shared" si="190"/>
        <v>0</v>
      </c>
      <c r="AD216" s="6"/>
      <c r="AE216" s="137">
        <f t="shared" si="191"/>
        <v>0</v>
      </c>
      <c r="AF216" s="178">
        <f t="shared" si="192"/>
        <v>0</v>
      </c>
      <c r="AG216" s="6"/>
      <c r="AH216" s="137">
        <f t="shared" si="193"/>
        <v>0</v>
      </c>
      <c r="AI216" s="167">
        <f t="shared" si="194"/>
        <v>0</v>
      </c>
      <c r="AJ216" s="164">
        <f t="shared" si="195"/>
        <v>0</v>
      </c>
      <c r="AK216" s="165">
        <f t="shared" si="196"/>
        <v>0</v>
      </c>
    </row>
    <row r="217" spans="2:37" outlineLevel="1" x14ac:dyDescent="0.35">
      <c r="B217" s="237" t="s">
        <v>83</v>
      </c>
      <c r="C217" s="62" t="s">
        <v>106</v>
      </c>
      <c r="D217" s="68"/>
      <c r="E217" s="69"/>
      <c r="F217" s="67"/>
      <c r="G217" s="137">
        <f t="shared" si="179"/>
        <v>0</v>
      </c>
      <c r="H217" s="178">
        <f t="shared" si="180"/>
        <v>0</v>
      </c>
      <c r="I217" s="68"/>
      <c r="J217" s="137">
        <f t="shared" si="181"/>
        <v>0</v>
      </c>
      <c r="K217" s="167">
        <f t="shared" si="182"/>
        <v>0</v>
      </c>
      <c r="L217" s="67"/>
      <c r="M217" s="137">
        <f t="shared" si="183"/>
        <v>0</v>
      </c>
      <c r="N217" s="178">
        <f t="shared" si="184"/>
        <v>0</v>
      </c>
      <c r="O217" s="68"/>
      <c r="P217" s="137">
        <f t="shared" si="173"/>
        <v>0</v>
      </c>
      <c r="Q217" s="167">
        <f t="shared" si="174"/>
        <v>0</v>
      </c>
      <c r="R217" s="173">
        <f t="shared" si="175"/>
        <v>0</v>
      </c>
      <c r="S217" s="165">
        <f t="shared" si="176"/>
        <v>0</v>
      </c>
      <c r="U217" s="6"/>
      <c r="V217" s="137">
        <f t="shared" si="185"/>
        <v>0</v>
      </c>
      <c r="W217" s="167">
        <f t="shared" si="186"/>
        <v>0</v>
      </c>
      <c r="X217" s="6"/>
      <c r="Y217" s="137">
        <f t="shared" si="187"/>
        <v>0</v>
      </c>
      <c r="Z217" s="178">
        <f t="shared" si="188"/>
        <v>0</v>
      </c>
      <c r="AA217" s="6"/>
      <c r="AB217" s="137">
        <f t="shared" si="189"/>
        <v>0</v>
      </c>
      <c r="AC217" s="167">
        <f t="shared" si="190"/>
        <v>0</v>
      </c>
      <c r="AD217" s="6"/>
      <c r="AE217" s="137">
        <f t="shared" si="191"/>
        <v>0</v>
      </c>
      <c r="AF217" s="178">
        <f t="shared" si="192"/>
        <v>0</v>
      </c>
      <c r="AG217" s="6"/>
      <c r="AH217" s="137">
        <f t="shared" si="193"/>
        <v>0</v>
      </c>
      <c r="AI217" s="167">
        <f t="shared" si="194"/>
        <v>0</v>
      </c>
      <c r="AJ217" s="164">
        <f t="shared" si="195"/>
        <v>0</v>
      </c>
      <c r="AK217" s="165">
        <f t="shared" si="196"/>
        <v>0</v>
      </c>
    </row>
    <row r="218" spans="2:37" outlineLevel="1" x14ac:dyDescent="0.35">
      <c r="B218" s="238" t="s">
        <v>84</v>
      </c>
      <c r="C218" s="62" t="s">
        <v>106</v>
      </c>
      <c r="D218" s="68"/>
      <c r="E218" s="69"/>
      <c r="F218" s="67"/>
      <c r="G218" s="137">
        <f t="shared" si="179"/>
        <v>0</v>
      </c>
      <c r="H218" s="178">
        <f t="shared" si="180"/>
        <v>0</v>
      </c>
      <c r="I218" s="68"/>
      <c r="J218" s="137">
        <f t="shared" si="181"/>
        <v>0</v>
      </c>
      <c r="K218" s="167">
        <f t="shared" si="182"/>
        <v>0</v>
      </c>
      <c r="L218" s="67"/>
      <c r="M218" s="137">
        <f t="shared" si="183"/>
        <v>0</v>
      </c>
      <c r="N218" s="178">
        <f t="shared" si="184"/>
        <v>0</v>
      </c>
      <c r="O218" s="68"/>
      <c r="P218" s="137">
        <f t="shared" si="173"/>
        <v>0</v>
      </c>
      <c r="Q218" s="167">
        <f t="shared" si="174"/>
        <v>0</v>
      </c>
      <c r="R218" s="173">
        <f t="shared" si="175"/>
        <v>0</v>
      </c>
      <c r="S218" s="165">
        <f t="shared" si="176"/>
        <v>0</v>
      </c>
      <c r="U218" s="6"/>
      <c r="V218" s="137">
        <f t="shared" si="185"/>
        <v>0</v>
      </c>
      <c r="W218" s="167">
        <f t="shared" si="186"/>
        <v>0</v>
      </c>
      <c r="X218" s="6"/>
      <c r="Y218" s="137">
        <f t="shared" si="187"/>
        <v>0</v>
      </c>
      <c r="Z218" s="178">
        <f t="shared" si="188"/>
        <v>0</v>
      </c>
      <c r="AA218" s="6"/>
      <c r="AB218" s="137">
        <f t="shared" si="189"/>
        <v>0</v>
      </c>
      <c r="AC218" s="167">
        <f t="shared" si="190"/>
        <v>0</v>
      </c>
      <c r="AD218" s="6"/>
      <c r="AE218" s="137">
        <f t="shared" si="191"/>
        <v>0</v>
      </c>
      <c r="AF218" s="178">
        <f t="shared" si="192"/>
        <v>0</v>
      </c>
      <c r="AG218" s="6"/>
      <c r="AH218" s="137">
        <f t="shared" si="193"/>
        <v>0</v>
      </c>
      <c r="AI218" s="167">
        <f t="shared" si="194"/>
        <v>0</v>
      </c>
      <c r="AJ218" s="164">
        <f t="shared" si="195"/>
        <v>0</v>
      </c>
      <c r="AK218" s="165">
        <f t="shared" si="196"/>
        <v>0</v>
      </c>
    </row>
    <row r="219" spans="2:37" outlineLevel="1" x14ac:dyDescent="0.35">
      <c r="B219" s="237" t="s">
        <v>85</v>
      </c>
      <c r="C219" s="62" t="s">
        <v>106</v>
      </c>
      <c r="D219" s="68"/>
      <c r="E219" s="69"/>
      <c r="F219" s="67"/>
      <c r="G219" s="137">
        <f t="shared" si="179"/>
        <v>0</v>
      </c>
      <c r="H219" s="178">
        <f t="shared" si="180"/>
        <v>0</v>
      </c>
      <c r="I219" s="68"/>
      <c r="J219" s="137">
        <f t="shared" si="181"/>
        <v>0</v>
      </c>
      <c r="K219" s="167">
        <f t="shared" si="182"/>
        <v>0</v>
      </c>
      <c r="L219" s="67"/>
      <c r="M219" s="137">
        <f t="shared" si="183"/>
        <v>0</v>
      </c>
      <c r="N219" s="178">
        <f t="shared" si="184"/>
        <v>0</v>
      </c>
      <c r="O219" s="68"/>
      <c r="P219" s="137">
        <f t="shared" si="173"/>
        <v>0</v>
      </c>
      <c r="Q219" s="167">
        <f t="shared" si="174"/>
        <v>0</v>
      </c>
      <c r="R219" s="173">
        <f t="shared" si="175"/>
        <v>0</v>
      </c>
      <c r="S219" s="165">
        <f t="shared" si="176"/>
        <v>0</v>
      </c>
      <c r="U219" s="6"/>
      <c r="V219" s="137">
        <f t="shared" si="185"/>
        <v>0</v>
      </c>
      <c r="W219" s="167">
        <f t="shared" si="186"/>
        <v>0</v>
      </c>
      <c r="X219" s="6"/>
      <c r="Y219" s="137">
        <f t="shared" si="187"/>
        <v>0</v>
      </c>
      <c r="Z219" s="178">
        <f t="shared" si="188"/>
        <v>0</v>
      </c>
      <c r="AA219" s="6"/>
      <c r="AB219" s="137">
        <f t="shared" si="189"/>
        <v>0</v>
      </c>
      <c r="AC219" s="167">
        <f t="shared" si="190"/>
        <v>0</v>
      </c>
      <c r="AD219" s="6"/>
      <c r="AE219" s="137">
        <f t="shared" si="191"/>
        <v>0</v>
      </c>
      <c r="AF219" s="178">
        <f t="shared" si="192"/>
        <v>0</v>
      </c>
      <c r="AG219" s="6"/>
      <c r="AH219" s="137">
        <f t="shared" si="193"/>
        <v>0</v>
      </c>
      <c r="AI219" s="167">
        <f t="shared" si="194"/>
        <v>0</v>
      </c>
      <c r="AJ219" s="164">
        <f t="shared" si="195"/>
        <v>0</v>
      </c>
      <c r="AK219" s="165">
        <f t="shared" si="196"/>
        <v>0</v>
      </c>
    </row>
    <row r="220" spans="2:37" outlineLevel="1" x14ac:dyDescent="0.35">
      <c r="B220" s="238" t="s">
        <v>86</v>
      </c>
      <c r="C220" s="62" t="s">
        <v>106</v>
      </c>
      <c r="D220" s="68"/>
      <c r="E220" s="69"/>
      <c r="F220" s="67"/>
      <c r="G220" s="137">
        <f t="shared" si="179"/>
        <v>0</v>
      </c>
      <c r="H220" s="178">
        <f t="shared" si="180"/>
        <v>0</v>
      </c>
      <c r="I220" s="68"/>
      <c r="J220" s="137">
        <f t="shared" si="181"/>
        <v>0</v>
      </c>
      <c r="K220" s="167">
        <f t="shared" si="182"/>
        <v>0</v>
      </c>
      <c r="L220" s="67"/>
      <c r="M220" s="137">
        <f t="shared" si="183"/>
        <v>0</v>
      </c>
      <c r="N220" s="178">
        <f t="shared" si="184"/>
        <v>0</v>
      </c>
      <c r="O220" s="68"/>
      <c r="P220" s="137">
        <f t="shared" si="173"/>
        <v>0</v>
      </c>
      <c r="Q220" s="167">
        <f t="shared" si="174"/>
        <v>0</v>
      </c>
      <c r="R220" s="173">
        <f t="shared" si="175"/>
        <v>0</v>
      </c>
      <c r="S220" s="165">
        <f t="shared" si="176"/>
        <v>0</v>
      </c>
      <c r="U220" s="6"/>
      <c r="V220" s="137">
        <f t="shared" si="185"/>
        <v>0</v>
      </c>
      <c r="W220" s="167">
        <f t="shared" si="186"/>
        <v>0</v>
      </c>
      <c r="X220" s="6"/>
      <c r="Y220" s="137">
        <f t="shared" si="187"/>
        <v>0</v>
      </c>
      <c r="Z220" s="178">
        <f t="shared" si="188"/>
        <v>0</v>
      </c>
      <c r="AA220" s="6"/>
      <c r="AB220" s="137">
        <f t="shared" si="189"/>
        <v>0</v>
      </c>
      <c r="AC220" s="167">
        <f t="shared" si="190"/>
        <v>0</v>
      </c>
      <c r="AD220" s="6"/>
      <c r="AE220" s="137">
        <f t="shared" si="191"/>
        <v>0</v>
      </c>
      <c r="AF220" s="178">
        <f t="shared" si="192"/>
        <v>0</v>
      </c>
      <c r="AG220" s="6"/>
      <c r="AH220" s="137">
        <f t="shared" si="193"/>
        <v>0</v>
      </c>
      <c r="AI220" s="167">
        <f t="shared" si="194"/>
        <v>0</v>
      </c>
      <c r="AJ220" s="164">
        <f t="shared" si="195"/>
        <v>0</v>
      </c>
      <c r="AK220" s="165">
        <f t="shared" si="196"/>
        <v>0</v>
      </c>
    </row>
    <row r="221" spans="2:37" outlineLevel="1" x14ac:dyDescent="0.35">
      <c r="B221" s="237" t="s">
        <v>87</v>
      </c>
      <c r="C221" s="62" t="s">
        <v>106</v>
      </c>
      <c r="D221" s="68"/>
      <c r="E221" s="69"/>
      <c r="F221" s="67"/>
      <c r="G221" s="137">
        <f t="shared" si="179"/>
        <v>0</v>
      </c>
      <c r="H221" s="178">
        <f t="shared" si="180"/>
        <v>0</v>
      </c>
      <c r="I221" s="68"/>
      <c r="J221" s="137">
        <f t="shared" si="181"/>
        <v>0</v>
      </c>
      <c r="K221" s="167">
        <f t="shared" si="182"/>
        <v>0</v>
      </c>
      <c r="L221" s="67"/>
      <c r="M221" s="137">
        <f t="shared" si="183"/>
        <v>0</v>
      </c>
      <c r="N221" s="178">
        <f t="shared" si="184"/>
        <v>0</v>
      </c>
      <c r="O221" s="68"/>
      <c r="P221" s="137">
        <f t="shared" si="173"/>
        <v>0</v>
      </c>
      <c r="Q221" s="167">
        <f t="shared" si="174"/>
        <v>0</v>
      </c>
      <c r="R221" s="173">
        <f t="shared" si="175"/>
        <v>0</v>
      </c>
      <c r="S221" s="165">
        <f t="shared" si="176"/>
        <v>0</v>
      </c>
      <c r="U221" s="6"/>
      <c r="V221" s="137">
        <f t="shared" si="185"/>
        <v>0</v>
      </c>
      <c r="W221" s="167">
        <f t="shared" si="186"/>
        <v>0</v>
      </c>
      <c r="X221" s="6"/>
      <c r="Y221" s="137">
        <f t="shared" si="187"/>
        <v>0</v>
      </c>
      <c r="Z221" s="178">
        <f t="shared" si="188"/>
        <v>0</v>
      </c>
      <c r="AA221" s="6"/>
      <c r="AB221" s="137">
        <f t="shared" si="189"/>
        <v>0</v>
      </c>
      <c r="AC221" s="167">
        <f t="shared" si="190"/>
        <v>0</v>
      </c>
      <c r="AD221" s="6"/>
      <c r="AE221" s="137">
        <f t="shared" si="191"/>
        <v>0</v>
      </c>
      <c r="AF221" s="178">
        <f t="shared" si="192"/>
        <v>0</v>
      </c>
      <c r="AG221" s="6"/>
      <c r="AH221" s="137">
        <f t="shared" si="193"/>
        <v>0</v>
      </c>
      <c r="AI221" s="167">
        <f t="shared" si="194"/>
        <v>0</v>
      </c>
      <c r="AJ221" s="164">
        <f t="shared" si="195"/>
        <v>0</v>
      </c>
      <c r="AK221" s="165">
        <f t="shared" si="196"/>
        <v>0</v>
      </c>
    </row>
    <row r="222" spans="2:37" outlineLevel="1" x14ac:dyDescent="0.35">
      <c r="B222" s="238" t="s">
        <v>88</v>
      </c>
      <c r="C222" s="62" t="s">
        <v>106</v>
      </c>
      <c r="D222" s="68"/>
      <c r="E222" s="69"/>
      <c r="F222" s="67"/>
      <c r="G222" s="137">
        <f t="shared" si="179"/>
        <v>0</v>
      </c>
      <c r="H222" s="178">
        <f t="shared" si="180"/>
        <v>0</v>
      </c>
      <c r="I222" s="68"/>
      <c r="J222" s="137">
        <f t="shared" si="181"/>
        <v>0</v>
      </c>
      <c r="K222" s="167">
        <f t="shared" si="182"/>
        <v>0</v>
      </c>
      <c r="L222" s="67"/>
      <c r="M222" s="137">
        <f t="shared" si="183"/>
        <v>0</v>
      </c>
      <c r="N222" s="178">
        <f t="shared" si="184"/>
        <v>0</v>
      </c>
      <c r="O222" s="68"/>
      <c r="P222" s="137">
        <f t="shared" si="173"/>
        <v>0</v>
      </c>
      <c r="Q222" s="167">
        <f t="shared" si="174"/>
        <v>0</v>
      </c>
      <c r="R222" s="173">
        <f t="shared" si="175"/>
        <v>0</v>
      </c>
      <c r="S222" s="165">
        <f t="shared" si="176"/>
        <v>0</v>
      </c>
      <c r="U222" s="6"/>
      <c r="V222" s="137">
        <f t="shared" si="185"/>
        <v>0</v>
      </c>
      <c r="W222" s="167">
        <f t="shared" si="186"/>
        <v>0</v>
      </c>
      <c r="X222" s="6"/>
      <c r="Y222" s="137">
        <f t="shared" si="187"/>
        <v>0</v>
      </c>
      <c r="Z222" s="178">
        <f t="shared" si="188"/>
        <v>0</v>
      </c>
      <c r="AA222" s="6"/>
      <c r="AB222" s="137">
        <f t="shared" si="189"/>
        <v>0</v>
      </c>
      <c r="AC222" s="167">
        <f t="shared" si="190"/>
        <v>0</v>
      </c>
      <c r="AD222" s="6"/>
      <c r="AE222" s="137">
        <f t="shared" si="191"/>
        <v>0</v>
      </c>
      <c r="AF222" s="178">
        <f t="shared" si="192"/>
        <v>0</v>
      </c>
      <c r="AG222" s="6"/>
      <c r="AH222" s="137">
        <f t="shared" si="193"/>
        <v>0</v>
      </c>
      <c r="AI222" s="167">
        <f t="shared" si="194"/>
        <v>0</v>
      </c>
      <c r="AJ222" s="164">
        <f t="shared" si="195"/>
        <v>0</v>
      </c>
      <c r="AK222" s="165">
        <f t="shared" si="196"/>
        <v>0</v>
      </c>
    </row>
    <row r="223" spans="2:37" outlineLevel="1" x14ac:dyDescent="0.35">
      <c r="B223" s="237" t="s">
        <v>89</v>
      </c>
      <c r="C223" s="62" t="s">
        <v>106</v>
      </c>
      <c r="D223" s="68"/>
      <c r="E223" s="69"/>
      <c r="F223" s="67"/>
      <c r="G223" s="137">
        <f t="shared" si="179"/>
        <v>0</v>
      </c>
      <c r="H223" s="178">
        <f t="shared" si="180"/>
        <v>0</v>
      </c>
      <c r="I223" s="68"/>
      <c r="J223" s="137">
        <f t="shared" si="181"/>
        <v>0</v>
      </c>
      <c r="K223" s="167">
        <f t="shared" si="182"/>
        <v>0</v>
      </c>
      <c r="L223" s="67"/>
      <c r="M223" s="137">
        <f t="shared" si="183"/>
        <v>0</v>
      </c>
      <c r="N223" s="178">
        <f t="shared" si="184"/>
        <v>0</v>
      </c>
      <c r="O223" s="68"/>
      <c r="P223" s="137">
        <f t="shared" si="173"/>
        <v>0</v>
      </c>
      <c r="Q223" s="167">
        <f t="shared" si="174"/>
        <v>0</v>
      </c>
      <c r="R223" s="173">
        <f t="shared" si="175"/>
        <v>0</v>
      </c>
      <c r="S223" s="165">
        <f t="shared" si="176"/>
        <v>0</v>
      </c>
      <c r="U223" s="6"/>
      <c r="V223" s="137">
        <f t="shared" si="185"/>
        <v>0</v>
      </c>
      <c r="W223" s="167">
        <f t="shared" si="186"/>
        <v>0</v>
      </c>
      <c r="X223" s="6"/>
      <c r="Y223" s="137">
        <f t="shared" si="187"/>
        <v>0</v>
      </c>
      <c r="Z223" s="178">
        <f t="shared" si="188"/>
        <v>0</v>
      </c>
      <c r="AA223" s="6"/>
      <c r="AB223" s="137">
        <f t="shared" si="189"/>
        <v>0</v>
      </c>
      <c r="AC223" s="167">
        <f t="shared" si="190"/>
        <v>0</v>
      </c>
      <c r="AD223" s="6"/>
      <c r="AE223" s="137">
        <f t="shared" si="191"/>
        <v>0</v>
      </c>
      <c r="AF223" s="178">
        <f t="shared" si="192"/>
        <v>0</v>
      </c>
      <c r="AG223" s="6"/>
      <c r="AH223" s="137">
        <f t="shared" si="193"/>
        <v>0</v>
      </c>
      <c r="AI223" s="167">
        <f t="shared" si="194"/>
        <v>0</v>
      </c>
      <c r="AJ223" s="164">
        <f t="shared" si="195"/>
        <v>0</v>
      </c>
      <c r="AK223" s="165">
        <f t="shared" si="196"/>
        <v>0</v>
      </c>
    </row>
    <row r="224" spans="2:37" outlineLevel="1" x14ac:dyDescent="0.35">
      <c r="B224" s="238" t="s">
        <v>90</v>
      </c>
      <c r="C224" s="62" t="s">
        <v>106</v>
      </c>
      <c r="D224" s="68"/>
      <c r="E224" s="69"/>
      <c r="F224" s="67"/>
      <c r="G224" s="137">
        <f t="shared" si="179"/>
        <v>0</v>
      </c>
      <c r="H224" s="178">
        <f t="shared" si="180"/>
        <v>0</v>
      </c>
      <c r="I224" s="68"/>
      <c r="J224" s="137">
        <f t="shared" si="181"/>
        <v>0</v>
      </c>
      <c r="K224" s="167">
        <f t="shared" si="182"/>
        <v>0</v>
      </c>
      <c r="L224" s="67"/>
      <c r="M224" s="137">
        <f t="shared" si="183"/>
        <v>0</v>
      </c>
      <c r="N224" s="178">
        <f t="shared" si="184"/>
        <v>0</v>
      </c>
      <c r="O224" s="68"/>
      <c r="P224" s="137">
        <f t="shared" si="173"/>
        <v>0</v>
      </c>
      <c r="Q224" s="167">
        <f t="shared" si="174"/>
        <v>0</v>
      </c>
      <c r="R224" s="173">
        <f t="shared" si="175"/>
        <v>0</v>
      </c>
      <c r="S224" s="165">
        <f t="shared" si="176"/>
        <v>0</v>
      </c>
      <c r="U224" s="6"/>
      <c r="V224" s="137">
        <f t="shared" si="185"/>
        <v>0</v>
      </c>
      <c r="W224" s="167">
        <f t="shared" si="186"/>
        <v>0</v>
      </c>
      <c r="X224" s="6"/>
      <c r="Y224" s="137">
        <f t="shared" si="187"/>
        <v>0</v>
      </c>
      <c r="Z224" s="178">
        <f t="shared" si="188"/>
        <v>0</v>
      </c>
      <c r="AA224" s="6"/>
      <c r="AB224" s="137">
        <f t="shared" si="189"/>
        <v>0</v>
      </c>
      <c r="AC224" s="167">
        <f t="shared" si="190"/>
        <v>0</v>
      </c>
      <c r="AD224" s="6"/>
      <c r="AE224" s="137">
        <f t="shared" si="191"/>
        <v>0</v>
      </c>
      <c r="AF224" s="178">
        <f t="shared" si="192"/>
        <v>0</v>
      </c>
      <c r="AG224" s="6"/>
      <c r="AH224" s="137">
        <f t="shared" si="193"/>
        <v>0</v>
      </c>
      <c r="AI224" s="167">
        <f t="shared" si="194"/>
        <v>0</v>
      </c>
      <c r="AJ224" s="164">
        <f t="shared" si="195"/>
        <v>0</v>
      </c>
      <c r="AK224" s="165">
        <f t="shared" si="196"/>
        <v>0</v>
      </c>
    </row>
    <row r="225" spans="2:37" outlineLevel="1" x14ac:dyDescent="0.35">
      <c r="B225" s="238" t="s">
        <v>91</v>
      </c>
      <c r="C225" s="62" t="s">
        <v>106</v>
      </c>
      <c r="D225" s="68"/>
      <c r="E225" s="69"/>
      <c r="F225" s="67"/>
      <c r="G225" s="137">
        <f t="shared" si="179"/>
        <v>0</v>
      </c>
      <c r="H225" s="178">
        <f t="shared" si="180"/>
        <v>0</v>
      </c>
      <c r="I225" s="68"/>
      <c r="J225" s="137">
        <f t="shared" si="181"/>
        <v>0</v>
      </c>
      <c r="K225" s="167">
        <f t="shared" si="182"/>
        <v>0</v>
      </c>
      <c r="L225" s="67"/>
      <c r="M225" s="137">
        <f t="shared" si="183"/>
        <v>0</v>
      </c>
      <c r="N225" s="178">
        <f t="shared" si="184"/>
        <v>0</v>
      </c>
      <c r="O225" s="68"/>
      <c r="P225" s="137">
        <f t="shared" si="173"/>
        <v>0</v>
      </c>
      <c r="Q225" s="167">
        <f t="shared" si="174"/>
        <v>0</v>
      </c>
      <c r="R225" s="173">
        <f t="shared" si="175"/>
        <v>0</v>
      </c>
      <c r="S225" s="165">
        <f t="shared" si="176"/>
        <v>0</v>
      </c>
      <c r="U225" s="6"/>
      <c r="V225" s="137">
        <f t="shared" si="185"/>
        <v>0</v>
      </c>
      <c r="W225" s="167">
        <f t="shared" si="186"/>
        <v>0</v>
      </c>
      <c r="X225" s="6"/>
      <c r="Y225" s="137">
        <f t="shared" si="187"/>
        <v>0</v>
      </c>
      <c r="Z225" s="178">
        <f t="shared" si="188"/>
        <v>0</v>
      </c>
      <c r="AA225" s="6"/>
      <c r="AB225" s="137">
        <f t="shared" si="189"/>
        <v>0</v>
      </c>
      <c r="AC225" s="167">
        <f t="shared" si="190"/>
        <v>0</v>
      </c>
      <c r="AD225" s="6"/>
      <c r="AE225" s="137">
        <f t="shared" si="191"/>
        <v>0</v>
      </c>
      <c r="AF225" s="178">
        <f t="shared" si="192"/>
        <v>0</v>
      </c>
      <c r="AG225" s="6"/>
      <c r="AH225" s="137">
        <f t="shared" si="193"/>
        <v>0</v>
      </c>
      <c r="AI225" s="167">
        <f t="shared" si="194"/>
        <v>0</v>
      </c>
      <c r="AJ225" s="164">
        <f t="shared" si="195"/>
        <v>0</v>
      </c>
      <c r="AK225" s="165">
        <f t="shared" si="196"/>
        <v>0</v>
      </c>
    </row>
    <row r="226" spans="2:37" outlineLevel="1" x14ac:dyDescent="0.35">
      <c r="B226" s="237" t="s">
        <v>92</v>
      </c>
      <c r="C226" s="62" t="s">
        <v>106</v>
      </c>
      <c r="D226" s="68"/>
      <c r="E226" s="69"/>
      <c r="F226" s="67"/>
      <c r="G226" s="137">
        <f t="shared" si="179"/>
        <v>0</v>
      </c>
      <c r="H226" s="178">
        <f t="shared" si="180"/>
        <v>0</v>
      </c>
      <c r="I226" s="68"/>
      <c r="J226" s="137">
        <f t="shared" si="181"/>
        <v>0</v>
      </c>
      <c r="K226" s="167">
        <f t="shared" si="182"/>
        <v>0</v>
      </c>
      <c r="L226" s="67"/>
      <c r="M226" s="137">
        <f t="shared" si="183"/>
        <v>0</v>
      </c>
      <c r="N226" s="178">
        <f t="shared" si="184"/>
        <v>0</v>
      </c>
      <c r="O226" s="68"/>
      <c r="P226" s="137">
        <f t="shared" si="173"/>
        <v>0</v>
      </c>
      <c r="Q226" s="167">
        <f t="shared" si="174"/>
        <v>0</v>
      </c>
      <c r="R226" s="173">
        <f t="shared" si="175"/>
        <v>0</v>
      </c>
      <c r="S226" s="165">
        <f t="shared" si="176"/>
        <v>0</v>
      </c>
      <c r="U226" s="6"/>
      <c r="V226" s="137">
        <f t="shared" si="185"/>
        <v>0</v>
      </c>
      <c r="W226" s="167">
        <f t="shared" si="186"/>
        <v>0</v>
      </c>
      <c r="X226" s="6"/>
      <c r="Y226" s="137">
        <f t="shared" si="187"/>
        <v>0</v>
      </c>
      <c r="Z226" s="178">
        <f t="shared" si="188"/>
        <v>0</v>
      </c>
      <c r="AA226" s="6"/>
      <c r="AB226" s="137">
        <f t="shared" si="189"/>
        <v>0</v>
      </c>
      <c r="AC226" s="167">
        <f t="shared" si="190"/>
        <v>0</v>
      </c>
      <c r="AD226" s="6"/>
      <c r="AE226" s="137">
        <f t="shared" si="191"/>
        <v>0</v>
      </c>
      <c r="AF226" s="178">
        <f t="shared" si="192"/>
        <v>0</v>
      </c>
      <c r="AG226" s="6"/>
      <c r="AH226" s="137">
        <f t="shared" si="193"/>
        <v>0</v>
      </c>
      <c r="AI226" s="167">
        <f t="shared" si="194"/>
        <v>0</v>
      </c>
      <c r="AJ226" s="164">
        <f t="shared" si="195"/>
        <v>0</v>
      </c>
      <c r="AK226" s="165">
        <f t="shared" si="196"/>
        <v>0</v>
      </c>
    </row>
    <row r="227" spans="2:37" outlineLevel="1" x14ac:dyDescent="0.35">
      <c r="B227" s="238" t="s">
        <v>93</v>
      </c>
      <c r="C227" s="62" t="s">
        <v>106</v>
      </c>
      <c r="D227" s="68"/>
      <c r="E227" s="69"/>
      <c r="F227" s="67"/>
      <c r="G227" s="137">
        <f t="shared" si="179"/>
        <v>0</v>
      </c>
      <c r="H227" s="178">
        <f t="shared" si="180"/>
        <v>0</v>
      </c>
      <c r="I227" s="68"/>
      <c r="J227" s="137">
        <f t="shared" si="181"/>
        <v>0</v>
      </c>
      <c r="K227" s="167">
        <f t="shared" si="182"/>
        <v>0</v>
      </c>
      <c r="L227" s="67"/>
      <c r="M227" s="137">
        <f t="shared" si="183"/>
        <v>0</v>
      </c>
      <c r="N227" s="178">
        <f t="shared" si="184"/>
        <v>0</v>
      </c>
      <c r="O227" s="68"/>
      <c r="P227" s="137">
        <f t="shared" si="173"/>
        <v>0</v>
      </c>
      <c r="Q227" s="167">
        <f t="shared" si="174"/>
        <v>0</v>
      </c>
      <c r="R227" s="173">
        <f t="shared" si="175"/>
        <v>0</v>
      </c>
      <c r="S227" s="165">
        <f t="shared" si="176"/>
        <v>0</v>
      </c>
      <c r="U227" s="6"/>
      <c r="V227" s="137">
        <f t="shared" si="185"/>
        <v>0</v>
      </c>
      <c r="W227" s="167">
        <f t="shared" si="186"/>
        <v>0</v>
      </c>
      <c r="X227" s="6"/>
      <c r="Y227" s="137">
        <f t="shared" si="187"/>
        <v>0</v>
      </c>
      <c r="Z227" s="178">
        <f t="shared" si="188"/>
        <v>0</v>
      </c>
      <c r="AA227" s="6"/>
      <c r="AB227" s="137">
        <f t="shared" si="189"/>
        <v>0</v>
      </c>
      <c r="AC227" s="167">
        <f t="shared" si="190"/>
        <v>0</v>
      </c>
      <c r="AD227" s="6"/>
      <c r="AE227" s="137">
        <f t="shared" si="191"/>
        <v>0</v>
      </c>
      <c r="AF227" s="178">
        <f t="shared" si="192"/>
        <v>0</v>
      </c>
      <c r="AG227" s="6"/>
      <c r="AH227" s="137">
        <f t="shared" si="193"/>
        <v>0</v>
      </c>
      <c r="AI227" s="167">
        <f t="shared" si="194"/>
        <v>0</v>
      </c>
      <c r="AJ227" s="164">
        <f t="shared" si="195"/>
        <v>0</v>
      </c>
      <c r="AK227" s="165">
        <f t="shared" si="196"/>
        <v>0</v>
      </c>
    </row>
    <row r="228" spans="2:37" outlineLevel="1" x14ac:dyDescent="0.35">
      <c r="B228" s="237" t="s">
        <v>94</v>
      </c>
      <c r="C228" s="62" t="s">
        <v>106</v>
      </c>
      <c r="D228" s="68"/>
      <c r="E228" s="69"/>
      <c r="F228" s="67"/>
      <c r="G228" s="137">
        <f t="shared" si="179"/>
        <v>0</v>
      </c>
      <c r="H228" s="178">
        <f t="shared" si="180"/>
        <v>0</v>
      </c>
      <c r="I228" s="68"/>
      <c r="J228" s="137">
        <f t="shared" si="181"/>
        <v>0</v>
      </c>
      <c r="K228" s="167">
        <f t="shared" si="182"/>
        <v>0</v>
      </c>
      <c r="L228" s="67"/>
      <c r="M228" s="137">
        <f t="shared" si="183"/>
        <v>0</v>
      </c>
      <c r="N228" s="178">
        <f t="shared" si="184"/>
        <v>0</v>
      </c>
      <c r="O228" s="68"/>
      <c r="P228" s="137">
        <f t="shared" si="173"/>
        <v>0</v>
      </c>
      <c r="Q228" s="167">
        <f t="shared" si="174"/>
        <v>0</v>
      </c>
      <c r="R228" s="173">
        <f t="shared" si="175"/>
        <v>0</v>
      </c>
      <c r="S228" s="165">
        <f t="shared" si="176"/>
        <v>0</v>
      </c>
      <c r="U228" s="6"/>
      <c r="V228" s="137">
        <f t="shared" si="185"/>
        <v>0</v>
      </c>
      <c r="W228" s="167">
        <f t="shared" si="186"/>
        <v>0</v>
      </c>
      <c r="X228" s="6"/>
      <c r="Y228" s="137">
        <f t="shared" si="187"/>
        <v>0</v>
      </c>
      <c r="Z228" s="178">
        <f t="shared" si="188"/>
        <v>0</v>
      </c>
      <c r="AA228" s="6"/>
      <c r="AB228" s="137">
        <f t="shared" si="189"/>
        <v>0</v>
      </c>
      <c r="AC228" s="167">
        <f t="shared" si="190"/>
        <v>0</v>
      </c>
      <c r="AD228" s="6"/>
      <c r="AE228" s="137">
        <f t="shared" si="191"/>
        <v>0</v>
      </c>
      <c r="AF228" s="178">
        <f t="shared" si="192"/>
        <v>0</v>
      </c>
      <c r="AG228" s="6"/>
      <c r="AH228" s="137">
        <f t="shared" si="193"/>
        <v>0</v>
      </c>
      <c r="AI228" s="167">
        <f t="shared" si="194"/>
        <v>0</v>
      </c>
      <c r="AJ228" s="164">
        <f t="shared" si="195"/>
        <v>0</v>
      </c>
      <c r="AK228" s="165">
        <f t="shared" si="196"/>
        <v>0</v>
      </c>
    </row>
    <row r="229" spans="2:37" outlineLevel="1" x14ac:dyDescent="0.35">
      <c r="B229" s="238" t="s">
        <v>95</v>
      </c>
      <c r="C229" s="62" t="s">
        <v>106</v>
      </c>
      <c r="D229" s="68"/>
      <c r="E229" s="69"/>
      <c r="F229" s="67"/>
      <c r="G229" s="137">
        <f t="shared" si="179"/>
        <v>0</v>
      </c>
      <c r="H229" s="178">
        <f t="shared" si="180"/>
        <v>0</v>
      </c>
      <c r="I229" s="68"/>
      <c r="J229" s="137">
        <f t="shared" si="181"/>
        <v>0</v>
      </c>
      <c r="K229" s="167">
        <f t="shared" si="182"/>
        <v>0</v>
      </c>
      <c r="L229" s="67"/>
      <c r="M229" s="137">
        <f t="shared" si="183"/>
        <v>0</v>
      </c>
      <c r="N229" s="178">
        <f t="shared" si="184"/>
        <v>0</v>
      </c>
      <c r="O229" s="68"/>
      <c r="P229" s="137">
        <f t="shared" si="173"/>
        <v>0</v>
      </c>
      <c r="Q229" s="167">
        <f t="shared" si="174"/>
        <v>0</v>
      </c>
      <c r="R229" s="173">
        <f t="shared" si="175"/>
        <v>0</v>
      </c>
      <c r="S229" s="165">
        <f t="shared" si="176"/>
        <v>0</v>
      </c>
      <c r="U229" s="6"/>
      <c r="V229" s="137">
        <f t="shared" si="185"/>
        <v>0</v>
      </c>
      <c r="W229" s="167">
        <f t="shared" si="186"/>
        <v>0</v>
      </c>
      <c r="X229" s="6"/>
      <c r="Y229" s="137">
        <f t="shared" si="187"/>
        <v>0</v>
      </c>
      <c r="Z229" s="178">
        <f t="shared" si="188"/>
        <v>0</v>
      </c>
      <c r="AA229" s="6"/>
      <c r="AB229" s="137">
        <f t="shared" si="189"/>
        <v>0</v>
      </c>
      <c r="AC229" s="167">
        <f t="shared" si="190"/>
        <v>0</v>
      </c>
      <c r="AD229" s="6"/>
      <c r="AE229" s="137">
        <f t="shared" si="191"/>
        <v>0</v>
      </c>
      <c r="AF229" s="178">
        <f t="shared" si="192"/>
        <v>0</v>
      </c>
      <c r="AG229" s="6"/>
      <c r="AH229" s="137">
        <f t="shared" si="193"/>
        <v>0</v>
      </c>
      <c r="AI229" s="167">
        <f t="shared" si="194"/>
        <v>0</v>
      </c>
      <c r="AJ229" s="164">
        <f t="shared" si="195"/>
        <v>0</v>
      </c>
      <c r="AK229" s="165">
        <f t="shared" si="196"/>
        <v>0</v>
      </c>
    </row>
    <row r="230" spans="2:37" outlineLevel="1" x14ac:dyDescent="0.35">
      <c r="B230" s="237" t="s">
        <v>96</v>
      </c>
      <c r="C230" s="62" t="s">
        <v>106</v>
      </c>
      <c r="D230" s="68"/>
      <c r="E230" s="69"/>
      <c r="F230" s="67"/>
      <c r="G230" s="137">
        <f t="shared" si="179"/>
        <v>0</v>
      </c>
      <c r="H230" s="178">
        <f t="shared" si="180"/>
        <v>0</v>
      </c>
      <c r="I230" s="68"/>
      <c r="J230" s="137">
        <f t="shared" si="181"/>
        <v>0</v>
      </c>
      <c r="K230" s="167">
        <f t="shared" si="182"/>
        <v>0</v>
      </c>
      <c r="L230" s="67"/>
      <c r="M230" s="137">
        <f t="shared" si="183"/>
        <v>0</v>
      </c>
      <c r="N230" s="178">
        <f t="shared" si="184"/>
        <v>0</v>
      </c>
      <c r="O230" s="68"/>
      <c r="P230" s="137">
        <f t="shared" si="173"/>
        <v>0</v>
      </c>
      <c r="Q230" s="167">
        <f t="shared" si="174"/>
        <v>0</v>
      </c>
      <c r="R230" s="173">
        <f t="shared" si="175"/>
        <v>0</v>
      </c>
      <c r="S230" s="165">
        <f t="shared" si="176"/>
        <v>0</v>
      </c>
      <c r="U230" s="6"/>
      <c r="V230" s="137">
        <f t="shared" si="185"/>
        <v>0</v>
      </c>
      <c r="W230" s="167">
        <f t="shared" si="186"/>
        <v>0</v>
      </c>
      <c r="X230" s="6"/>
      <c r="Y230" s="137">
        <f t="shared" si="187"/>
        <v>0</v>
      </c>
      <c r="Z230" s="178">
        <f t="shared" si="188"/>
        <v>0</v>
      </c>
      <c r="AA230" s="6"/>
      <c r="AB230" s="137">
        <f t="shared" si="189"/>
        <v>0</v>
      </c>
      <c r="AC230" s="167">
        <f t="shared" si="190"/>
        <v>0</v>
      </c>
      <c r="AD230" s="6"/>
      <c r="AE230" s="137">
        <f t="shared" si="191"/>
        <v>0</v>
      </c>
      <c r="AF230" s="178">
        <f t="shared" si="192"/>
        <v>0</v>
      </c>
      <c r="AG230" s="6"/>
      <c r="AH230" s="137">
        <f t="shared" si="193"/>
        <v>0</v>
      </c>
      <c r="AI230" s="167">
        <f t="shared" si="194"/>
        <v>0</v>
      </c>
      <c r="AJ230" s="164">
        <f t="shared" si="195"/>
        <v>0</v>
      </c>
      <c r="AK230" s="165">
        <f t="shared" si="196"/>
        <v>0</v>
      </c>
    </row>
    <row r="231" spans="2:37" outlineLevel="1" x14ac:dyDescent="0.35">
      <c r="B231" s="238" t="s">
        <v>97</v>
      </c>
      <c r="C231" s="62" t="s">
        <v>106</v>
      </c>
      <c r="D231" s="68"/>
      <c r="E231" s="69"/>
      <c r="F231" s="67"/>
      <c r="G231" s="137">
        <f t="shared" si="179"/>
        <v>0</v>
      </c>
      <c r="H231" s="178">
        <f t="shared" si="180"/>
        <v>0</v>
      </c>
      <c r="I231" s="68"/>
      <c r="J231" s="137">
        <f t="shared" si="181"/>
        <v>0</v>
      </c>
      <c r="K231" s="167">
        <f t="shared" si="182"/>
        <v>0</v>
      </c>
      <c r="L231" s="67"/>
      <c r="M231" s="137">
        <f t="shared" si="183"/>
        <v>0</v>
      </c>
      <c r="N231" s="178">
        <f t="shared" si="184"/>
        <v>0</v>
      </c>
      <c r="O231" s="68"/>
      <c r="P231" s="137">
        <f t="shared" si="173"/>
        <v>0</v>
      </c>
      <c r="Q231" s="167">
        <f t="shared" si="174"/>
        <v>0</v>
      </c>
      <c r="R231" s="173">
        <f t="shared" si="175"/>
        <v>0</v>
      </c>
      <c r="S231" s="165">
        <f t="shared" si="176"/>
        <v>0</v>
      </c>
      <c r="U231" s="6"/>
      <c r="V231" s="137">
        <f t="shared" si="185"/>
        <v>0</v>
      </c>
      <c r="W231" s="167">
        <f t="shared" si="186"/>
        <v>0</v>
      </c>
      <c r="X231" s="6"/>
      <c r="Y231" s="137">
        <f t="shared" si="187"/>
        <v>0</v>
      </c>
      <c r="Z231" s="178">
        <f t="shared" si="188"/>
        <v>0</v>
      </c>
      <c r="AA231" s="6"/>
      <c r="AB231" s="137">
        <f t="shared" si="189"/>
        <v>0</v>
      </c>
      <c r="AC231" s="167">
        <f t="shared" si="190"/>
        <v>0</v>
      </c>
      <c r="AD231" s="6"/>
      <c r="AE231" s="137">
        <f t="shared" si="191"/>
        <v>0</v>
      </c>
      <c r="AF231" s="178">
        <f t="shared" si="192"/>
        <v>0</v>
      </c>
      <c r="AG231" s="6"/>
      <c r="AH231" s="137">
        <f t="shared" si="193"/>
        <v>0</v>
      </c>
      <c r="AI231" s="167">
        <f t="shared" si="194"/>
        <v>0</v>
      </c>
      <c r="AJ231" s="164">
        <f t="shared" si="195"/>
        <v>0</v>
      </c>
      <c r="AK231" s="165">
        <f t="shared" si="196"/>
        <v>0</v>
      </c>
    </row>
    <row r="232" spans="2:37" outlineLevel="1" x14ac:dyDescent="0.35">
      <c r="B232" s="237" t="s">
        <v>98</v>
      </c>
      <c r="C232" s="62" t="s">
        <v>106</v>
      </c>
      <c r="D232" s="68"/>
      <c r="E232" s="69"/>
      <c r="F232" s="67"/>
      <c r="G232" s="137">
        <f t="shared" si="179"/>
        <v>0</v>
      </c>
      <c r="H232" s="178">
        <f t="shared" si="180"/>
        <v>0</v>
      </c>
      <c r="I232" s="68"/>
      <c r="J232" s="137">
        <f t="shared" si="181"/>
        <v>0</v>
      </c>
      <c r="K232" s="167">
        <f t="shared" si="182"/>
        <v>0</v>
      </c>
      <c r="L232" s="67"/>
      <c r="M232" s="137">
        <f t="shared" si="183"/>
        <v>0</v>
      </c>
      <c r="N232" s="178">
        <f t="shared" si="184"/>
        <v>0</v>
      </c>
      <c r="O232" s="68"/>
      <c r="P232" s="137">
        <f t="shared" si="173"/>
        <v>0</v>
      </c>
      <c r="Q232" s="167">
        <f t="shared" si="174"/>
        <v>0</v>
      </c>
      <c r="R232" s="173">
        <f t="shared" si="175"/>
        <v>0</v>
      </c>
      <c r="S232" s="165">
        <f t="shared" si="176"/>
        <v>0</v>
      </c>
      <c r="U232" s="6"/>
      <c r="V232" s="137">
        <f t="shared" si="185"/>
        <v>0</v>
      </c>
      <c r="W232" s="167">
        <f t="shared" si="186"/>
        <v>0</v>
      </c>
      <c r="X232" s="6"/>
      <c r="Y232" s="137">
        <f t="shared" si="187"/>
        <v>0</v>
      </c>
      <c r="Z232" s="178">
        <f t="shared" si="188"/>
        <v>0</v>
      </c>
      <c r="AA232" s="6"/>
      <c r="AB232" s="137">
        <f t="shared" si="189"/>
        <v>0</v>
      </c>
      <c r="AC232" s="167">
        <f t="shared" si="190"/>
        <v>0</v>
      </c>
      <c r="AD232" s="6"/>
      <c r="AE232" s="137">
        <f t="shared" si="191"/>
        <v>0</v>
      </c>
      <c r="AF232" s="178">
        <f t="shared" si="192"/>
        <v>0</v>
      </c>
      <c r="AG232" s="6"/>
      <c r="AH232" s="137">
        <f t="shared" si="193"/>
        <v>0</v>
      </c>
      <c r="AI232" s="167">
        <f t="shared" si="194"/>
        <v>0</v>
      </c>
      <c r="AJ232" s="164">
        <f t="shared" si="195"/>
        <v>0</v>
      </c>
      <c r="AK232" s="165">
        <f t="shared" si="196"/>
        <v>0</v>
      </c>
    </row>
    <row r="233" spans="2:37" outlineLevel="1" x14ac:dyDescent="0.35">
      <c r="B233" s="238" t="s">
        <v>99</v>
      </c>
      <c r="C233" s="62" t="s">
        <v>106</v>
      </c>
      <c r="D233" s="68"/>
      <c r="E233" s="69"/>
      <c r="F233" s="67"/>
      <c r="G233" s="137">
        <f t="shared" si="179"/>
        <v>0</v>
      </c>
      <c r="H233" s="178">
        <f t="shared" si="180"/>
        <v>0</v>
      </c>
      <c r="I233" s="68"/>
      <c r="J233" s="137">
        <f t="shared" si="181"/>
        <v>0</v>
      </c>
      <c r="K233" s="167">
        <f t="shared" si="182"/>
        <v>0</v>
      </c>
      <c r="L233" s="67"/>
      <c r="M233" s="137">
        <f t="shared" si="183"/>
        <v>0</v>
      </c>
      <c r="N233" s="178">
        <f t="shared" si="184"/>
        <v>0</v>
      </c>
      <c r="O233" s="68"/>
      <c r="P233" s="137">
        <f t="shared" si="173"/>
        <v>0</v>
      </c>
      <c r="Q233" s="167">
        <f t="shared" si="174"/>
        <v>0</v>
      </c>
      <c r="R233" s="173">
        <f t="shared" si="175"/>
        <v>0</v>
      </c>
      <c r="S233" s="165">
        <f t="shared" si="176"/>
        <v>0</v>
      </c>
      <c r="U233" s="6"/>
      <c r="V233" s="137">
        <f t="shared" si="185"/>
        <v>0</v>
      </c>
      <c r="W233" s="167">
        <f t="shared" si="186"/>
        <v>0</v>
      </c>
      <c r="X233" s="6"/>
      <c r="Y233" s="137">
        <f t="shared" si="187"/>
        <v>0</v>
      </c>
      <c r="Z233" s="178">
        <f t="shared" si="188"/>
        <v>0</v>
      </c>
      <c r="AA233" s="6"/>
      <c r="AB233" s="137">
        <f t="shared" si="189"/>
        <v>0</v>
      </c>
      <c r="AC233" s="167">
        <f t="shared" si="190"/>
        <v>0</v>
      </c>
      <c r="AD233" s="6"/>
      <c r="AE233" s="137">
        <f t="shared" si="191"/>
        <v>0</v>
      </c>
      <c r="AF233" s="178">
        <f t="shared" si="192"/>
        <v>0</v>
      </c>
      <c r="AG233" s="6"/>
      <c r="AH233" s="137">
        <f t="shared" si="193"/>
        <v>0</v>
      </c>
      <c r="AI233" s="167">
        <f t="shared" si="194"/>
        <v>0</v>
      </c>
      <c r="AJ233" s="164">
        <f t="shared" si="195"/>
        <v>0</v>
      </c>
      <c r="AK233" s="165">
        <f t="shared" si="196"/>
        <v>0</v>
      </c>
    </row>
    <row r="234" spans="2:37" ht="15" customHeight="1" outlineLevel="1" x14ac:dyDescent="0.35">
      <c r="B234" s="49" t="s">
        <v>139</v>
      </c>
      <c r="C234" s="46" t="s">
        <v>106</v>
      </c>
      <c r="D234" s="170">
        <f>SUM(D209:D233)</f>
        <v>0</v>
      </c>
      <c r="E234" s="170">
        <f>SUM(E209:E233)</f>
        <v>0</v>
      </c>
      <c r="F234" s="170">
        <f>SUM(F209:F233)</f>
        <v>0</v>
      </c>
      <c r="G234" s="170">
        <f>SUM(G209:G233)</f>
        <v>0</v>
      </c>
      <c r="H234" s="179">
        <f>IFERROR((G234-E234)/E234,0)</f>
        <v>0</v>
      </c>
      <c r="I234" s="170">
        <f>SUM(I209:I233)</f>
        <v>0</v>
      </c>
      <c r="J234" s="170">
        <f>SUM(J209:J233)</f>
        <v>0</v>
      </c>
      <c r="K234" s="166">
        <f t="shared" ref="K234" si="197">IFERROR((J234-G234)/G234,0)</f>
        <v>0</v>
      </c>
      <c r="L234" s="170">
        <f>SUM(L209:L233)</f>
        <v>0</v>
      </c>
      <c r="M234" s="170">
        <f>SUM(M209:M233)</f>
        <v>0</v>
      </c>
      <c r="N234" s="179">
        <f t="shared" ref="N234" si="198">IFERROR((M234-J234)/J234,0)</f>
        <v>0</v>
      </c>
      <c r="O234" s="170">
        <f>SUM(O209:O233)</f>
        <v>0</v>
      </c>
      <c r="P234" s="170">
        <f>SUM(P209:P233)</f>
        <v>0</v>
      </c>
      <c r="Q234" s="166">
        <f t="shared" si="174"/>
        <v>0</v>
      </c>
      <c r="R234" s="170">
        <f>SUM(R209:R233)</f>
        <v>0</v>
      </c>
      <c r="S234" s="162">
        <f t="shared" si="176"/>
        <v>0</v>
      </c>
      <c r="U234" s="170">
        <f>SUM(U209:U233)</f>
        <v>1</v>
      </c>
      <c r="V234" s="170">
        <f>SUM(V209:V233)</f>
        <v>1</v>
      </c>
      <c r="W234" s="166">
        <f>IFERROR((V234-P234)/P234,0)</f>
        <v>0</v>
      </c>
      <c r="X234" s="170">
        <f>SUM(X209:X233)</f>
        <v>0</v>
      </c>
      <c r="Y234" s="170">
        <f>SUM(Y209:Y233)</f>
        <v>1</v>
      </c>
      <c r="Z234" s="175">
        <f>IFERROR((Y234-V234)/V234,0)</f>
        <v>0</v>
      </c>
      <c r="AA234" s="170">
        <f>SUM(AA209:AA233)</f>
        <v>0</v>
      </c>
      <c r="AB234" s="170">
        <f>SUM(AB209:AB233)</f>
        <v>1</v>
      </c>
      <c r="AC234" s="174">
        <f>IFERROR((AB234-Y234)/Y234,0)</f>
        <v>0</v>
      </c>
      <c r="AD234" s="170">
        <f>SUM(AD209:AD233)</f>
        <v>0</v>
      </c>
      <c r="AE234" s="170">
        <f>SUM(AE209:AE233)</f>
        <v>1</v>
      </c>
      <c r="AF234" s="175">
        <f>IFERROR((AE234-AB234)/AB234,0)</f>
        <v>0</v>
      </c>
      <c r="AG234" s="170">
        <f>SUM(AG209:AG233)</f>
        <v>0</v>
      </c>
      <c r="AH234" s="170">
        <f>SUM(AH209:AH233)</f>
        <v>1</v>
      </c>
      <c r="AI234" s="161">
        <f>IFERROR((AH234-AE234)/AE234,0)</f>
        <v>0</v>
      </c>
      <c r="AJ234" s="170">
        <f>SUM(AJ209:AJ233)</f>
        <v>1</v>
      </c>
      <c r="AK234" s="165">
        <f t="shared" ref="AK234" si="199">IFERROR((AH234/V234)^(1/4)-1,0)</f>
        <v>0</v>
      </c>
    </row>
  </sheetData>
  <mergeCells count="122">
    <mergeCell ref="D142:Q142"/>
    <mergeCell ref="D174:Q174"/>
    <mergeCell ref="D206:Q206"/>
    <mergeCell ref="C2:G2"/>
    <mergeCell ref="B9:AK9"/>
    <mergeCell ref="AJ12:AK12"/>
    <mergeCell ref="X12:Z12"/>
    <mergeCell ref="AA12:AC12"/>
    <mergeCell ref="AD12:AF12"/>
    <mergeCell ref="AG12:AI12"/>
    <mergeCell ref="R142:S143"/>
    <mergeCell ref="R44:S45"/>
    <mergeCell ref="R77:S78"/>
    <mergeCell ref="U77:AK77"/>
    <mergeCell ref="D78:E78"/>
    <mergeCell ref="F78:H78"/>
    <mergeCell ref="I78:K78"/>
    <mergeCell ref="L78:N78"/>
    <mergeCell ref="U78:W78"/>
    <mergeCell ref="X78:Z78"/>
    <mergeCell ref="B5:I5"/>
    <mergeCell ref="J2:L2"/>
    <mergeCell ref="B172:AK172"/>
    <mergeCell ref="AJ78:AK78"/>
    <mergeCell ref="B142:B144"/>
    <mergeCell ref="C142:C144"/>
    <mergeCell ref="O143:Q143"/>
    <mergeCell ref="B42:AU42"/>
    <mergeCell ref="B75:AU75"/>
    <mergeCell ref="AA78:AC78"/>
    <mergeCell ref="AD78:AF78"/>
    <mergeCell ref="AG78:AI78"/>
    <mergeCell ref="O78:Q78"/>
    <mergeCell ref="AG111:AI111"/>
    <mergeCell ref="O45:Q45"/>
    <mergeCell ref="X111:Z111"/>
    <mergeCell ref="AA111:AC111"/>
    <mergeCell ref="AD111:AF111"/>
    <mergeCell ref="D143:E143"/>
    <mergeCell ref="F143:H143"/>
    <mergeCell ref="I143:K143"/>
    <mergeCell ref="L143:N143"/>
    <mergeCell ref="U143:W143"/>
    <mergeCell ref="X143:Z143"/>
    <mergeCell ref="AA143:AC143"/>
    <mergeCell ref="AD143:AF143"/>
    <mergeCell ref="B44:B46"/>
    <mergeCell ref="C44:C46"/>
    <mergeCell ref="B110:B112"/>
    <mergeCell ref="C110:C112"/>
    <mergeCell ref="B77:B79"/>
    <mergeCell ref="C77:C79"/>
    <mergeCell ref="U11:AK11"/>
    <mergeCell ref="B108:AU108"/>
    <mergeCell ref="B11:B13"/>
    <mergeCell ref="C11:C13"/>
    <mergeCell ref="R11:S12"/>
    <mergeCell ref="U44:AK44"/>
    <mergeCell ref="D45:E45"/>
    <mergeCell ref="F45:H45"/>
    <mergeCell ref="I45:K45"/>
    <mergeCell ref="L45:N45"/>
    <mergeCell ref="U45:W45"/>
    <mergeCell ref="X45:Z45"/>
    <mergeCell ref="AA45:AC45"/>
    <mergeCell ref="AD45:AF45"/>
    <mergeCell ref="AG45:AI45"/>
    <mergeCell ref="AJ45:AK45"/>
    <mergeCell ref="D77:Q77"/>
    <mergeCell ref="D110:Q110"/>
    <mergeCell ref="L12:N12"/>
    <mergeCell ref="O12:Q12"/>
    <mergeCell ref="B174:B176"/>
    <mergeCell ref="O175:Q175"/>
    <mergeCell ref="D175:E175"/>
    <mergeCell ref="F175:H175"/>
    <mergeCell ref="I175:K175"/>
    <mergeCell ref="O111:Q111"/>
    <mergeCell ref="R110:S111"/>
    <mergeCell ref="B206:B208"/>
    <mergeCell ref="C206:C208"/>
    <mergeCell ref="B140:AU140"/>
    <mergeCell ref="U110:AK110"/>
    <mergeCell ref="AD175:AF175"/>
    <mergeCell ref="AG175:AI175"/>
    <mergeCell ref="AJ175:AK175"/>
    <mergeCell ref="U206:AK206"/>
    <mergeCell ref="D207:E207"/>
    <mergeCell ref="F207:H207"/>
    <mergeCell ref="I207:K207"/>
    <mergeCell ref="B204:AK204"/>
    <mergeCell ref="C174:C176"/>
    <mergeCell ref="AJ111:AK111"/>
    <mergeCell ref="U142:AK142"/>
    <mergeCell ref="AG143:AI143"/>
    <mergeCell ref="AJ143:AK143"/>
    <mergeCell ref="U12:W12"/>
    <mergeCell ref="D12:E12"/>
    <mergeCell ref="D11:Q11"/>
    <mergeCell ref="D44:Q44"/>
    <mergeCell ref="D111:E111"/>
    <mergeCell ref="F111:H111"/>
    <mergeCell ref="I111:K111"/>
    <mergeCell ref="L111:N111"/>
    <mergeCell ref="U111:W111"/>
    <mergeCell ref="F12:H12"/>
    <mergeCell ref="I12:K12"/>
    <mergeCell ref="L207:N207"/>
    <mergeCell ref="U207:W207"/>
    <mergeCell ref="X207:Z207"/>
    <mergeCell ref="AA207:AC207"/>
    <mergeCell ref="AD207:AF207"/>
    <mergeCell ref="AG207:AI207"/>
    <mergeCell ref="AJ207:AK207"/>
    <mergeCell ref="L175:N175"/>
    <mergeCell ref="U175:W175"/>
    <mergeCell ref="X175:Z175"/>
    <mergeCell ref="AA175:AC175"/>
    <mergeCell ref="R174:S175"/>
    <mergeCell ref="U174:AK174"/>
    <mergeCell ref="O207:Q207"/>
    <mergeCell ref="R206:S207"/>
  </mergeCells>
  <hyperlinks>
    <hyperlink ref="J2" location="'Αρχική σελίδα'!A1" display="Πίσω στην αρχική σελίδα" xr:uid="{0EB2808E-0958-4DAB-B1B1-EA211949EE39}"/>
  </hyperlinks>
  <pageMargins left="0.7" right="0.7" top="0.75" bottom="0.75" header="0.3" footer="0.3"/>
  <pageSetup paperSize="8" scale="34" orientation="landscape"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C8E629-ECE6-431A-A13D-3E16A4CA4480}">
  <sheetPr>
    <tabColor theme="4" tint="0.79998168889431442"/>
    <pageSetUpPr fitToPage="1"/>
  </sheetPr>
  <dimension ref="B2:AK196"/>
  <sheetViews>
    <sheetView showGridLines="0" zoomScale="70" zoomScaleNormal="70" workbookViewId="0">
      <selection activeCell="H169" sqref="H169"/>
    </sheetView>
  </sheetViews>
  <sheetFormatPr defaultColWidth="8.81640625" defaultRowHeight="14.5" outlineLevelRow="1" x14ac:dyDescent="0.35"/>
  <cols>
    <col min="1" max="1" width="2.81640625" customWidth="1"/>
    <col min="2" max="2" width="28.26953125" customWidth="1"/>
    <col min="3" max="3" width="21.26953125" customWidth="1"/>
    <col min="4" max="7" width="16.7265625" customWidth="1"/>
    <col min="8" max="8" width="58.7265625" bestFit="1" customWidth="1"/>
    <col min="14" max="14" width="10.453125" customWidth="1"/>
    <col min="16" max="16" width="6.26953125" customWidth="1"/>
    <col min="17" max="17" width="1.7265625" customWidth="1"/>
  </cols>
  <sheetData>
    <row r="2" spans="2:37" ht="18.5" x14ac:dyDescent="0.45">
      <c r="B2" s="1" t="s">
        <v>0</v>
      </c>
      <c r="C2" s="307" t="str">
        <f>'Αρχική σελίδα'!C3</f>
        <v>Ανατολικής Μακεδονίας και Θράκης</v>
      </c>
      <c r="D2" s="307"/>
      <c r="E2" s="307"/>
      <c r="F2" s="307"/>
      <c r="G2" s="307"/>
      <c r="H2" s="97"/>
      <c r="J2" s="308" t="s">
        <v>59</v>
      </c>
      <c r="K2" s="308"/>
      <c r="L2" s="308"/>
    </row>
    <row r="3" spans="2:37" ht="18.5" x14ac:dyDescent="0.45">
      <c r="B3" s="2" t="s">
        <v>2</v>
      </c>
      <c r="C3" s="98">
        <f>'Αρχική σελίδα'!C4</f>
        <v>2024</v>
      </c>
      <c r="D3" s="45" t="s">
        <v>3</v>
      </c>
      <c r="E3" s="45">
        <f>C3+4</f>
        <v>2028</v>
      </c>
    </row>
    <row r="4" spans="2:37" ht="14.5" customHeight="1" x14ac:dyDescent="0.45">
      <c r="C4" s="2"/>
      <c r="D4" s="45"/>
      <c r="E4" s="45"/>
    </row>
    <row r="5" spans="2:37" ht="56.5" customHeight="1" x14ac:dyDescent="0.35">
      <c r="B5" s="309" t="s">
        <v>146</v>
      </c>
      <c r="C5" s="309"/>
      <c r="D5" s="309"/>
      <c r="E5" s="309"/>
      <c r="F5" s="309"/>
      <c r="G5" s="309"/>
      <c r="H5" s="309"/>
      <c r="I5" s="309"/>
    </row>
    <row r="6" spans="2:37" x14ac:dyDescent="0.35">
      <c r="B6" s="223"/>
      <c r="C6" s="223"/>
      <c r="D6" s="223"/>
      <c r="E6" s="223"/>
      <c r="F6" s="223"/>
      <c r="G6" s="223"/>
      <c r="H6" s="223"/>
    </row>
    <row r="7" spans="2:37" ht="18.5" x14ac:dyDescent="0.45">
      <c r="B7" s="99" t="str">
        <f>"Μέση μοναδιαία ετήσια κατανάλωση αερίου τελικού πελάτη ανά κατηγορία ιστορικά ("&amp;(C3-5)&amp;" - "&amp;(C3-1)&amp;") και για το Πρόγραμμα Ανάπτυξης  "&amp;C3&amp;" - "&amp;E3</f>
        <v>Μέση μοναδιαία ετήσια κατανάλωση αερίου τελικού πελάτη ανά κατηγορία ιστορικά (2019 - 2023) και για το Πρόγραμμα Ανάπτυξης  2024 - 2028</v>
      </c>
      <c r="C7" s="100"/>
      <c r="D7" s="100"/>
      <c r="E7" s="100"/>
      <c r="F7" s="100"/>
      <c r="G7" s="100"/>
      <c r="H7" s="97"/>
      <c r="I7" s="97"/>
      <c r="J7" s="97"/>
      <c r="K7" s="97"/>
      <c r="L7" s="97"/>
    </row>
    <row r="8" spans="2:37" ht="18.5" x14ac:dyDescent="0.45">
      <c r="C8" s="2"/>
      <c r="D8" s="45"/>
      <c r="E8" s="45"/>
      <c r="F8" s="45"/>
    </row>
    <row r="9" spans="2:37" ht="15.5" x14ac:dyDescent="0.35">
      <c r="B9" s="306" t="s">
        <v>104</v>
      </c>
      <c r="C9" s="306"/>
      <c r="D9" s="306"/>
      <c r="E9" s="306"/>
      <c r="F9" s="306"/>
      <c r="G9" s="306"/>
    </row>
    <row r="10" spans="2:37" ht="5.5" customHeight="1" outlineLevel="1" x14ac:dyDescent="0.3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37" outlineLevel="1" x14ac:dyDescent="0.35">
      <c r="B11" s="332"/>
      <c r="C11" s="329" t="s">
        <v>105</v>
      </c>
      <c r="D11" s="320" t="s">
        <v>131</v>
      </c>
      <c r="E11" s="321"/>
      <c r="F11" s="320" t="s">
        <v>132</v>
      </c>
      <c r="G11" s="321"/>
    </row>
    <row r="12" spans="2:37" outlineLevel="1" x14ac:dyDescent="0.35">
      <c r="B12" s="333"/>
      <c r="C12" s="330"/>
      <c r="D12" s="320" t="str">
        <f>($C$3-5)&amp;" - "&amp;($C$3-1)</f>
        <v>2019 - 2023</v>
      </c>
      <c r="E12" s="321"/>
      <c r="F12" s="320" t="str">
        <f>$C$3&amp;" - "&amp;$E$3</f>
        <v>2024 - 2028</v>
      </c>
      <c r="G12" s="321"/>
    </row>
    <row r="13" spans="2:37" ht="26.25" customHeight="1" outlineLevel="1" x14ac:dyDescent="0.35">
      <c r="B13" s="334"/>
      <c r="C13" s="331"/>
      <c r="D13" s="80" t="s">
        <v>147</v>
      </c>
      <c r="E13" s="84" t="s">
        <v>148</v>
      </c>
      <c r="F13" s="80" t="s">
        <v>147</v>
      </c>
      <c r="G13" s="84" t="s">
        <v>148</v>
      </c>
    </row>
    <row r="14" spans="2:37" outlineLevel="1" x14ac:dyDescent="0.35">
      <c r="B14" s="237" t="s">
        <v>75</v>
      </c>
      <c r="C14" s="62" t="s">
        <v>149</v>
      </c>
      <c r="D14" s="85"/>
      <c r="E14" s="86"/>
      <c r="F14" s="85">
        <f>G14*0.2</f>
        <v>4</v>
      </c>
      <c r="G14" s="85">
        <v>20</v>
      </c>
    </row>
    <row r="15" spans="2:37" outlineLevel="1" x14ac:dyDescent="0.35">
      <c r="B15" s="238" t="s">
        <v>76</v>
      </c>
      <c r="C15" s="62" t="s">
        <v>149</v>
      </c>
      <c r="D15" s="85"/>
      <c r="E15" s="86"/>
      <c r="F15" s="85">
        <f t="shared" ref="F15:F38" si="0">G15*0.2</f>
        <v>4</v>
      </c>
      <c r="G15" s="85">
        <v>20</v>
      </c>
    </row>
    <row r="16" spans="2:37" outlineLevel="1" x14ac:dyDescent="0.35">
      <c r="B16" s="237" t="s">
        <v>77</v>
      </c>
      <c r="C16" s="62" t="s">
        <v>149</v>
      </c>
      <c r="D16" s="85"/>
      <c r="E16" s="86"/>
      <c r="F16" s="85">
        <f t="shared" si="0"/>
        <v>4</v>
      </c>
      <c r="G16" s="85">
        <v>20</v>
      </c>
    </row>
    <row r="17" spans="2:7" outlineLevel="1" x14ac:dyDescent="0.35">
      <c r="B17" s="238" t="s">
        <v>78</v>
      </c>
      <c r="C17" s="62" t="s">
        <v>149</v>
      </c>
      <c r="D17" s="85"/>
      <c r="E17" s="86"/>
      <c r="F17" s="85">
        <f t="shared" si="0"/>
        <v>4</v>
      </c>
      <c r="G17" s="85">
        <v>20</v>
      </c>
    </row>
    <row r="18" spans="2:7" outlineLevel="1" x14ac:dyDescent="0.35">
      <c r="B18" s="237" t="s">
        <v>79</v>
      </c>
      <c r="C18" s="62" t="s">
        <v>149</v>
      </c>
      <c r="D18" s="85"/>
      <c r="E18" s="86"/>
      <c r="F18" s="85">
        <f t="shared" si="0"/>
        <v>4</v>
      </c>
      <c r="G18" s="85">
        <v>20</v>
      </c>
    </row>
    <row r="19" spans="2:7" outlineLevel="1" x14ac:dyDescent="0.35">
      <c r="B19" s="238" t="s">
        <v>80</v>
      </c>
      <c r="C19" s="62" t="s">
        <v>149</v>
      </c>
      <c r="D19" s="85"/>
      <c r="E19" s="86"/>
      <c r="F19" s="85">
        <f t="shared" si="0"/>
        <v>4</v>
      </c>
      <c r="G19" s="85">
        <v>20</v>
      </c>
    </row>
    <row r="20" spans="2:7" outlineLevel="1" x14ac:dyDescent="0.35">
      <c r="B20" s="237" t="s">
        <v>81</v>
      </c>
      <c r="C20" s="62" t="s">
        <v>149</v>
      </c>
      <c r="D20" s="85"/>
      <c r="E20" s="86"/>
      <c r="F20" s="85">
        <f t="shared" si="0"/>
        <v>4</v>
      </c>
      <c r="G20" s="85">
        <v>20</v>
      </c>
    </row>
    <row r="21" spans="2:7" outlineLevel="1" x14ac:dyDescent="0.35">
      <c r="B21" s="238" t="s">
        <v>82</v>
      </c>
      <c r="C21" s="62" t="s">
        <v>149</v>
      </c>
      <c r="D21" s="85"/>
      <c r="E21" s="86"/>
      <c r="F21" s="85">
        <f t="shared" si="0"/>
        <v>4</v>
      </c>
      <c r="G21" s="85">
        <v>20</v>
      </c>
    </row>
    <row r="22" spans="2:7" outlineLevel="1" x14ac:dyDescent="0.35">
      <c r="B22" s="237" t="s">
        <v>83</v>
      </c>
      <c r="C22" s="62" t="s">
        <v>149</v>
      </c>
      <c r="D22" s="85"/>
      <c r="E22" s="86"/>
      <c r="F22" s="85">
        <f t="shared" si="0"/>
        <v>4</v>
      </c>
      <c r="G22" s="85">
        <v>20</v>
      </c>
    </row>
    <row r="23" spans="2:7" outlineLevel="1" x14ac:dyDescent="0.35">
      <c r="B23" s="238" t="s">
        <v>84</v>
      </c>
      <c r="C23" s="62" t="s">
        <v>149</v>
      </c>
      <c r="D23" s="85"/>
      <c r="E23" s="86"/>
      <c r="F23" s="85">
        <f t="shared" si="0"/>
        <v>4</v>
      </c>
      <c r="G23" s="85">
        <v>20</v>
      </c>
    </row>
    <row r="24" spans="2:7" outlineLevel="1" x14ac:dyDescent="0.35">
      <c r="B24" s="237" t="s">
        <v>85</v>
      </c>
      <c r="C24" s="62" t="s">
        <v>149</v>
      </c>
      <c r="D24" s="85"/>
      <c r="E24" s="86"/>
      <c r="F24" s="85">
        <f t="shared" si="0"/>
        <v>4</v>
      </c>
      <c r="G24" s="85">
        <v>20</v>
      </c>
    </row>
    <row r="25" spans="2:7" outlineLevel="1" x14ac:dyDescent="0.35">
      <c r="B25" s="238" t="s">
        <v>86</v>
      </c>
      <c r="C25" s="62" t="s">
        <v>149</v>
      </c>
      <c r="D25" s="85"/>
      <c r="E25" s="86"/>
      <c r="F25" s="85">
        <f t="shared" si="0"/>
        <v>4</v>
      </c>
      <c r="G25" s="85">
        <v>20</v>
      </c>
    </row>
    <row r="26" spans="2:7" outlineLevel="1" x14ac:dyDescent="0.35">
      <c r="B26" s="237" t="s">
        <v>87</v>
      </c>
      <c r="C26" s="62" t="s">
        <v>149</v>
      </c>
      <c r="D26" s="85"/>
      <c r="E26" s="86"/>
      <c r="F26" s="85">
        <f t="shared" si="0"/>
        <v>4</v>
      </c>
      <c r="G26" s="85">
        <v>20</v>
      </c>
    </row>
    <row r="27" spans="2:7" outlineLevel="1" x14ac:dyDescent="0.35">
      <c r="B27" s="238" t="s">
        <v>88</v>
      </c>
      <c r="C27" s="62" t="s">
        <v>149</v>
      </c>
      <c r="D27" s="85"/>
      <c r="E27" s="86"/>
      <c r="F27" s="85">
        <f t="shared" si="0"/>
        <v>4</v>
      </c>
      <c r="G27" s="85">
        <v>20</v>
      </c>
    </row>
    <row r="28" spans="2:7" outlineLevel="1" x14ac:dyDescent="0.35">
      <c r="B28" s="237" t="s">
        <v>89</v>
      </c>
      <c r="C28" s="62" t="s">
        <v>149</v>
      </c>
      <c r="D28" s="85"/>
      <c r="E28" s="86"/>
      <c r="F28" s="85">
        <f t="shared" si="0"/>
        <v>4</v>
      </c>
      <c r="G28" s="85">
        <v>20</v>
      </c>
    </row>
    <row r="29" spans="2:7" outlineLevel="1" x14ac:dyDescent="0.35">
      <c r="B29" s="238" t="s">
        <v>90</v>
      </c>
      <c r="C29" s="62" t="s">
        <v>149</v>
      </c>
      <c r="D29" s="85"/>
      <c r="E29" s="86"/>
      <c r="F29" s="85">
        <f t="shared" si="0"/>
        <v>4</v>
      </c>
      <c r="G29" s="85">
        <v>20</v>
      </c>
    </row>
    <row r="30" spans="2:7" outlineLevel="1" x14ac:dyDescent="0.35">
      <c r="B30" s="238" t="s">
        <v>91</v>
      </c>
      <c r="C30" s="62" t="s">
        <v>149</v>
      </c>
      <c r="D30" s="85"/>
      <c r="E30" s="86"/>
      <c r="F30" s="85">
        <f t="shared" si="0"/>
        <v>4</v>
      </c>
      <c r="G30" s="85">
        <v>20</v>
      </c>
    </row>
    <row r="31" spans="2:7" outlineLevel="1" x14ac:dyDescent="0.35">
      <c r="B31" s="237" t="s">
        <v>92</v>
      </c>
      <c r="C31" s="62" t="s">
        <v>149</v>
      </c>
      <c r="D31" s="85"/>
      <c r="E31" s="86"/>
      <c r="F31" s="85">
        <f t="shared" si="0"/>
        <v>4</v>
      </c>
      <c r="G31" s="85">
        <v>20</v>
      </c>
    </row>
    <row r="32" spans="2:7" outlineLevel="1" x14ac:dyDescent="0.35">
      <c r="B32" s="238" t="s">
        <v>93</v>
      </c>
      <c r="C32" s="62" t="s">
        <v>149</v>
      </c>
      <c r="D32" s="85"/>
      <c r="E32" s="86"/>
      <c r="F32" s="85">
        <f t="shared" si="0"/>
        <v>4</v>
      </c>
      <c r="G32" s="85">
        <v>20</v>
      </c>
    </row>
    <row r="33" spans="2:37" outlineLevel="1" x14ac:dyDescent="0.35">
      <c r="B33" s="237" t="s">
        <v>94</v>
      </c>
      <c r="C33" s="62" t="s">
        <v>149</v>
      </c>
      <c r="D33" s="85"/>
      <c r="E33" s="86"/>
      <c r="F33" s="85">
        <f t="shared" si="0"/>
        <v>4</v>
      </c>
      <c r="G33" s="85">
        <v>20</v>
      </c>
    </row>
    <row r="34" spans="2:37" outlineLevel="1" x14ac:dyDescent="0.35">
      <c r="B34" s="238" t="s">
        <v>95</v>
      </c>
      <c r="C34" s="62" t="s">
        <v>149</v>
      </c>
      <c r="D34" s="85"/>
      <c r="E34" s="86"/>
      <c r="F34" s="85">
        <f t="shared" si="0"/>
        <v>4</v>
      </c>
      <c r="G34" s="85">
        <v>20</v>
      </c>
    </row>
    <row r="35" spans="2:37" outlineLevel="1" x14ac:dyDescent="0.35">
      <c r="B35" s="237" t="s">
        <v>96</v>
      </c>
      <c r="C35" s="62" t="s">
        <v>149</v>
      </c>
      <c r="D35" s="85"/>
      <c r="E35" s="86"/>
      <c r="F35" s="85">
        <f t="shared" si="0"/>
        <v>4</v>
      </c>
      <c r="G35" s="85">
        <v>20</v>
      </c>
    </row>
    <row r="36" spans="2:37" outlineLevel="1" x14ac:dyDescent="0.35">
      <c r="B36" s="238" t="s">
        <v>97</v>
      </c>
      <c r="C36" s="62" t="s">
        <v>149</v>
      </c>
      <c r="D36" s="85"/>
      <c r="E36" s="86"/>
      <c r="F36" s="85">
        <f t="shared" si="0"/>
        <v>4</v>
      </c>
      <c r="G36" s="85">
        <v>20</v>
      </c>
    </row>
    <row r="37" spans="2:37" outlineLevel="1" x14ac:dyDescent="0.35">
      <c r="B37" s="237" t="s">
        <v>98</v>
      </c>
      <c r="C37" s="62" t="s">
        <v>149</v>
      </c>
      <c r="D37" s="85"/>
      <c r="E37" s="86"/>
      <c r="F37" s="85">
        <f t="shared" si="0"/>
        <v>4</v>
      </c>
      <c r="G37" s="85">
        <v>20</v>
      </c>
    </row>
    <row r="38" spans="2:37" outlineLevel="1" x14ac:dyDescent="0.35">
      <c r="B38" s="238" t="s">
        <v>99</v>
      </c>
      <c r="C38" s="62" t="s">
        <v>149</v>
      </c>
      <c r="D38" s="85"/>
      <c r="E38" s="86"/>
      <c r="F38" s="85">
        <f t="shared" si="0"/>
        <v>4</v>
      </c>
      <c r="G38" s="85">
        <v>20</v>
      </c>
    </row>
    <row r="39" spans="2:37" ht="15" customHeight="1" x14ac:dyDescent="0.35"/>
    <row r="40" spans="2:37" ht="15.5" x14ac:dyDescent="0.35">
      <c r="B40" s="306" t="s">
        <v>108</v>
      </c>
      <c r="C40" s="306"/>
      <c r="D40" s="306"/>
      <c r="E40" s="306"/>
      <c r="F40" s="306"/>
      <c r="G40" s="306"/>
    </row>
    <row r="41" spans="2:37" ht="5.5" customHeight="1" outlineLevel="1" x14ac:dyDescent="0.35">
      <c r="B41" s="102"/>
      <c r="C41" s="102"/>
      <c r="D41" s="102"/>
      <c r="E41" s="102"/>
      <c r="F41" s="102"/>
      <c r="G41" s="102"/>
      <c r="H41" s="102"/>
      <c r="I41" s="102"/>
      <c r="J41" s="102"/>
      <c r="K41" s="102"/>
      <c r="L41" s="102"/>
      <c r="M41" s="102"/>
      <c r="N41" s="102"/>
      <c r="O41" s="102"/>
      <c r="P41" s="102"/>
      <c r="Q41" s="102"/>
      <c r="R41" s="102"/>
      <c r="S41" s="102"/>
      <c r="T41" s="102"/>
      <c r="U41" s="102"/>
      <c r="V41" s="102"/>
      <c r="W41" s="102"/>
      <c r="X41" s="102"/>
      <c r="Y41" s="102"/>
      <c r="Z41" s="102"/>
      <c r="AA41" s="102"/>
      <c r="AB41" s="102"/>
      <c r="AC41" s="102"/>
      <c r="AD41" s="102"/>
      <c r="AE41" s="102"/>
      <c r="AF41" s="102"/>
      <c r="AG41" s="102"/>
      <c r="AH41" s="102"/>
      <c r="AI41" s="102"/>
      <c r="AJ41" s="102"/>
      <c r="AK41" s="102"/>
    </row>
    <row r="42" spans="2:37" outlineLevel="1" x14ac:dyDescent="0.35">
      <c r="B42" s="332"/>
      <c r="C42" s="339" t="s">
        <v>105</v>
      </c>
      <c r="D42" s="320" t="s">
        <v>131</v>
      </c>
      <c r="E42" s="321"/>
      <c r="F42" s="320" t="s">
        <v>132</v>
      </c>
      <c r="G42" s="321"/>
    </row>
    <row r="43" spans="2:37" outlineLevel="1" x14ac:dyDescent="0.35">
      <c r="B43" s="333"/>
      <c r="C43" s="340"/>
      <c r="D43" s="320" t="str">
        <f>($C$3-5)&amp;" - "&amp;($C$3-1)</f>
        <v>2019 - 2023</v>
      </c>
      <c r="E43" s="321"/>
      <c r="F43" s="320" t="str">
        <f>$C$3&amp;" - "&amp;$E$3</f>
        <v>2024 - 2028</v>
      </c>
      <c r="G43" s="321"/>
    </row>
    <row r="44" spans="2:37" ht="29" outlineLevel="1" x14ac:dyDescent="0.35">
      <c r="B44" s="334"/>
      <c r="C44" s="341"/>
      <c r="D44" s="80" t="s">
        <v>147</v>
      </c>
      <c r="E44" s="84" t="s">
        <v>148</v>
      </c>
      <c r="F44" s="80" t="s">
        <v>147</v>
      </c>
      <c r="G44" s="84" t="s">
        <v>148</v>
      </c>
    </row>
    <row r="45" spans="2:37" outlineLevel="1" x14ac:dyDescent="0.35">
      <c r="B45" s="237" t="s">
        <v>75</v>
      </c>
      <c r="C45" s="62" t="s">
        <v>149</v>
      </c>
      <c r="D45" s="85"/>
      <c r="E45" s="86"/>
      <c r="F45" s="85">
        <f>G45*0.2</f>
        <v>1.9000000000000001</v>
      </c>
      <c r="G45" s="85">
        <v>9.5</v>
      </c>
    </row>
    <row r="46" spans="2:37" outlineLevel="1" x14ac:dyDescent="0.35">
      <c r="B46" s="238" t="s">
        <v>76</v>
      </c>
      <c r="C46" s="62" t="s">
        <v>149</v>
      </c>
      <c r="D46" s="85"/>
      <c r="E46" s="86"/>
      <c r="F46" s="85">
        <f t="shared" ref="F46:F69" si="1">G46*0.2</f>
        <v>1.9000000000000001</v>
      </c>
      <c r="G46" s="85">
        <v>9.5</v>
      </c>
    </row>
    <row r="47" spans="2:37" outlineLevel="1" x14ac:dyDescent="0.35">
      <c r="B47" s="237" t="s">
        <v>77</v>
      </c>
      <c r="C47" s="62" t="s">
        <v>149</v>
      </c>
      <c r="D47" s="85"/>
      <c r="E47" s="86"/>
      <c r="F47" s="85">
        <f t="shared" si="1"/>
        <v>1.9000000000000001</v>
      </c>
      <c r="G47" s="85">
        <v>9.5</v>
      </c>
    </row>
    <row r="48" spans="2:37" outlineLevel="1" x14ac:dyDescent="0.35">
      <c r="B48" s="238" t="s">
        <v>78</v>
      </c>
      <c r="C48" s="62" t="s">
        <v>149</v>
      </c>
      <c r="D48" s="85"/>
      <c r="E48" s="86"/>
      <c r="F48" s="85">
        <f t="shared" si="1"/>
        <v>1.9000000000000001</v>
      </c>
      <c r="G48" s="85">
        <v>9.5</v>
      </c>
    </row>
    <row r="49" spans="2:7" outlineLevel="1" x14ac:dyDescent="0.35">
      <c r="B49" s="237" t="s">
        <v>79</v>
      </c>
      <c r="C49" s="62" t="s">
        <v>149</v>
      </c>
      <c r="D49" s="85"/>
      <c r="E49" s="86"/>
      <c r="F49" s="85">
        <f t="shared" si="1"/>
        <v>1.9000000000000001</v>
      </c>
      <c r="G49" s="85">
        <v>9.5</v>
      </c>
    </row>
    <row r="50" spans="2:7" outlineLevel="1" x14ac:dyDescent="0.35">
      <c r="B50" s="238" t="s">
        <v>80</v>
      </c>
      <c r="C50" s="62" t="s">
        <v>149</v>
      </c>
      <c r="D50" s="85"/>
      <c r="E50" s="86"/>
      <c r="F50" s="85">
        <f t="shared" si="1"/>
        <v>1.9000000000000001</v>
      </c>
      <c r="G50" s="85">
        <v>9.5</v>
      </c>
    </row>
    <row r="51" spans="2:7" outlineLevel="1" x14ac:dyDescent="0.35">
      <c r="B51" s="237" t="s">
        <v>81</v>
      </c>
      <c r="C51" s="62" t="s">
        <v>149</v>
      </c>
      <c r="D51" s="85"/>
      <c r="E51" s="86"/>
      <c r="F51" s="85">
        <f t="shared" si="1"/>
        <v>1.9000000000000001</v>
      </c>
      <c r="G51" s="85">
        <v>9.5</v>
      </c>
    </row>
    <row r="52" spans="2:7" outlineLevel="1" x14ac:dyDescent="0.35">
      <c r="B52" s="238" t="s">
        <v>82</v>
      </c>
      <c r="C52" s="62" t="s">
        <v>149</v>
      </c>
      <c r="D52" s="85"/>
      <c r="E52" s="86"/>
      <c r="F52" s="85">
        <f t="shared" si="1"/>
        <v>1.9000000000000001</v>
      </c>
      <c r="G52" s="85">
        <v>9.5</v>
      </c>
    </row>
    <row r="53" spans="2:7" outlineLevel="1" x14ac:dyDescent="0.35">
      <c r="B53" s="237" t="s">
        <v>83</v>
      </c>
      <c r="C53" s="62" t="s">
        <v>149</v>
      </c>
      <c r="D53" s="85"/>
      <c r="E53" s="86"/>
      <c r="F53" s="85">
        <f t="shared" si="1"/>
        <v>1.9000000000000001</v>
      </c>
      <c r="G53" s="85">
        <v>9.5</v>
      </c>
    </row>
    <row r="54" spans="2:7" outlineLevel="1" x14ac:dyDescent="0.35">
      <c r="B54" s="238" t="s">
        <v>84</v>
      </c>
      <c r="C54" s="62" t="s">
        <v>149</v>
      </c>
      <c r="D54" s="85"/>
      <c r="E54" s="86"/>
      <c r="F54" s="85">
        <f t="shared" si="1"/>
        <v>1.9000000000000001</v>
      </c>
      <c r="G54" s="85">
        <v>9.5</v>
      </c>
    </row>
    <row r="55" spans="2:7" outlineLevel="1" x14ac:dyDescent="0.35">
      <c r="B55" s="237" t="s">
        <v>85</v>
      </c>
      <c r="C55" s="62" t="s">
        <v>149</v>
      </c>
      <c r="D55" s="85"/>
      <c r="E55" s="86"/>
      <c r="F55" s="85">
        <f t="shared" si="1"/>
        <v>1.9000000000000001</v>
      </c>
      <c r="G55" s="85">
        <v>9.5</v>
      </c>
    </row>
    <row r="56" spans="2:7" outlineLevel="1" x14ac:dyDescent="0.35">
      <c r="B56" s="238" t="s">
        <v>86</v>
      </c>
      <c r="C56" s="62" t="s">
        <v>149</v>
      </c>
      <c r="D56" s="85"/>
      <c r="E56" s="86"/>
      <c r="F56" s="85">
        <f t="shared" si="1"/>
        <v>1.9000000000000001</v>
      </c>
      <c r="G56" s="85">
        <v>9.5</v>
      </c>
    </row>
    <row r="57" spans="2:7" outlineLevel="1" x14ac:dyDescent="0.35">
      <c r="B57" s="237" t="s">
        <v>87</v>
      </c>
      <c r="C57" s="62" t="s">
        <v>149</v>
      </c>
      <c r="D57" s="85"/>
      <c r="E57" s="86"/>
      <c r="F57" s="85">
        <f t="shared" si="1"/>
        <v>1.9000000000000001</v>
      </c>
      <c r="G57" s="85">
        <v>9.5</v>
      </c>
    </row>
    <row r="58" spans="2:7" outlineLevel="1" x14ac:dyDescent="0.35">
      <c r="B58" s="238" t="s">
        <v>88</v>
      </c>
      <c r="C58" s="62" t="s">
        <v>149</v>
      </c>
      <c r="D58" s="85"/>
      <c r="E58" s="86"/>
      <c r="F58" s="85">
        <f t="shared" si="1"/>
        <v>1.9000000000000001</v>
      </c>
      <c r="G58" s="85">
        <v>9.5</v>
      </c>
    </row>
    <row r="59" spans="2:7" outlineLevel="1" x14ac:dyDescent="0.35">
      <c r="B59" s="237" t="s">
        <v>89</v>
      </c>
      <c r="C59" s="62" t="s">
        <v>149</v>
      </c>
      <c r="D59" s="85"/>
      <c r="E59" s="86"/>
      <c r="F59" s="85">
        <f t="shared" si="1"/>
        <v>1.9000000000000001</v>
      </c>
      <c r="G59" s="85">
        <v>9.5</v>
      </c>
    </row>
    <row r="60" spans="2:7" outlineLevel="1" x14ac:dyDescent="0.35">
      <c r="B60" s="238" t="s">
        <v>90</v>
      </c>
      <c r="C60" s="62" t="s">
        <v>149</v>
      </c>
      <c r="D60" s="85"/>
      <c r="E60" s="86"/>
      <c r="F60" s="85">
        <f t="shared" si="1"/>
        <v>1.9000000000000001</v>
      </c>
      <c r="G60" s="85">
        <v>9.5</v>
      </c>
    </row>
    <row r="61" spans="2:7" outlineLevel="1" x14ac:dyDescent="0.35">
      <c r="B61" s="238" t="s">
        <v>91</v>
      </c>
      <c r="C61" s="62" t="s">
        <v>149</v>
      </c>
      <c r="D61" s="85"/>
      <c r="E61" s="86"/>
      <c r="F61" s="85">
        <f t="shared" si="1"/>
        <v>1.9000000000000001</v>
      </c>
      <c r="G61" s="85">
        <v>9.5</v>
      </c>
    </row>
    <row r="62" spans="2:7" outlineLevel="1" x14ac:dyDescent="0.35">
      <c r="B62" s="237" t="s">
        <v>92</v>
      </c>
      <c r="C62" s="62" t="s">
        <v>149</v>
      </c>
      <c r="D62" s="85"/>
      <c r="E62" s="86"/>
      <c r="F62" s="85">
        <f t="shared" si="1"/>
        <v>1.9000000000000001</v>
      </c>
      <c r="G62" s="85">
        <v>9.5</v>
      </c>
    </row>
    <row r="63" spans="2:7" outlineLevel="1" x14ac:dyDescent="0.35">
      <c r="B63" s="238" t="s">
        <v>93</v>
      </c>
      <c r="C63" s="62" t="s">
        <v>149</v>
      </c>
      <c r="D63" s="85"/>
      <c r="E63" s="86"/>
      <c r="F63" s="85">
        <f t="shared" si="1"/>
        <v>1.9000000000000001</v>
      </c>
      <c r="G63" s="85">
        <v>9.5</v>
      </c>
    </row>
    <row r="64" spans="2:7" outlineLevel="1" x14ac:dyDescent="0.35">
      <c r="B64" s="237" t="s">
        <v>94</v>
      </c>
      <c r="C64" s="62" t="s">
        <v>149</v>
      </c>
      <c r="D64" s="85"/>
      <c r="E64" s="86"/>
      <c r="F64" s="85">
        <f t="shared" si="1"/>
        <v>1.9000000000000001</v>
      </c>
      <c r="G64" s="85">
        <v>9.5</v>
      </c>
    </row>
    <row r="65" spans="2:37" outlineLevel="1" x14ac:dyDescent="0.35">
      <c r="B65" s="238" t="s">
        <v>95</v>
      </c>
      <c r="C65" s="62" t="s">
        <v>149</v>
      </c>
      <c r="D65" s="85"/>
      <c r="E65" s="86"/>
      <c r="F65" s="85">
        <f t="shared" si="1"/>
        <v>1.9000000000000001</v>
      </c>
      <c r="G65" s="85">
        <v>9.5</v>
      </c>
    </row>
    <row r="66" spans="2:37" outlineLevel="1" x14ac:dyDescent="0.35">
      <c r="B66" s="237" t="s">
        <v>96</v>
      </c>
      <c r="C66" s="62" t="s">
        <v>149</v>
      </c>
      <c r="D66" s="85"/>
      <c r="E66" s="86"/>
      <c r="F66" s="85">
        <f t="shared" si="1"/>
        <v>1.9000000000000001</v>
      </c>
      <c r="G66" s="85">
        <v>9.5</v>
      </c>
    </row>
    <row r="67" spans="2:37" outlineLevel="1" x14ac:dyDescent="0.35">
      <c r="B67" s="238" t="s">
        <v>97</v>
      </c>
      <c r="C67" s="62" t="s">
        <v>149</v>
      </c>
      <c r="D67" s="85"/>
      <c r="E67" s="86"/>
      <c r="F67" s="85">
        <f t="shared" si="1"/>
        <v>1.9000000000000001</v>
      </c>
      <c r="G67" s="85">
        <v>9.5</v>
      </c>
    </row>
    <row r="68" spans="2:37" outlineLevel="1" x14ac:dyDescent="0.35">
      <c r="B68" s="237" t="s">
        <v>98</v>
      </c>
      <c r="C68" s="62" t="s">
        <v>149</v>
      </c>
      <c r="D68" s="85"/>
      <c r="E68" s="86"/>
      <c r="F68" s="85">
        <f t="shared" si="1"/>
        <v>1.9000000000000001</v>
      </c>
      <c r="G68" s="85">
        <v>9.5</v>
      </c>
    </row>
    <row r="69" spans="2:37" outlineLevel="1" x14ac:dyDescent="0.35">
      <c r="B69" s="238" t="s">
        <v>99</v>
      </c>
      <c r="C69" s="62" t="s">
        <v>149</v>
      </c>
      <c r="D69" s="85"/>
      <c r="E69" s="86"/>
      <c r="F69" s="85">
        <f t="shared" si="1"/>
        <v>1.9000000000000001</v>
      </c>
      <c r="G69" s="85">
        <v>9.5</v>
      </c>
    </row>
    <row r="70" spans="2:37" ht="15" customHeight="1" x14ac:dyDescent="0.35"/>
    <row r="71" spans="2:37" ht="15.5" x14ac:dyDescent="0.35">
      <c r="B71" s="306" t="s">
        <v>109</v>
      </c>
      <c r="C71" s="306"/>
      <c r="D71" s="306"/>
      <c r="E71" s="306"/>
      <c r="F71" s="306"/>
      <c r="G71" s="306"/>
    </row>
    <row r="72" spans="2:37" ht="5.5" customHeight="1" outlineLevel="1" x14ac:dyDescent="0.35">
      <c r="B72" s="102"/>
      <c r="C72" s="102"/>
      <c r="D72" s="102"/>
      <c r="E72" s="102"/>
      <c r="F72" s="102"/>
      <c r="G72" s="102"/>
      <c r="H72" s="102"/>
      <c r="I72" s="102"/>
      <c r="J72" s="102"/>
      <c r="K72" s="102"/>
      <c r="L72" s="102"/>
      <c r="M72" s="102"/>
      <c r="N72" s="102"/>
      <c r="O72" s="102"/>
      <c r="P72" s="102"/>
      <c r="Q72" s="102"/>
      <c r="R72" s="102"/>
      <c r="S72" s="102"/>
      <c r="T72" s="102"/>
      <c r="U72" s="102"/>
      <c r="V72" s="102"/>
      <c r="W72" s="102"/>
      <c r="X72" s="102"/>
      <c r="Y72" s="102"/>
      <c r="Z72" s="102"/>
      <c r="AA72" s="102"/>
      <c r="AB72" s="102"/>
      <c r="AC72" s="102"/>
      <c r="AD72" s="102"/>
      <c r="AE72" s="102"/>
      <c r="AF72" s="102"/>
      <c r="AG72" s="102"/>
      <c r="AH72" s="102"/>
      <c r="AI72" s="102"/>
      <c r="AJ72" s="102"/>
      <c r="AK72" s="102"/>
    </row>
    <row r="73" spans="2:37" outlineLevel="1" x14ac:dyDescent="0.35">
      <c r="B73" s="332"/>
      <c r="C73" s="339" t="s">
        <v>105</v>
      </c>
      <c r="D73" s="320" t="s">
        <v>131</v>
      </c>
      <c r="E73" s="321"/>
      <c r="F73" s="320" t="s">
        <v>132</v>
      </c>
      <c r="G73" s="321"/>
    </row>
    <row r="74" spans="2:37" outlineLevel="1" x14ac:dyDescent="0.35">
      <c r="B74" s="333"/>
      <c r="C74" s="340"/>
      <c r="D74" s="320" t="str">
        <f>($C$3-5)&amp;" - "&amp;($C$3-1)</f>
        <v>2019 - 2023</v>
      </c>
      <c r="E74" s="321"/>
      <c r="F74" s="320" t="str">
        <f>$C$3&amp;" - "&amp;$E$3</f>
        <v>2024 - 2028</v>
      </c>
      <c r="G74" s="321"/>
    </row>
    <row r="75" spans="2:37" ht="29" outlineLevel="1" x14ac:dyDescent="0.35">
      <c r="B75" s="334"/>
      <c r="C75" s="341"/>
      <c r="D75" s="80" t="s">
        <v>147</v>
      </c>
      <c r="E75" s="84" t="s">
        <v>148</v>
      </c>
      <c r="F75" s="80" t="s">
        <v>147</v>
      </c>
      <c r="G75" s="84" t="s">
        <v>148</v>
      </c>
    </row>
    <row r="76" spans="2:37" outlineLevel="1" x14ac:dyDescent="0.35">
      <c r="B76" s="237" t="s">
        <v>75</v>
      </c>
      <c r="C76" s="62" t="s">
        <v>149</v>
      </c>
      <c r="D76" s="85"/>
      <c r="E76" s="86"/>
      <c r="F76" s="85">
        <f>G76*0.2</f>
        <v>18</v>
      </c>
      <c r="G76" s="85">
        <v>90</v>
      </c>
    </row>
    <row r="77" spans="2:37" outlineLevel="1" x14ac:dyDescent="0.35">
      <c r="B77" s="238" t="s">
        <v>76</v>
      </c>
      <c r="C77" s="62" t="s">
        <v>149</v>
      </c>
      <c r="D77" s="85"/>
      <c r="E77" s="86"/>
      <c r="F77" s="85">
        <f t="shared" ref="F77:F100" si="2">G77*0.2</f>
        <v>18</v>
      </c>
      <c r="G77" s="85">
        <v>90</v>
      </c>
    </row>
    <row r="78" spans="2:37" outlineLevel="1" x14ac:dyDescent="0.35">
      <c r="B78" s="237" t="s">
        <v>77</v>
      </c>
      <c r="C78" s="62" t="s">
        <v>149</v>
      </c>
      <c r="D78" s="85"/>
      <c r="E78" s="86"/>
      <c r="F78" s="85">
        <f t="shared" si="2"/>
        <v>18</v>
      </c>
      <c r="G78" s="85">
        <v>90</v>
      </c>
    </row>
    <row r="79" spans="2:37" outlineLevel="1" x14ac:dyDescent="0.35">
      <c r="B79" s="238" t="s">
        <v>78</v>
      </c>
      <c r="C79" s="62" t="s">
        <v>149</v>
      </c>
      <c r="D79" s="85"/>
      <c r="E79" s="86"/>
      <c r="F79" s="85">
        <f t="shared" si="2"/>
        <v>18</v>
      </c>
      <c r="G79" s="85">
        <v>90</v>
      </c>
    </row>
    <row r="80" spans="2:37" outlineLevel="1" x14ac:dyDescent="0.35">
      <c r="B80" s="237" t="s">
        <v>79</v>
      </c>
      <c r="C80" s="62" t="s">
        <v>149</v>
      </c>
      <c r="D80" s="85"/>
      <c r="E80" s="86"/>
      <c r="F80" s="85">
        <f t="shared" si="2"/>
        <v>18</v>
      </c>
      <c r="G80" s="85">
        <v>90</v>
      </c>
    </row>
    <row r="81" spans="2:7" outlineLevel="1" x14ac:dyDescent="0.35">
      <c r="B81" s="238" t="s">
        <v>80</v>
      </c>
      <c r="C81" s="62" t="s">
        <v>149</v>
      </c>
      <c r="D81" s="85"/>
      <c r="E81" s="86"/>
      <c r="F81" s="85">
        <f t="shared" si="2"/>
        <v>18</v>
      </c>
      <c r="G81" s="85">
        <v>90</v>
      </c>
    </row>
    <row r="82" spans="2:7" outlineLevel="1" x14ac:dyDescent="0.35">
      <c r="B82" s="237" t="s">
        <v>81</v>
      </c>
      <c r="C82" s="62" t="s">
        <v>149</v>
      </c>
      <c r="D82" s="85"/>
      <c r="E82" s="86"/>
      <c r="F82" s="85">
        <f t="shared" si="2"/>
        <v>18</v>
      </c>
      <c r="G82" s="85">
        <v>90</v>
      </c>
    </row>
    <row r="83" spans="2:7" outlineLevel="1" x14ac:dyDescent="0.35">
      <c r="B83" s="238" t="s">
        <v>82</v>
      </c>
      <c r="C83" s="62" t="s">
        <v>149</v>
      </c>
      <c r="D83" s="85"/>
      <c r="E83" s="86"/>
      <c r="F83" s="85">
        <f t="shared" si="2"/>
        <v>18</v>
      </c>
      <c r="G83" s="85">
        <v>90</v>
      </c>
    </row>
    <row r="84" spans="2:7" outlineLevel="1" x14ac:dyDescent="0.35">
      <c r="B84" s="237" t="s">
        <v>83</v>
      </c>
      <c r="C84" s="62" t="s">
        <v>149</v>
      </c>
      <c r="D84" s="85"/>
      <c r="E84" s="86"/>
      <c r="F84" s="85">
        <f t="shared" si="2"/>
        <v>18</v>
      </c>
      <c r="G84" s="85">
        <v>90</v>
      </c>
    </row>
    <row r="85" spans="2:7" outlineLevel="1" x14ac:dyDescent="0.35">
      <c r="B85" s="238" t="s">
        <v>84</v>
      </c>
      <c r="C85" s="62" t="s">
        <v>149</v>
      </c>
      <c r="D85" s="85"/>
      <c r="E85" s="86"/>
      <c r="F85" s="85">
        <f t="shared" si="2"/>
        <v>18</v>
      </c>
      <c r="G85" s="85">
        <v>90</v>
      </c>
    </row>
    <row r="86" spans="2:7" outlineLevel="1" x14ac:dyDescent="0.35">
      <c r="B86" s="237" t="s">
        <v>85</v>
      </c>
      <c r="C86" s="62" t="s">
        <v>149</v>
      </c>
      <c r="D86" s="85"/>
      <c r="E86" s="86"/>
      <c r="F86" s="85">
        <f t="shared" si="2"/>
        <v>18</v>
      </c>
      <c r="G86" s="85">
        <v>90</v>
      </c>
    </row>
    <row r="87" spans="2:7" outlineLevel="1" x14ac:dyDescent="0.35">
      <c r="B87" s="238" t="s">
        <v>86</v>
      </c>
      <c r="C87" s="62" t="s">
        <v>149</v>
      </c>
      <c r="D87" s="85"/>
      <c r="E87" s="86"/>
      <c r="F87" s="85">
        <f t="shared" si="2"/>
        <v>18</v>
      </c>
      <c r="G87" s="85">
        <v>90</v>
      </c>
    </row>
    <row r="88" spans="2:7" outlineLevel="1" x14ac:dyDescent="0.35">
      <c r="B88" s="237" t="s">
        <v>87</v>
      </c>
      <c r="C88" s="62" t="s">
        <v>149</v>
      </c>
      <c r="D88" s="85"/>
      <c r="E88" s="86"/>
      <c r="F88" s="85">
        <f t="shared" si="2"/>
        <v>18</v>
      </c>
      <c r="G88" s="85">
        <v>90</v>
      </c>
    </row>
    <row r="89" spans="2:7" outlineLevel="1" x14ac:dyDescent="0.35">
      <c r="B89" s="238" t="s">
        <v>88</v>
      </c>
      <c r="C89" s="62" t="s">
        <v>149</v>
      </c>
      <c r="D89" s="85"/>
      <c r="E89" s="86"/>
      <c r="F89" s="85">
        <f t="shared" si="2"/>
        <v>18</v>
      </c>
      <c r="G89" s="85">
        <v>90</v>
      </c>
    </row>
    <row r="90" spans="2:7" outlineLevel="1" x14ac:dyDescent="0.35">
      <c r="B90" s="237" t="s">
        <v>89</v>
      </c>
      <c r="C90" s="62" t="s">
        <v>149</v>
      </c>
      <c r="D90" s="85"/>
      <c r="E90" s="86"/>
      <c r="F90" s="85">
        <f t="shared" si="2"/>
        <v>18</v>
      </c>
      <c r="G90" s="85">
        <v>90</v>
      </c>
    </row>
    <row r="91" spans="2:7" outlineLevel="1" x14ac:dyDescent="0.35">
      <c r="B91" s="238" t="s">
        <v>90</v>
      </c>
      <c r="C91" s="62" t="s">
        <v>149</v>
      </c>
      <c r="D91" s="85"/>
      <c r="E91" s="86"/>
      <c r="F91" s="85">
        <f t="shared" si="2"/>
        <v>18</v>
      </c>
      <c r="G91" s="85">
        <v>90</v>
      </c>
    </row>
    <row r="92" spans="2:7" outlineLevel="1" x14ac:dyDescent="0.35">
      <c r="B92" s="238" t="s">
        <v>91</v>
      </c>
      <c r="C92" s="62" t="s">
        <v>149</v>
      </c>
      <c r="D92" s="85"/>
      <c r="E92" s="86"/>
      <c r="F92" s="85">
        <f t="shared" si="2"/>
        <v>18</v>
      </c>
      <c r="G92" s="85">
        <v>90</v>
      </c>
    </row>
    <row r="93" spans="2:7" outlineLevel="1" x14ac:dyDescent="0.35">
      <c r="B93" s="237" t="s">
        <v>92</v>
      </c>
      <c r="C93" s="62" t="s">
        <v>149</v>
      </c>
      <c r="D93" s="85"/>
      <c r="E93" s="86"/>
      <c r="F93" s="85">
        <f t="shared" si="2"/>
        <v>18</v>
      </c>
      <c r="G93" s="85">
        <v>90</v>
      </c>
    </row>
    <row r="94" spans="2:7" outlineLevel="1" x14ac:dyDescent="0.35">
      <c r="B94" s="238" t="s">
        <v>93</v>
      </c>
      <c r="C94" s="62" t="s">
        <v>149</v>
      </c>
      <c r="D94" s="85"/>
      <c r="E94" s="86"/>
      <c r="F94" s="85">
        <f t="shared" si="2"/>
        <v>18</v>
      </c>
      <c r="G94" s="85">
        <v>90</v>
      </c>
    </row>
    <row r="95" spans="2:7" outlineLevel="1" x14ac:dyDescent="0.35">
      <c r="B95" s="237" t="s">
        <v>94</v>
      </c>
      <c r="C95" s="62" t="s">
        <v>149</v>
      </c>
      <c r="D95" s="85"/>
      <c r="E95" s="86"/>
      <c r="F95" s="85">
        <f t="shared" si="2"/>
        <v>18</v>
      </c>
      <c r="G95" s="85">
        <v>90</v>
      </c>
    </row>
    <row r="96" spans="2:7" outlineLevel="1" x14ac:dyDescent="0.35">
      <c r="B96" s="238" t="s">
        <v>95</v>
      </c>
      <c r="C96" s="62" t="s">
        <v>149</v>
      </c>
      <c r="D96" s="85"/>
      <c r="E96" s="86"/>
      <c r="F96" s="85">
        <f t="shared" si="2"/>
        <v>18</v>
      </c>
      <c r="G96" s="85">
        <v>90</v>
      </c>
    </row>
    <row r="97" spans="2:37" outlineLevel="1" x14ac:dyDescent="0.35">
      <c r="B97" s="237" t="s">
        <v>96</v>
      </c>
      <c r="C97" s="62" t="s">
        <v>149</v>
      </c>
      <c r="D97" s="85"/>
      <c r="E97" s="86"/>
      <c r="F97" s="85">
        <f t="shared" si="2"/>
        <v>18</v>
      </c>
      <c r="G97" s="85">
        <v>90</v>
      </c>
    </row>
    <row r="98" spans="2:37" outlineLevel="1" x14ac:dyDescent="0.35">
      <c r="B98" s="238" t="s">
        <v>97</v>
      </c>
      <c r="C98" s="62" t="s">
        <v>149</v>
      </c>
      <c r="D98" s="85"/>
      <c r="E98" s="86"/>
      <c r="F98" s="85">
        <f t="shared" si="2"/>
        <v>18</v>
      </c>
      <c r="G98" s="85">
        <v>90</v>
      </c>
    </row>
    <row r="99" spans="2:37" outlineLevel="1" x14ac:dyDescent="0.35">
      <c r="B99" s="237" t="s">
        <v>98</v>
      </c>
      <c r="C99" s="62" t="s">
        <v>149</v>
      </c>
      <c r="D99" s="85"/>
      <c r="E99" s="86"/>
      <c r="F99" s="85">
        <f t="shared" si="2"/>
        <v>18</v>
      </c>
      <c r="G99" s="85">
        <v>90</v>
      </c>
    </row>
    <row r="100" spans="2:37" outlineLevel="1" x14ac:dyDescent="0.35">
      <c r="B100" s="238" t="s">
        <v>99</v>
      </c>
      <c r="C100" s="62" t="s">
        <v>149</v>
      </c>
      <c r="D100" s="85"/>
      <c r="E100" s="86"/>
      <c r="F100" s="85">
        <f t="shared" si="2"/>
        <v>18</v>
      </c>
      <c r="G100" s="85">
        <v>90</v>
      </c>
    </row>
    <row r="102" spans="2:37" ht="15.5" x14ac:dyDescent="0.35">
      <c r="B102" s="306" t="s">
        <v>110</v>
      </c>
      <c r="C102" s="306"/>
      <c r="D102" s="306"/>
      <c r="E102" s="306"/>
      <c r="F102" s="306"/>
      <c r="G102" s="306"/>
    </row>
    <row r="103" spans="2:37" ht="5.5" customHeight="1" outlineLevel="1" x14ac:dyDescent="0.35">
      <c r="B103" s="102"/>
      <c r="C103" s="102"/>
      <c r="D103" s="102"/>
      <c r="E103" s="102"/>
      <c r="F103" s="102"/>
      <c r="G103" s="102"/>
      <c r="H103" s="102"/>
      <c r="I103" s="102"/>
      <c r="J103" s="102"/>
      <c r="K103" s="102"/>
      <c r="L103" s="102"/>
      <c r="M103" s="102"/>
      <c r="N103" s="102"/>
      <c r="O103" s="102"/>
      <c r="P103" s="102"/>
      <c r="Q103" s="102"/>
      <c r="R103" s="102"/>
      <c r="S103" s="102"/>
      <c r="T103" s="102"/>
      <c r="U103" s="102"/>
      <c r="V103" s="102"/>
      <c r="W103" s="102"/>
      <c r="X103" s="102"/>
      <c r="Y103" s="102"/>
      <c r="Z103" s="102"/>
      <c r="AA103" s="102"/>
      <c r="AB103" s="102"/>
      <c r="AC103" s="102"/>
      <c r="AD103" s="102"/>
      <c r="AE103" s="102"/>
      <c r="AF103" s="102"/>
      <c r="AG103" s="102"/>
      <c r="AH103" s="102"/>
      <c r="AI103" s="102"/>
      <c r="AJ103" s="102"/>
      <c r="AK103" s="102"/>
    </row>
    <row r="104" spans="2:37" outlineLevel="1" x14ac:dyDescent="0.35">
      <c r="B104" s="332"/>
      <c r="C104" s="339" t="s">
        <v>105</v>
      </c>
      <c r="D104" s="320" t="s">
        <v>131</v>
      </c>
      <c r="E104" s="321"/>
      <c r="F104" s="320" t="s">
        <v>132</v>
      </c>
      <c r="G104" s="321"/>
    </row>
    <row r="105" spans="2:37" outlineLevel="1" x14ac:dyDescent="0.35">
      <c r="B105" s="333"/>
      <c r="C105" s="340"/>
      <c r="D105" s="320" t="str">
        <f>($C$3-5)&amp;" - "&amp;($C$3-1)</f>
        <v>2019 - 2023</v>
      </c>
      <c r="E105" s="321"/>
      <c r="F105" s="320" t="str">
        <f>$C$3&amp;" - "&amp;$E$3</f>
        <v>2024 - 2028</v>
      </c>
      <c r="G105" s="321"/>
    </row>
    <row r="106" spans="2:37" ht="29" outlineLevel="1" x14ac:dyDescent="0.35">
      <c r="B106" s="334"/>
      <c r="C106" s="341"/>
      <c r="D106" s="80" t="s">
        <v>147</v>
      </c>
      <c r="E106" s="84" t="s">
        <v>148</v>
      </c>
      <c r="F106" s="80" t="s">
        <v>147</v>
      </c>
      <c r="G106" s="84" t="s">
        <v>148</v>
      </c>
    </row>
    <row r="107" spans="2:37" outlineLevel="1" x14ac:dyDescent="0.35">
      <c r="B107" s="237" t="s">
        <v>75</v>
      </c>
      <c r="C107" s="62" t="s">
        <v>149</v>
      </c>
      <c r="D107" s="85"/>
      <c r="E107" s="86"/>
      <c r="F107" s="85">
        <f>G107*0.2</f>
        <v>300</v>
      </c>
      <c r="G107" s="85">
        <v>1500</v>
      </c>
    </row>
    <row r="108" spans="2:37" outlineLevel="1" x14ac:dyDescent="0.35">
      <c r="B108" s="238" t="s">
        <v>76</v>
      </c>
      <c r="C108" s="62" t="s">
        <v>149</v>
      </c>
      <c r="D108" s="85"/>
      <c r="E108" s="86"/>
      <c r="F108" s="85">
        <f t="shared" ref="F108:F131" si="3">G108*0.2</f>
        <v>300</v>
      </c>
      <c r="G108" s="85">
        <v>1500</v>
      </c>
    </row>
    <row r="109" spans="2:37" outlineLevel="1" x14ac:dyDescent="0.35">
      <c r="B109" s="237" t="s">
        <v>77</v>
      </c>
      <c r="C109" s="62" t="s">
        <v>149</v>
      </c>
      <c r="D109" s="85"/>
      <c r="E109" s="86"/>
      <c r="F109" s="85">
        <f t="shared" si="3"/>
        <v>300</v>
      </c>
      <c r="G109" s="85">
        <v>1500</v>
      </c>
    </row>
    <row r="110" spans="2:37" outlineLevel="1" x14ac:dyDescent="0.35">
      <c r="B110" s="238" t="s">
        <v>78</v>
      </c>
      <c r="C110" s="62" t="s">
        <v>149</v>
      </c>
      <c r="D110" s="85"/>
      <c r="E110" s="86"/>
      <c r="F110" s="85">
        <f t="shared" si="3"/>
        <v>300</v>
      </c>
      <c r="G110" s="85">
        <v>1500</v>
      </c>
    </row>
    <row r="111" spans="2:37" outlineLevel="1" x14ac:dyDescent="0.35">
      <c r="B111" s="237" t="s">
        <v>79</v>
      </c>
      <c r="C111" s="62" t="s">
        <v>149</v>
      </c>
      <c r="D111" s="85"/>
      <c r="E111" s="86"/>
      <c r="F111" s="85">
        <f t="shared" si="3"/>
        <v>300</v>
      </c>
      <c r="G111" s="85">
        <v>1500</v>
      </c>
    </row>
    <row r="112" spans="2:37" outlineLevel="1" x14ac:dyDescent="0.35">
      <c r="B112" s="238" t="s">
        <v>80</v>
      </c>
      <c r="C112" s="62" t="s">
        <v>149</v>
      </c>
      <c r="D112" s="85"/>
      <c r="E112" s="86"/>
      <c r="F112" s="85">
        <f t="shared" si="3"/>
        <v>300</v>
      </c>
      <c r="G112" s="85">
        <v>1500</v>
      </c>
    </row>
    <row r="113" spans="2:7" outlineLevel="1" x14ac:dyDescent="0.35">
      <c r="B113" s="237" t="s">
        <v>81</v>
      </c>
      <c r="C113" s="62" t="s">
        <v>149</v>
      </c>
      <c r="D113" s="85"/>
      <c r="E113" s="86"/>
      <c r="F113" s="85">
        <f t="shared" si="3"/>
        <v>300</v>
      </c>
      <c r="G113" s="85">
        <v>1500</v>
      </c>
    </row>
    <row r="114" spans="2:7" outlineLevel="1" x14ac:dyDescent="0.35">
      <c r="B114" s="238" t="s">
        <v>82</v>
      </c>
      <c r="C114" s="62" t="s">
        <v>149</v>
      </c>
      <c r="D114" s="85"/>
      <c r="E114" s="86"/>
      <c r="F114" s="85">
        <f t="shared" si="3"/>
        <v>300</v>
      </c>
      <c r="G114" s="85">
        <v>1500</v>
      </c>
    </row>
    <row r="115" spans="2:7" outlineLevel="1" x14ac:dyDescent="0.35">
      <c r="B115" s="237" t="s">
        <v>83</v>
      </c>
      <c r="C115" s="62" t="s">
        <v>149</v>
      </c>
      <c r="D115" s="85"/>
      <c r="E115" s="86"/>
      <c r="F115" s="85">
        <f t="shared" si="3"/>
        <v>300</v>
      </c>
      <c r="G115" s="85">
        <v>1500</v>
      </c>
    </row>
    <row r="116" spans="2:7" outlineLevel="1" x14ac:dyDescent="0.35">
      <c r="B116" s="238" t="s">
        <v>84</v>
      </c>
      <c r="C116" s="62" t="s">
        <v>149</v>
      </c>
      <c r="D116" s="85"/>
      <c r="E116" s="86"/>
      <c r="F116" s="85">
        <f t="shared" si="3"/>
        <v>300</v>
      </c>
      <c r="G116" s="85">
        <v>1500</v>
      </c>
    </row>
    <row r="117" spans="2:7" outlineLevel="1" x14ac:dyDescent="0.35">
      <c r="B117" s="237" t="s">
        <v>85</v>
      </c>
      <c r="C117" s="62" t="s">
        <v>149</v>
      </c>
      <c r="D117" s="85"/>
      <c r="E117" s="86"/>
      <c r="F117" s="85">
        <f t="shared" si="3"/>
        <v>300</v>
      </c>
      <c r="G117" s="85">
        <v>1500</v>
      </c>
    </row>
    <row r="118" spans="2:7" outlineLevel="1" x14ac:dyDescent="0.35">
      <c r="B118" s="238" t="s">
        <v>86</v>
      </c>
      <c r="C118" s="62" t="s">
        <v>149</v>
      </c>
      <c r="D118" s="85"/>
      <c r="E118" s="86"/>
      <c r="F118" s="85">
        <f t="shared" si="3"/>
        <v>300</v>
      </c>
      <c r="G118" s="85">
        <v>1500</v>
      </c>
    </row>
    <row r="119" spans="2:7" outlineLevel="1" x14ac:dyDescent="0.35">
      <c r="B119" s="237" t="s">
        <v>87</v>
      </c>
      <c r="C119" s="62" t="s">
        <v>149</v>
      </c>
      <c r="D119" s="85"/>
      <c r="E119" s="86"/>
      <c r="F119" s="85">
        <f t="shared" si="3"/>
        <v>300</v>
      </c>
      <c r="G119" s="85">
        <v>1500</v>
      </c>
    </row>
    <row r="120" spans="2:7" outlineLevel="1" x14ac:dyDescent="0.35">
      <c r="B120" s="238" t="s">
        <v>88</v>
      </c>
      <c r="C120" s="62" t="s">
        <v>149</v>
      </c>
      <c r="D120" s="85"/>
      <c r="E120" s="86"/>
      <c r="F120" s="85">
        <f t="shared" si="3"/>
        <v>300</v>
      </c>
      <c r="G120" s="85">
        <v>1500</v>
      </c>
    </row>
    <row r="121" spans="2:7" outlineLevel="1" x14ac:dyDescent="0.35">
      <c r="B121" s="237" t="s">
        <v>89</v>
      </c>
      <c r="C121" s="62" t="s">
        <v>149</v>
      </c>
      <c r="D121" s="85"/>
      <c r="E121" s="86"/>
      <c r="F121" s="85">
        <f t="shared" si="3"/>
        <v>300</v>
      </c>
      <c r="G121" s="85">
        <v>1500</v>
      </c>
    </row>
    <row r="122" spans="2:7" outlineLevel="1" x14ac:dyDescent="0.35">
      <c r="B122" s="238" t="s">
        <v>90</v>
      </c>
      <c r="C122" s="62" t="s">
        <v>149</v>
      </c>
      <c r="D122" s="85"/>
      <c r="E122" s="86"/>
      <c r="F122" s="85">
        <f t="shared" si="3"/>
        <v>300</v>
      </c>
      <c r="G122" s="85">
        <v>1500</v>
      </c>
    </row>
    <row r="123" spans="2:7" outlineLevel="1" x14ac:dyDescent="0.35">
      <c r="B123" s="238" t="s">
        <v>91</v>
      </c>
      <c r="C123" s="62" t="s">
        <v>149</v>
      </c>
      <c r="D123" s="85"/>
      <c r="E123" s="86"/>
      <c r="F123" s="85">
        <f t="shared" si="3"/>
        <v>300</v>
      </c>
      <c r="G123" s="85">
        <v>1500</v>
      </c>
    </row>
    <row r="124" spans="2:7" outlineLevel="1" x14ac:dyDescent="0.35">
      <c r="B124" s="237" t="s">
        <v>92</v>
      </c>
      <c r="C124" s="62" t="s">
        <v>149</v>
      </c>
      <c r="D124" s="85"/>
      <c r="E124" s="86"/>
      <c r="F124" s="85">
        <f t="shared" si="3"/>
        <v>300</v>
      </c>
      <c r="G124" s="85">
        <v>1500</v>
      </c>
    </row>
    <row r="125" spans="2:7" outlineLevel="1" x14ac:dyDescent="0.35">
      <c r="B125" s="238" t="s">
        <v>93</v>
      </c>
      <c r="C125" s="62" t="s">
        <v>149</v>
      </c>
      <c r="D125" s="85"/>
      <c r="E125" s="86"/>
      <c r="F125" s="85">
        <f t="shared" si="3"/>
        <v>300</v>
      </c>
      <c r="G125" s="85">
        <v>1500</v>
      </c>
    </row>
    <row r="126" spans="2:7" outlineLevel="1" x14ac:dyDescent="0.35">
      <c r="B126" s="237" t="s">
        <v>94</v>
      </c>
      <c r="C126" s="62" t="s">
        <v>149</v>
      </c>
      <c r="D126" s="85"/>
      <c r="E126" s="86"/>
      <c r="F126" s="85">
        <f t="shared" si="3"/>
        <v>300</v>
      </c>
      <c r="G126" s="85">
        <v>1500</v>
      </c>
    </row>
    <row r="127" spans="2:7" outlineLevel="1" x14ac:dyDescent="0.35">
      <c r="B127" s="238" t="s">
        <v>95</v>
      </c>
      <c r="C127" s="62" t="s">
        <v>149</v>
      </c>
      <c r="D127" s="85"/>
      <c r="E127" s="86"/>
      <c r="F127" s="85">
        <f t="shared" si="3"/>
        <v>300</v>
      </c>
      <c r="G127" s="85">
        <v>1500</v>
      </c>
    </row>
    <row r="128" spans="2:7" outlineLevel="1" x14ac:dyDescent="0.35">
      <c r="B128" s="237" t="s">
        <v>96</v>
      </c>
      <c r="C128" s="62" t="s">
        <v>149</v>
      </c>
      <c r="D128" s="85"/>
      <c r="E128" s="86"/>
      <c r="F128" s="85">
        <f t="shared" si="3"/>
        <v>300</v>
      </c>
      <c r="G128" s="85">
        <v>1500</v>
      </c>
    </row>
    <row r="129" spans="2:37" outlineLevel="1" x14ac:dyDescent="0.35">
      <c r="B129" s="238" t="s">
        <v>97</v>
      </c>
      <c r="C129" s="62" t="s">
        <v>149</v>
      </c>
      <c r="D129" s="85"/>
      <c r="E129" s="86"/>
      <c r="F129" s="85">
        <f t="shared" si="3"/>
        <v>300</v>
      </c>
      <c r="G129" s="85">
        <v>1500</v>
      </c>
    </row>
    <row r="130" spans="2:37" outlineLevel="1" x14ac:dyDescent="0.35">
      <c r="B130" s="237" t="s">
        <v>98</v>
      </c>
      <c r="C130" s="62" t="s">
        <v>149</v>
      </c>
      <c r="D130" s="85"/>
      <c r="E130" s="86"/>
      <c r="F130" s="85">
        <f t="shared" si="3"/>
        <v>300</v>
      </c>
      <c r="G130" s="85">
        <v>1500</v>
      </c>
    </row>
    <row r="131" spans="2:37" outlineLevel="1" x14ac:dyDescent="0.35">
      <c r="B131" s="238" t="s">
        <v>99</v>
      </c>
      <c r="C131" s="62" t="s">
        <v>149</v>
      </c>
      <c r="D131" s="85"/>
      <c r="E131" s="86"/>
      <c r="F131" s="85">
        <f t="shared" si="3"/>
        <v>300</v>
      </c>
      <c r="G131" s="85">
        <v>1500</v>
      </c>
    </row>
    <row r="133" spans="2:37" ht="15.5" x14ac:dyDescent="0.35">
      <c r="B133" s="306" t="s">
        <v>111</v>
      </c>
      <c r="C133" s="306"/>
      <c r="D133" s="306"/>
      <c r="E133" s="306"/>
      <c r="F133" s="306"/>
      <c r="G133" s="306"/>
    </row>
    <row r="134" spans="2:37" ht="5.5" customHeight="1" outlineLevel="1" x14ac:dyDescent="0.35">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2"/>
      <c r="Y134" s="102"/>
      <c r="Z134" s="102"/>
      <c r="AA134" s="102"/>
      <c r="AB134" s="102"/>
      <c r="AC134" s="102"/>
      <c r="AD134" s="102"/>
      <c r="AE134" s="102"/>
      <c r="AF134" s="102"/>
      <c r="AG134" s="102"/>
      <c r="AH134" s="102"/>
      <c r="AI134" s="102"/>
      <c r="AJ134" s="102"/>
      <c r="AK134" s="102"/>
    </row>
    <row r="135" spans="2:37" outlineLevel="1" x14ac:dyDescent="0.35">
      <c r="B135" s="332"/>
      <c r="C135" s="339" t="s">
        <v>105</v>
      </c>
      <c r="D135" s="320" t="s">
        <v>131</v>
      </c>
      <c r="E135" s="321"/>
      <c r="F135" s="320" t="s">
        <v>132</v>
      </c>
      <c r="G135" s="321"/>
    </row>
    <row r="136" spans="2:37" outlineLevel="1" x14ac:dyDescent="0.35">
      <c r="B136" s="333"/>
      <c r="C136" s="340"/>
      <c r="D136" s="320" t="str">
        <f>($C$3-5)&amp;" - "&amp;($C$3-1)</f>
        <v>2019 - 2023</v>
      </c>
      <c r="E136" s="321"/>
      <c r="F136" s="320" t="str">
        <f>$C$3&amp;" - "&amp;$E$3</f>
        <v>2024 - 2028</v>
      </c>
      <c r="G136" s="321"/>
    </row>
    <row r="137" spans="2:37" ht="29" outlineLevel="1" x14ac:dyDescent="0.35">
      <c r="B137" s="334"/>
      <c r="C137" s="341"/>
      <c r="D137" s="80" t="s">
        <v>147</v>
      </c>
      <c r="E137" s="84" t="s">
        <v>148</v>
      </c>
      <c r="F137" s="80" t="s">
        <v>147</v>
      </c>
      <c r="G137" s="84" t="s">
        <v>148</v>
      </c>
    </row>
    <row r="138" spans="2:37" outlineLevel="1" x14ac:dyDescent="0.35">
      <c r="B138" s="237" t="s">
        <v>75</v>
      </c>
      <c r="C138" s="62" t="s">
        <v>149</v>
      </c>
      <c r="D138" s="85"/>
      <c r="E138" s="86"/>
      <c r="F138" s="85">
        <f>G138*0.2</f>
        <v>620</v>
      </c>
      <c r="G138" s="85">
        <v>3100</v>
      </c>
    </row>
    <row r="139" spans="2:37" outlineLevel="1" x14ac:dyDescent="0.35">
      <c r="B139" s="238" t="s">
        <v>76</v>
      </c>
      <c r="C139" s="62" t="s">
        <v>149</v>
      </c>
      <c r="D139" s="85"/>
      <c r="E139" s="86"/>
      <c r="F139" s="85">
        <f t="shared" ref="F139:F162" si="4">G139*0.2</f>
        <v>620</v>
      </c>
      <c r="G139" s="85">
        <v>3100</v>
      </c>
    </row>
    <row r="140" spans="2:37" outlineLevel="1" x14ac:dyDescent="0.35">
      <c r="B140" s="237" t="s">
        <v>77</v>
      </c>
      <c r="C140" s="62" t="s">
        <v>149</v>
      </c>
      <c r="D140" s="85"/>
      <c r="E140" s="86"/>
      <c r="F140" s="85">
        <f t="shared" si="4"/>
        <v>620</v>
      </c>
      <c r="G140" s="85">
        <v>3100</v>
      </c>
    </row>
    <row r="141" spans="2:37" outlineLevel="1" x14ac:dyDescent="0.35">
      <c r="B141" s="238" t="s">
        <v>78</v>
      </c>
      <c r="C141" s="62" t="s">
        <v>149</v>
      </c>
      <c r="D141" s="85"/>
      <c r="E141" s="86"/>
      <c r="F141" s="85">
        <f t="shared" si="4"/>
        <v>620</v>
      </c>
      <c r="G141" s="85">
        <v>3100</v>
      </c>
    </row>
    <row r="142" spans="2:37" outlineLevel="1" x14ac:dyDescent="0.35">
      <c r="B142" s="237" t="s">
        <v>79</v>
      </c>
      <c r="C142" s="62" t="s">
        <v>149</v>
      </c>
      <c r="D142" s="85"/>
      <c r="E142" s="86"/>
      <c r="F142" s="85">
        <f t="shared" si="4"/>
        <v>620</v>
      </c>
      <c r="G142" s="85">
        <v>3100</v>
      </c>
    </row>
    <row r="143" spans="2:37" outlineLevel="1" x14ac:dyDescent="0.35">
      <c r="B143" s="238" t="s">
        <v>80</v>
      </c>
      <c r="C143" s="62" t="s">
        <v>149</v>
      </c>
      <c r="D143" s="85"/>
      <c r="E143" s="86"/>
      <c r="F143" s="85">
        <f t="shared" si="4"/>
        <v>620</v>
      </c>
      <c r="G143" s="85">
        <v>3100</v>
      </c>
    </row>
    <row r="144" spans="2:37" outlineLevel="1" x14ac:dyDescent="0.35">
      <c r="B144" s="237" t="s">
        <v>81</v>
      </c>
      <c r="C144" s="62" t="s">
        <v>149</v>
      </c>
      <c r="D144" s="85"/>
      <c r="E144" s="86"/>
      <c r="F144" s="85">
        <f t="shared" si="4"/>
        <v>620</v>
      </c>
      <c r="G144" s="85">
        <v>3100</v>
      </c>
    </row>
    <row r="145" spans="2:7" outlineLevel="1" x14ac:dyDescent="0.35">
      <c r="B145" s="238" t="s">
        <v>82</v>
      </c>
      <c r="C145" s="62" t="s">
        <v>149</v>
      </c>
      <c r="D145" s="85"/>
      <c r="E145" s="86"/>
      <c r="F145" s="85">
        <f t="shared" si="4"/>
        <v>620</v>
      </c>
      <c r="G145" s="85">
        <v>3100</v>
      </c>
    </row>
    <row r="146" spans="2:7" outlineLevel="1" x14ac:dyDescent="0.35">
      <c r="B146" s="237" t="s">
        <v>83</v>
      </c>
      <c r="C146" s="62" t="s">
        <v>149</v>
      </c>
      <c r="D146" s="85"/>
      <c r="E146" s="86"/>
      <c r="F146" s="85">
        <f t="shared" si="4"/>
        <v>620</v>
      </c>
      <c r="G146" s="85">
        <v>3100</v>
      </c>
    </row>
    <row r="147" spans="2:7" outlineLevel="1" x14ac:dyDescent="0.35">
      <c r="B147" s="238" t="s">
        <v>84</v>
      </c>
      <c r="C147" s="62" t="s">
        <v>149</v>
      </c>
      <c r="D147" s="85"/>
      <c r="E147" s="86"/>
      <c r="F147" s="85">
        <f t="shared" si="4"/>
        <v>620</v>
      </c>
      <c r="G147" s="85">
        <v>3100</v>
      </c>
    </row>
    <row r="148" spans="2:7" outlineLevel="1" x14ac:dyDescent="0.35">
      <c r="B148" s="237" t="s">
        <v>85</v>
      </c>
      <c r="C148" s="62" t="s">
        <v>149</v>
      </c>
      <c r="D148" s="85"/>
      <c r="E148" s="86"/>
      <c r="F148" s="85">
        <f t="shared" si="4"/>
        <v>620</v>
      </c>
      <c r="G148" s="85">
        <v>3100</v>
      </c>
    </row>
    <row r="149" spans="2:7" outlineLevel="1" x14ac:dyDescent="0.35">
      <c r="B149" s="238" t="s">
        <v>86</v>
      </c>
      <c r="C149" s="62" t="s">
        <v>149</v>
      </c>
      <c r="D149" s="85"/>
      <c r="E149" s="86"/>
      <c r="F149" s="85">
        <f t="shared" si="4"/>
        <v>620</v>
      </c>
      <c r="G149" s="85">
        <v>3100</v>
      </c>
    </row>
    <row r="150" spans="2:7" outlineLevel="1" x14ac:dyDescent="0.35">
      <c r="B150" s="237" t="s">
        <v>87</v>
      </c>
      <c r="C150" s="62" t="s">
        <v>149</v>
      </c>
      <c r="D150" s="85"/>
      <c r="E150" s="86"/>
      <c r="F150" s="85">
        <f t="shared" si="4"/>
        <v>620</v>
      </c>
      <c r="G150" s="85">
        <v>3100</v>
      </c>
    </row>
    <row r="151" spans="2:7" outlineLevel="1" x14ac:dyDescent="0.35">
      <c r="B151" s="238" t="s">
        <v>88</v>
      </c>
      <c r="C151" s="62" t="s">
        <v>149</v>
      </c>
      <c r="D151" s="85"/>
      <c r="E151" s="86"/>
      <c r="F151" s="85">
        <f t="shared" si="4"/>
        <v>620</v>
      </c>
      <c r="G151" s="85">
        <v>3100</v>
      </c>
    </row>
    <row r="152" spans="2:7" outlineLevel="1" x14ac:dyDescent="0.35">
      <c r="B152" s="237" t="s">
        <v>89</v>
      </c>
      <c r="C152" s="62" t="s">
        <v>149</v>
      </c>
      <c r="D152" s="85"/>
      <c r="E152" s="86"/>
      <c r="F152" s="85">
        <f t="shared" si="4"/>
        <v>620</v>
      </c>
      <c r="G152" s="85">
        <v>3100</v>
      </c>
    </row>
    <row r="153" spans="2:7" outlineLevel="1" x14ac:dyDescent="0.35">
      <c r="B153" s="238" t="s">
        <v>90</v>
      </c>
      <c r="C153" s="62" t="s">
        <v>149</v>
      </c>
      <c r="D153" s="85"/>
      <c r="E153" s="86"/>
      <c r="F153" s="85">
        <f t="shared" si="4"/>
        <v>620</v>
      </c>
      <c r="G153" s="85">
        <v>3100</v>
      </c>
    </row>
    <row r="154" spans="2:7" outlineLevel="1" x14ac:dyDescent="0.35">
      <c r="B154" s="238" t="s">
        <v>91</v>
      </c>
      <c r="C154" s="62" t="s">
        <v>149</v>
      </c>
      <c r="D154" s="85"/>
      <c r="E154" s="86"/>
      <c r="F154" s="85">
        <f t="shared" si="4"/>
        <v>620</v>
      </c>
      <c r="G154" s="85">
        <v>3100</v>
      </c>
    </row>
    <row r="155" spans="2:7" outlineLevel="1" x14ac:dyDescent="0.35">
      <c r="B155" s="237" t="s">
        <v>92</v>
      </c>
      <c r="C155" s="62" t="s">
        <v>149</v>
      </c>
      <c r="D155" s="85"/>
      <c r="E155" s="86"/>
      <c r="F155" s="85">
        <f t="shared" si="4"/>
        <v>620</v>
      </c>
      <c r="G155" s="85">
        <v>3100</v>
      </c>
    </row>
    <row r="156" spans="2:7" outlineLevel="1" x14ac:dyDescent="0.35">
      <c r="B156" s="238" t="s">
        <v>93</v>
      </c>
      <c r="C156" s="62" t="s">
        <v>149</v>
      </c>
      <c r="D156" s="85"/>
      <c r="E156" s="86"/>
      <c r="F156" s="85">
        <f t="shared" si="4"/>
        <v>620</v>
      </c>
      <c r="G156" s="85">
        <v>3100</v>
      </c>
    </row>
    <row r="157" spans="2:7" outlineLevel="1" x14ac:dyDescent="0.35">
      <c r="B157" s="237" t="s">
        <v>94</v>
      </c>
      <c r="C157" s="62" t="s">
        <v>149</v>
      </c>
      <c r="D157" s="85"/>
      <c r="E157" s="86"/>
      <c r="F157" s="85">
        <f t="shared" si="4"/>
        <v>620</v>
      </c>
      <c r="G157" s="85">
        <v>3100</v>
      </c>
    </row>
    <row r="158" spans="2:7" outlineLevel="1" x14ac:dyDescent="0.35">
      <c r="B158" s="238" t="s">
        <v>95</v>
      </c>
      <c r="C158" s="62" t="s">
        <v>149</v>
      </c>
      <c r="D158" s="85"/>
      <c r="E158" s="86"/>
      <c r="F158" s="85">
        <f t="shared" si="4"/>
        <v>620</v>
      </c>
      <c r="G158" s="85">
        <v>3100</v>
      </c>
    </row>
    <row r="159" spans="2:7" outlineLevel="1" x14ac:dyDescent="0.35">
      <c r="B159" s="237" t="s">
        <v>96</v>
      </c>
      <c r="C159" s="62" t="s">
        <v>149</v>
      </c>
      <c r="D159" s="85"/>
      <c r="E159" s="86"/>
      <c r="F159" s="85">
        <f t="shared" si="4"/>
        <v>620</v>
      </c>
      <c r="G159" s="85">
        <v>3100</v>
      </c>
    </row>
    <row r="160" spans="2:7" outlineLevel="1" x14ac:dyDescent="0.35">
      <c r="B160" s="238" t="s">
        <v>97</v>
      </c>
      <c r="C160" s="62" t="s">
        <v>149</v>
      </c>
      <c r="D160" s="85"/>
      <c r="E160" s="86"/>
      <c r="F160" s="85">
        <f t="shared" si="4"/>
        <v>620</v>
      </c>
      <c r="G160" s="85">
        <v>3100</v>
      </c>
    </row>
    <row r="161" spans="2:37" outlineLevel="1" x14ac:dyDescent="0.35">
      <c r="B161" s="237" t="s">
        <v>98</v>
      </c>
      <c r="C161" s="62" t="s">
        <v>149</v>
      </c>
      <c r="D161" s="85"/>
      <c r="E161" s="86"/>
      <c r="F161" s="85">
        <f t="shared" si="4"/>
        <v>620</v>
      </c>
      <c r="G161" s="85">
        <v>3100</v>
      </c>
    </row>
    <row r="162" spans="2:37" outlineLevel="1" x14ac:dyDescent="0.35">
      <c r="B162" s="238" t="s">
        <v>99</v>
      </c>
      <c r="C162" s="62" t="s">
        <v>149</v>
      </c>
      <c r="D162" s="85"/>
      <c r="E162" s="86"/>
      <c r="F162" s="85">
        <f t="shared" si="4"/>
        <v>620</v>
      </c>
      <c r="G162" s="85">
        <v>3100</v>
      </c>
    </row>
    <row r="163" spans="2:37" ht="15" customHeight="1" x14ac:dyDescent="0.35"/>
    <row r="164" spans="2:37" ht="15.5" x14ac:dyDescent="0.35">
      <c r="B164" s="306" t="s">
        <v>112</v>
      </c>
      <c r="C164" s="306"/>
      <c r="D164" s="306"/>
      <c r="E164" s="306"/>
      <c r="F164" s="306"/>
      <c r="G164" s="306"/>
    </row>
    <row r="165" spans="2:37" ht="5.5" customHeight="1" outlineLevel="1" x14ac:dyDescent="0.35">
      <c r="B165" s="102"/>
      <c r="C165" s="102"/>
      <c r="D165" s="102"/>
      <c r="E165" s="102"/>
      <c r="F165" s="102"/>
      <c r="G165" s="102"/>
      <c r="H165" s="102"/>
      <c r="I165" s="102"/>
      <c r="J165" s="102"/>
      <c r="K165" s="102"/>
      <c r="L165" s="102"/>
      <c r="M165" s="102"/>
      <c r="N165" s="102"/>
      <c r="O165" s="102"/>
      <c r="P165" s="102"/>
      <c r="Q165" s="102"/>
      <c r="R165" s="102"/>
      <c r="S165" s="102"/>
      <c r="T165" s="102"/>
      <c r="U165" s="102"/>
      <c r="V165" s="102"/>
      <c r="W165" s="102"/>
      <c r="X165" s="102"/>
      <c r="Y165" s="102"/>
      <c r="Z165" s="102"/>
      <c r="AA165" s="102"/>
      <c r="AB165" s="102"/>
      <c r="AC165" s="102"/>
      <c r="AD165" s="102"/>
      <c r="AE165" s="102"/>
      <c r="AF165" s="102"/>
      <c r="AG165" s="102"/>
      <c r="AH165" s="102"/>
      <c r="AI165" s="102"/>
      <c r="AJ165" s="102"/>
      <c r="AK165" s="102"/>
    </row>
    <row r="166" spans="2:37" outlineLevel="1" x14ac:dyDescent="0.35">
      <c r="B166" s="332"/>
      <c r="C166" s="339" t="s">
        <v>105</v>
      </c>
      <c r="D166" s="320" t="s">
        <v>131</v>
      </c>
      <c r="E166" s="321"/>
      <c r="F166" s="320" t="s">
        <v>132</v>
      </c>
      <c r="G166" s="321"/>
    </row>
    <row r="167" spans="2:37" outlineLevel="1" x14ac:dyDescent="0.35">
      <c r="B167" s="333"/>
      <c r="C167" s="340"/>
      <c r="D167" s="320" t="str">
        <f>($C$3-5)&amp;" - "&amp;($C$3-1)</f>
        <v>2019 - 2023</v>
      </c>
      <c r="E167" s="321"/>
      <c r="F167" s="320" t="str">
        <f>$C$3&amp;" - "&amp;$E$3</f>
        <v>2024 - 2028</v>
      </c>
      <c r="G167" s="321"/>
    </row>
    <row r="168" spans="2:37" ht="29" outlineLevel="1" x14ac:dyDescent="0.35">
      <c r="B168" s="334"/>
      <c r="C168" s="341"/>
      <c r="D168" s="80" t="s">
        <v>147</v>
      </c>
      <c r="E168" s="84" t="s">
        <v>148</v>
      </c>
      <c r="F168" s="80" t="s">
        <v>147</v>
      </c>
      <c r="G168" s="84" t="s">
        <v>148</v>
      </c>
    </row>
    <row r="169" spans="2:37" outlineLevel="1" x14ac:dyDescent="0.35">
      <c r="B169" s="237" t="s">
        <v>75</v>
      </c>
      <c r="C169" s="62" t="s">
        <v>149</v>
      </c>
      <c r="D169" s="85"/>
      <c r="E169" s="86"/>
      <c r="F169" s="85">
        <f>G169*0.2</f>
        <v>700</v>
      </c>
      <c r="G169" s="85">
        <v>3500</v>
      </c>
    </row>
    <row r="170" spans="2:37" outlineLevel="1" x14ac:dyDescent="0.35">
      <c r="B170" s="238" t="s">
        <v>76</v>
      </c>
      <c r="C170" s="62" t="s">
        <v>149</v>
      </c>
      <c r="D170" s="85"/>
      <c r="E170" s="86"/>
      <c r="F170" s="85">
        <f t="shared" ref="F170:F193" si="5">G170*0.2</f>
        <v>700</v>
      </c>
      <c r="G170" s="85">
        <v>3500</v>
      </c>
    </row>
    <row r="171" spans="2:37" outlineLevel="1" x14ac:dyDescent="0.35">
      <c r="B171" s="237" t="s">
        <v>77</v>
      </c>
      <c r="C171" s="62" t="s">
        <v>149</v>
      </c>
      <c r="D171" s="85"/>
      <c r="E171" s="86"/>
      <c r="F171" s="85">
        <f t="shared" si="5"/>
        <v>700</v>
      </c>
      <c r="G171" s="85">
        <v>3500</v>
      </c>
    </row>
    <row r="172" spans="2:37" outlineLevel="1" x14ac:dyDescent="0.35">
      <c r="B172" s="238" t="s">
        <v>78</v>
      </c>
      <c r="C172" s="62" t="s">
        <v>149</v>
      </c>
      <c r="D172" s="85"/>
      <c r="E172" s="86"/>
      <c r="F172" s="85">
        <f t="shared" si="5"/>
        <v>700</v>
      </c>
      <c r="G172" s="85">
        <v>3500</v>
      </c>
    </row>
    <row r="173" spans="2:37" outlineLevel="1" x14ac:dyDescent="0.35">
      <c r="B173" s="237" t="s">
        <v>79</v>
      </c>
      <c r="C173" s="62" t="s">
        <v>149</v>
      </c>
      <c r="D173" s="85"/>
      <c r="E173" s="86"/>
      <c r="F173" s="85">
        <f t="shared" si="5"/>
        <v>700</v>
      </c>
      <c r="G173" s="85">
        <v>3500</v>
      </c>
    </row>
    <row r="174" spans="2:37" outlineLevel="1" x14ac:dyDescent="0.35">
      <c r="B174" s="238" t="s">
        <v>80</v>
      </c>
      <c r="C174" s="62" t="s">
        <v>149</v>
      </c>
      <c r="D174" s="85"/>
      <c r="E174" s="86"/>
      <c r="F174" s="85">
        <f t="shared" si="5"/>
        <v>700</v>
      </c>
      <c r="G174" s="85">
        <v>3500</v>
      </c>
    </row>
    <row r="175" spans="2:37" outlineLevel="1" x14ac:dyDescent="0.35">
      <c r="B175" s="237" t="s">
        <v>81</v>
      </c>
      <c r="C175" s="62" t="s">
        <v>149</v>
      </c>
      <c r="D175" s="85"/>
      <c r="E175" s="86"/>
      <c r="F175" s="85">
        <f t="shared" si="5"/>
        <v>700</v>
      </c>
      <c r="G175" s="85">
        <v>3500</v>
      </c>
    </row>
    <row r="176" spans="2:37" outlineLevel="1" x14ac:dyDescent="0.35">
      <c r="B176" s="238" t="s">
        <v>82</v>
      </c>
      <c r="C176" s="62" t="s">
        <v>149</v>
      </c>
      <c r="D176" s="85"/>
      <c r="E176" s="86"/>
      <c r="F176" s="85">
        <f t="shared" si="5"/>
        <v>700</v>
      </c>
      <c r="G176" s="85">
        <v>3500</v>
      </c>
    </row>
    <row r="177" spans="2:7" outlineLevel="1" x14ac:dyDescent="0.35">
      <c r="B177" s="237" t="s">
        <v>83</v>
      </c>
      <c r="C177" s="62" t="s">
        <v>149</v>
      </c>
      <c r="D177" s="85"/>
      <c r="E177" s="86"/>
      <c r="F177" s="85">
        <f t="shared" si="5"/>
        <v>700</v>
      </c>
      <c r="G177" s="85">
        <v>3500</v>
      </c>
    </row>
    <row r="178" spans="2:7" outlineLevel="1" x14ac:dyDescent="0.35">
      <c r="B178" s="238" t="s">
        <v>84</v>
      </c>
      <c r="C178" s="62" t="s">
        <v>149</v>
      </c>
      <c r="D178" s="85"/>
      <c r="E178" s="86"/>
      <c r="F178" s="85">
        <f t="shared" si="5"/>
        <v>700</v>
      </c>
      <c r="G178" s="85">
        <v>3500</v>
      </c>
    </row>
    <row r="179" spans="2:7" outlineLevel="1" x14ac:dyDescent="0.35">
      <c r="B179" s="237" t="s">
        <v>85</v>
      </c>
      <c r="C179" s="62" t="s">
        <v>149</v>
      </c>
      <c r="D179" s="85"/>
      <c r="E179" s="86"/>
      <c r="F179" s="85">
        <f t="shared" si="5"/>
        <v>700</v>
      </c>
      <c r="G179" s="85">
        <v>3500</v>
      </c>
    </row>
    <row r="180" spans="2:7" outlineLevel="1" x14ac:dyDescent="0.35">
      <c r="B180" s="238" t="s">
        <v>86</v>
      </c>
      <c r="C180" s="62" t="s">
        <v>149</v>
      </c>
      <c r="D180" s="85"/>
      <c r="E180" s="86"/>
      <c r="F180" s="85">
        <f t="shared" si="5"/>
        <v>700</v>
      </c>
      <c r="G180" s="85">
        <v>3500</v>
      </c>
    </row>
    <row r="181" spans="2:7" outlineLevel="1" x14ac:dyDescent="0.35">
      <c r="B181" s="237" t="s">
        <v>87</v>
      </c>
      <c r="C181" s="62" t="s">
        <v>149</v>
      </c>
      <c r="D181" s="85"/>
      <c r="E181" s="86"/>
      <c r="F181" s="85">
        <f t="shared" si="5"/>
        <v>700</v>
      </c>
      <c r="G181" s="85">
        <v>3500</v>
      </c>
    </row>
    <row r="182" spans="2:7" outlineLevel="1" x14ac:dyDescent="0.35">
      <c r="B182" s="238" t="s">
        <v>88</v>
      </c>
      <c r="C182" s="62" t="s">
        <v>149</v>
      </c>
      <c r="D182" s="85"/>
      <c r="E182" s="86"/>
      <c r="F182" s="85">
        <f t="shared" si="5"/>
        <v>700</v>
      </c>
      <c r="G182" s="85">
        <v>3500</v>
      </c>
    </row>
    <row r="183" spans="2:7" outlineLevel="1" x14ac:dyDescent="0.35">
      <c r="B183" s="237" t="s">
        <v>89</v>
      </c>
      <c r="C183" s="62" t="s">
        <v>149</v>
      </c>
      <c r="D183" s="85"/>
      <c r="E183" s="86"/>
      <c r="F183" s="85">
        <f t="shared" si="5"/>
        <v>700</v>
      </c>
      <c r="G183" s="85">
        <v>3500</v>
      </c>
    </row>
    <row r="184" spans="2:7" outlineLevel="1" x14ac:dyDescent="0.35">
      <c r="B184" s="238" t="s">
        <v>90</v>
      </c>
      <c r="C184" s="62" t="s">
        <v>149</v>
      </c>
      <c r="D184" s="85"/>
      <c r="E184" s="86"/>
      <c r="F184" s="85">
        <f t="shared" si="5"/>
        <v>700</v>
      </c>
      <c r="G184" s="85">
        <v>3500</v>
      </c>
    </row>
    <row r="185" spans="2:7" outlineLevel="1" x14ac:dyDescent="0.35">
      <c r="B185" s="238" t="s">
        <v>91</v>
      </c>
      <c r="C185" s="62" t="s">
        <v>149</v>
      </c>
      <c r="D185" s="85"/>
      <c r="E185" s="86"/>
      <c r="F185" s="85">
        <f t="shared" si="5"/>
        <v>700</v>
      </c>
      <c r="G185" s="85">
        <v>3500</v>
      </c>
    </row>
    <row r="186" spans="2:7" outlineLevel="1" x14ac:dyDescent="0.35">
      <c r="B186" s="237" t="s">
        <v>92</v>
      </c>
      <c r="C186" s="62" t="s">
        <v>149</v>
      </c>
      <c r="D186" s="85"/>
      <c r="E186" s="86"/>
      <c r="F186" s="85">
        <f t="shared" si="5"/>
        <v>700</v>
      </c>
      <c r="G186" s="85">
        <v>3500</v>
      </c>
    </row>
    <row r="187" spans="2:7" outlineLevel="1" x14ac:dyDescent="0.35">
      <c r="B187" s="238" t="s">
        <v>93</v>
      </c>
      <c r="C187" s="62" t="s">
        <v>149</v>
      </c>
      <c r="D187" s="85"/>
      <c r="E187" s="86"/>
      <c r="F187" s="85">
        <f t="shared" si="5"/>
        <v>700</v>
      </c>
      <c r="G187" s="85">
        <v>3500</v>
      </c>
    </row>
    <row r="188" spans="2:7" outlineLevel="1" x14ac:dyDescent="0.35">
      <c r="B188" s="237" t="s">
        <v>94</v>
      </c>
      <c r="C188" s="62" t="s">
        <v>149</v>
      </c>
      <c r="D188" s="85"/>
      <c r="E188" s="86"/>
      <c r="F188" s="85">
        <f t="shared" si="5"/>
        <v>700</v>
      </c>
      <c r="G188" s="85">
        <v>3500</v>
      </c>
    </row>
    <row r="189" spans="2:7" outlineLevel="1" x14ac:dyDescent="0.35">
      <c r="B189" s="238" t="s">
        <v>95</v>
      </c>
      <c r="C189" s="62" t="s">
        <v>149</v>
      </c>
      <c r="D189" s="85"/>
      <c r="E189" s="86"/>
      <c r="F189" s="85">
        <f t="shared" si="5"/>
        <v>700</v>
      </c>
      <c r="G189" s="85">
        <v>3500</v>
      </c>
    </row>
    <row r="190" spans="2:7" outlineLevel="1" x14ac:dyDescent="0.35">
      <c r="B190" s="237" t="s">
        <v>96</v>
      </c>
      <c r="C190" s="62" t="s">
        <v>149</v>
      </c>
      <c r="D190" s="85"/>
      <c r="E190" s="86"/>
      <c r="F190" s="85">
        <f t="shared" si="5"/>
        <v>700</v>
      </c>
      <c r="G190" s="85">
        <v>3500</v>
      </c>
    </row>
    <row r="191" spans="2:7" outlineLevel="1" x14ac:dyDescent="0.35">
      <c r="B191" s="238" t="s">
        <v>97</v>
      </c>
      <c r="C191" s="62" t="s">
        <v>149</v>
      </c>
      <c r="D191" s="85"/>
      <c r="E191" s="86"/>
      <c r="F191" s="85">
        <f t="shared" si="5"/>
        <v>700</v>
      </c>
      <c r="G191" s="85">
        <v>3500</v>
      </c>
    </row>
    <row r="192" spans="2:7" outlineLevel="1" x14ac:dyDescent="0.35">
      <c r="B192" s="237" t="s">
        <v>98</v>
      </c>
      <c r="C192" s="62" t="s">
        <v>149</v>
      </c>
      <c r="D192" s="85"/>
      <c r="E192" s="86"/>
      <c r="F192" s="85">
        <f t="shared" si="5"/>
        <v>700</v>
      </c>
      <c r="G192" s="85">
        <v>3500</v>
      </c>
    </row>
    <row r="193" spans="2:7" outlineLevel="1" x14ac:dyDescent="0.35">
      <c r="B193" s="238" t="s">
        <v>99</v>
      </c>
      <c r="C193" s="62" t="s">
        <v>149</v>
      </c>
      <c r="D193" s="85"/>
      <c r="E193" s="86"/>
      <c r="F193" s="85">
        <f t="shared" si="5"/>
        <v>700</v>
      </c>
      <c r="G193" s="85">
        <v>3500</v>
      </c>
    </row>
    <row r="195" spans="2:7" x14ac:dyDescent="0.35">
      <c r="B195" s="17"/>
    </row>
    <row r="196" spans="2:7" x14ac:dyDescent="0.35">
      <c r="B196" s="17"/>
    </row>
  </sheetData>
  <mergeCells count="45">
    <mergeCell ref="D167:E167"/>
    <mergeCell ref="F167:G167"/>
    <mergeCell ref="B135:B137"/>
    <mergeCell ref="C135:C137"/>
    <mergeCell ref="D135:E135"/>
    <mergeCell ref="F135:G135"/>
    <mergeCell ref="B164:G164"/>
    <mergeCell ref="B166:B168"/>
    <mergeCell ref="C166:C168"/>
    <mergeCell ref="D166:E166"/>
    <mergeCell ref="F166:G166"/>
    <mergeCell ref="D105:E105"/>
    <mergeCell ref="F105:G105"/>
    <mergeCell ref="D136:E136"/>
    <mergeCell ref="F136:G136"/>
    <mergeCell ref="C2:G2"/>
    <mergeCell ref="B9:G9"/>
    <mergeCell ref="B40:G40"/>
    <mergeCell ref="B71:G71"/>
    <mergeCell ref="B102:G102"/>
    <mergeCell ref="B133:G133"/>
    <mergeCell ref="B104:B106"/>
    <mergeCell ref="C104:C106"/>
    <mergeCell ref="D104:E104"/>
    <mergeCell ref="F104:G104"/>
    <mergeCell ref="B73:B75"/>
    <mergeCell ref="C73:C75"/>
    <mergeCell ref="D74:E74"/>
    <mergeCell ref="F74:G74"/>
    <mergeCell ref="J2:L2"/>
    <mergeCell ref="D12:E12"/>
    <mergeCell ref="F12:G12"/>
    <mergeCell ref="F73:G73"/>
    <mergeCell ref="D42:E42"/>
    <mergeCell ref="F42:G42"/>
    <mergeCell ref="D73:E73"/>
    <mergeCell ref="D43:E43"/>
    <mergeCell ref="F43:G43"/>
    <mergeCell ref="B42:B44"/>
    <mergeCell ref="C42:C44"/>
    <mergeCell ref="B5:I5"/>
    <mergeCell ref="D11:E11"/>
    <mergeCell ref="F11:G11"/>
    <mergeCell ref="C11:C13"/>
    <mergeCell ref="B11:B13"/>
  </mergeCells>
  <hyperlinks>
    <hyperlink ref="J2" location="'Αρχική σελίδα'!A1" display="Πίσω στην αρχική σελίδα" xr:uid="{302C032D-A23A-44E6-8795-11A166E6126F}"/>
  </hyperlinks>
  <pageMargins left="0.7" right="0.7" top="0.75" bottom="0.75" header="0.3" footer="0.3"/>
  <pageSetup paperSize="9" scale="52"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DA470-EBE3-4FD8-9696-40B6FE359B9D}">
  <sheetPr>
    <tabColor theme="4" tint="0.79998168889431442"/>
  </sheetPr>
  <dimension ref="B2:AV241"/>
  <sheetViews>
    <sheetView showGridLines="0" zoomScale="85" zoomScaleNormal="85" workbookViewId="0">
      <pane xSplit="2" topLeftCell="AP1" activePane="topRight" state="frozen"/>
      <selection activeCell="A40" sqref="A40"/>
      <selection pane="topRight" activeCell="AR35" sqref="AR35"/>
    </sheetView>
  </sheetViews>
  <sheetFormatPr defaultColWidth="8.81640625" defaultRowHeight="14.5" outlineLevelRow="1" x14ac:dyDescent="0.35"/>
  <cols>
    <col min="1" max="1" width="2.81640625" customWidth="1"/>
    <col min="2" max="2" width="58.81640625" customWidth="1"/>
    <col min="3" max="3" width="24.453125" customWidth="1"/>
    <col min="4" max="13" width="13.7265625" customWidth="1"/>
    <col min="14" max="14" width="18.7265625" customWidth="1"/>
    <col min="15" max="15" width="1.7265625" customWidth="1"/>
    <col min="16" max="16" width="23.7265625" customWidth="1"/>
    <col min="17" max="17" width="24.81640625" customWidth="1"/>
    <col min="18" max="18" width="14.81640625" customWidth="1"/>
    <col min="19" max="19" width="13.7265625" customWidth="1"/>
    <col min="20" max="21" width="23.7265625" customWidth="1"/>
    <col min="22" max="22" width="12.81640625" customWidth="1"/>
    <col min="23" max="23" width="24.81640625" customWidth="1"/>
    <col min="24" max="24" width="14.81640625" customWidth="1"/>
    <col min="25" max="25" width="13.7265625" customWidth="1"/>
    <col min="26" max="27" width="23.7265625" customWidth="1"/>
    <col min="28" max="28" width="12.81640625" customWidth="1"/>
    <col min="29" max="29" width="24.81640625" customWidth="1"/>
    <col min="30" max="30" width="14.81640625" customWidth="1"/>
    <col min="31" max="31" width="13.7265625" customWidth="1"/>
    <col min="32" max="33" width="23.7265625" customWidth="1"/>
    <col min="34" max="34" width="12.81640625" customWidth="1"/>
    <col min="35" max="35" width="24.81640625" customWidth="1"/>
    <col min="36" max="36" width="14.81640625" customWidth="1"/>
    <col min="37" max="37" width="13.7265625" customWidth="1"/>
    <col min="38" max="39" width="23.7265625" customWidth="1"/>
    <col min="40" max="40" width="12.81640625" customWidth="1"/>
    <col min="41" max="41" width="24.81640625" customWidth="1"/>
    <col min="42" max="42" width="14.81640625" customWidth="1"/>
    <col min="43" max="43" width="13.7265625" customWidth="1"/>
    <col min="44" max="44" width="22.453125" customWidth="1"/>
    <col min="45" max="45" width="18.7265625" customWidth="1"/>
  </cols>
  <sheetData>
    <row r="2" spans="2:45" ht="18.5" x14ac:dyDescent="0.45">
      <c r="B2" s="1" t="s">
        <v>0</v>
      </c>
      <c r="C2" s="307" t="str">
        <f>'Αρχική σελίδα'!C3</f>
        <v>Ανατολικής Μακεδονίας και Θράκης</v>
      </c>
      <c r="D2" s="307"/>
      <c r="E2" s="307"/>
      <c r="F2" s="307"/>
      <c r="G2" s="307"/>
      <c r="H2" s="97"/>
      <c r="J2" s="277" t="s">
        <v>59</v>
      </c>
    </row>
    <row r="3" spans="2:45" ht="18.5" x14ac:dyDescent="0.45">
      <c r="B3" s="2" t="s">
        <v>2</v>
      </c>
      <c r="C3" s="98">
        <f>'Αρχική σελίδα'!C4</f>
        <v>2024</v>
      </c>
      <c r="D3" s="45" t="s">
        <v>3</v>
      </c>
      <c r="E3" s="45">
        <f>C3+4</f>
        <v>2028</v>
      </c>
    </row>
    <row r="4" spans="2:45" ht="14.5" customHeight="1" x14ac:dyDescent="0.45">
      <c r="C4" s="2"/>
      <c r="D4" s="45"/>
      <c r="E4" s="45"/>
    </row>
    <row r="5" spans="2:45" ht="101.5" customHeight="1" x14ac:dyDescent="0.35">
      <c r="B5" s="309" t="s">
        <v>150</v>
      </c>
      <c r="C5" s="309"/>
      <c r="D5" s="309"/>
      <c r="E5" s="309"/>
      <c r="F5" s="309"/>
      <c r="G5" s="309"/>
      <c r="H5" s="309"/>
      <c r="I5" s="309"/>
    </row>
    <row r="6" spans="2:45" x14ac:dyDescent="0.35">
      <c r="B6" s="223"/>
      <c r="C6" s="223"/>
      <c r="D6" s="223"/>
      <c r="E6" s="223"/>
      <c r="F6" s="223"/>
      <c r="G6" s="223"/>
      <c r="H6" s="223"/>
    </row>
    <row r="7" spans="2:45" ht="18.5" x14ac:dyDescent="0.45">
      <c r="B7" s="250" t="str">
        <f>"Ποσότητες αερίου που διανέμονται μέσω του δικτύου διανομής ιστορικά ("&amp;(C3-5)&amp;" - "&amp;(C3-1)&amp;") και για το Πρόγραμμα Ανάπτυξης  "&amp;C3&amp;" - "&amp;E3</f>
        <v>Ποσότητες αερίου που διανέμονται μέσω του δικτύου διανομής ιστορικά (2019 - 2023) και για το Πρόγραμμα Ανάπτυξης  2024 - 2028</v>
      </c>
      <c r="C7" s="100"/>
      <c r="D7" s="100"/>
      <c r="E7" s="100"/>
      <c r="F7" s="100"/>
      <c r="G7" s="100"/>
      <c r="H7" s="97"/>
      <c r="I7" s="97"/>
      <c r="J7" s="97"/>
    </row>
    <row r="8" spans="2:45" ht="18.5" x14ac:dyDescent="0.45">
      <c r="B8" s="226"/>
      <c r="C8" s="55"/>
      <c r="D8" s="55"/>
      <c r="E8" s="55"/>
      <c r="F8" s="55"/>
      <c r="G8" s="55"/>
    </row>
    <row r="9" spans="2:45" ht="15.5" x14ac:dyDescent="0.35">
      <c r="B9" s="306" t="s">
        <v>143</v>
      </c>
      <c r="C9" s="306"/>
      <c r="D9" s="306"/>
      <c r="E9" s="306"/>
      <c r="F9" s="306"/>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row>
    <row r="10" spans="2:45" ht="5.5" customHeight="1" outlineLevel="1" x14ac:dyDescent="0.35">
      <c r="B10" s="102"/>
      <c r="C10" s="102"/>
      <c r="D10" s="102"/>
      <c r="E10" s="102"/>
      <c r="F10" s="102"/>
      <c r="G10" s="102"/>
      <c r="H10" s="102"/>
      <c r="I10" s="102"/>
      <c r="J10" s="102"/>
      <c r="K10" s="102"/>
      <c r="L10" s="102"/>
      <c r="M10" s="102"/>
      <c r="N10" s="102"/>
      <c r="O10" s="102"/>
      <c r="P10" s="102"/>
      <c r="Q10" s="102"/>
      <c r="R10" s="102"/>
      <c r="S10" s="102"/>
      <c r="T10" s="102"/>
      <c r="U10" s="102"/>
      <c r="V10" s="102"/>
      <c r="W10" s="102"/>
      <c r="X10" s="102"/>
      <c r="Y10" s="102"/>
      <c r="Z10" s="102"/>
      <c r="AA10" s="102"/>
      <c r="AB10" s="102"/>
      <c r="AC10" s="102"/>
      <c r="AD10" s="102"/>
      <c r="AE10" s="102"/>
      <c r="AF10" s="102"/>
      <c r="AG10" s="102"/>
      <c r="AH10" s="102"/>
      <c r="AI10" s="102"/>
      <c r="AJ10" s="102"/>
      <c r="AK10" s="102"/>
    </row>
    <row r="11" spans="2:45" outlineLevel="1" x14ac:dyDescent="0.35">
      <c r="B11" s="332"/>
      <c r="C11" s="329" t="s">
        <v>105</v>
      </c>
      <c r="D11" s="317" t="s">
        <v>131</v>
      </c>
      <c r="E11" s="318"/>
      <c r="F11" s="318"/>
      <c r="G11" s="318"/>
      <c r="H11" s="318"/>
      <c r="I11" s="318"/>
      <c r="J11" s="318"/>
      <c r="K11" s="318"/>
      <c r="L11" s="319"/>
      <c r="M11" s="322" t="str">
        <f xml:space="preserve"> D12&amp;" - "&amp;K12</f>
        <v>2019 - 2023</v>
      </c>
      <c r="N11" s="323"/>
      <c r="P11" s="317" t="s">
        <v>132</v>
      </c>
      <c r="Q11" s="318"/>
      <c r="R11" s="318"/>
      <c r="S11" s="318"/>
      <c r="T11" s="318"/>
      <c r="U11" s="318"/>
      <c r="V11" s="318"/>
      <c r="W11" s="318"/>
      <c r="X11" s="318"/>
      <c r="Y11" s="318"/>
      <c r="Z11" s="318"/>
      <c r="AA11" s="318"/>
      <c r="AB11" s="318"/>
      <c r="AC11" s="318"/>
      <c r="AD11" s="318"/>
      <c r="AE11" s="318"/>
      <c r="AF11" s="318"/>
      <c r="AG11" s="318"/>
      <c r="AH11" s="318"/>
      <c r="AI11" s="318"/>
      <c r="AJ11" s="318"/>
      <c r="AK11" s="318"/>
      <c r="AL11" s="318"/>
      <c r="AM11" s="318"/>
      <c r="AN11" s="318"/>
      <c r="AO11" s="318"/>
      <c r="AP11" s="318"/>
      <c r="AQ11" s="318"/>
      <c r="AR11" s="318"/>
      <c r="AS11" s="319"/>
    </row>
    <row r="12" spans="2:45" outlineLevel="1" x14ac:dyDescent="0.35">
      <c r="B12" s="333"/>
      <c r="C12" s="330"/>
      <c r="D12" s="81">
        <f>$C$3-5</f>
        <v>2019</v>
      </c>
      <c r="E12" s="317">
        <f>$C$3-4</f>
        <v>2020</v>
      </c>
      <c r="F12" s="319"/>
      <c r="G12" s="317">
        <f>$C$3-3</f>
        <v>2021</v>
      </c>
      <c r="H12" s="319"/>
      <c r="I12" s="317">
        <f>$C$3-2</f>
        <v>2022</v>
      </c>
      <c r="J12" s="319"/>
      <c r="K12" s="317">
        <f>$C$3-1</f>
        <v>2023</v>
      </c>
      <c r="L12" s="319"/>
      <c r="M12" s="324"/>
      <c r="N12" s="325"/>
      <c r="P12" s="346">
        <f>$C$3</f>
        <v>2024</v>
      </c>
      <c r="Q12" s="347"/>
      <c r="R12" s="347"/>
      <c r="S12" s="345"/>
      <c r="T12" s="346">
        <f>$C$3+1</f>
        <v>2025</v>
      </c>
      <c r="U12" s="347"/>
      <c r="V12" s="347"/>
      <c r="W12" s="347"/>
      <c r="X12" s="347"/>
      <c r="Y12" s="345"/>
      <c r="Z12" s="317">
        <f>$C$3+2</f>
        <v>2026</v>
      </c>
      <c r="AA12" s="318"/>
      <c r="AB12" s="318"/>
      <c r="AC12" s="318"/>
      <c r="AD12" s="318"/>
      <c r="AE12" s="319"/>
      <c r="AF12" s="317">
        <f>$C$3+3</f>
        <v>2027</v>
      </c>
      <c r="AG12" s="318"/>
      <c r="AH12" s="318"/>
      <c r="AI12" s="318"/>
      <c r="AJ12" s="318"/>
      <c r="AK12" s="319"/>
      <c r="AL12" s="317">
        <f>$C$3+4</f>
        <v>2028</v>
      </c>
      <c r="AM12" s="318"/>
      <c r="AN12" s="318"/>
      <c r="AO12" s="318"/>
      <c r="AP12" s="318"/>
      <c r="AQ12" s="319"/>
      <c r="AR12" s="320" t="str">
        <f>P12&amp;" - "&amp;AL12</f>
        <v>2024 - 2028</v>
      </c>
      <c r="AS12" s="321"/>
    </row>
    <row r="13" spans="2:45" ht="14.5" customHeight="1" outlineLevel="1" x14ac:dyDescent="0.35">
      <c r="B13" s="333"/>
      <c r="C13" s="330"/>
      <c r="D13" s="355" t="s">
        <v>151</v>
      </c>
      <c r="E13" s="352" t="s">
        <v>151</v>
      </c>
      <c r="F13" s="357" t="s">
        <v>135</v>
      </c>
      <c r="G13" s="352" t="s">
        <v>151</v>
      </c>
      <c r="H13" s="357" t="s">
        <v>135</v>
      </c>
      <c r="I13" s="352" t="s">
        <v>151</v>
      </c>
      <c r="J13" s="359" t="s">
        <v>135</v>
      </c>
      <c r="K13" s="352" t="s">
        <v>151</v>
      </c>
      <c r="L13" s="359" t="s">
        <v>135</v>
      </c>
      <c r="M13" s="352" t="s">
        <v>127</v>
      </c>
      <c r="N13" s="350" t="s">
        <v>136</v>
      </c>
      <c r="P13" s="352" t="str">
        <f>"Διανεμόμενες ποσότητες σε πελάτες που συνδέθηκαν το "&amp;P12</f>
        <v>Διανεμόμενες ποσότητες σε πελάτες που συνδέθηκαν το 2024</v>
      </c>
      <c r="Q13" s="344" t="s">
        <v>152</v>
      </c>
      <c r="R13" s="344" t="s">
        <v>153</v>
      </c>
      <c r="S13" s="354" t="s">
        <v>135</v>
      </c>
      <c r="T13" s="346" t="s">
        <v>154</v>
      </c>
      <c r="U13" s="347"/>
      <c r="V13" s="347"/>
      <c r="W13" s="344" t="s">
        <v>152</v>
      </c>
      <c r="X13" s="344" t="s">
        <v>153</v>
      </c>
      <c r="Y13" s="345" t="s">
        <v>135</v>
      </c>
      <c r="Z13" s="346" t="s">
        <v>154</v>
      </c>
      <c r="AA13" s="347"/>
      <c r="AB13" s="347"/>
      <c r="AC13" s="344" t="s">
        <v>152</v>
      </c>
      <c r="AD13" s="344" t="s">
        <v>153</v>
      </c>
      <c r="AE13" s="345" t="s">
        <v>135</v>
      </c>
      <c r="AF13" s="346" t="s">
        <v>154</v>
      </c>
      <c r="AG13" s="347"/>
      <c r="AH13" s="347"/>
      <c r="AI13" s="344" t="s">
        <v>152</v>
      </c>
      <c r="AJ13" s="344" t="s">
        <v>153</v>
      </c>
      <c r="AK13" s="345" t="s">
        <v>135</v>
      </c>
      <c r="AL13" s="346" t="s">
        <v>154</v>
      </c>
      <c r="AM13" s="347"/>
      <c r="AN13" s="347"/>
      <c r="AO13" s="344" t="s">
        <v>152</v>
      </c>
      <c r="AP13" s="344" t="s">
        <v>153</v>
      </c>
      <c r="AQ13" s="345" t="s">
        <v>135</v>
      </c>
      <c r="AR13" s="348" t="s">
        <v>127</v>
      </c>
      <c r="AS13" s="342" t="s">
        <v>136</v>
      </c>
    </row>
    <row r="14" spans="2:45" ht="58" outlineLevel="1" x14ac:dyDescent="0.35">
      <c r="B14" s="334"/>
      <c r="C14" s="331"/>
      <c r="D14" s="356"/>
      <c r="E14" s="353"/>
      <c r="F14" s="358"/>
      <c r="G14" s="353"/>
      <c r="H14" s="358"/>
      <c r="I14" s="353"/>
      <c r="J14" s="360"/>
      <c r="K14" s="353"/>
      <c r="L14" s="360"/>
      <c r="M14" s="353"/>
      <c r="N14" s="351"/>
      <c r="P14" s="353"/>
      <c r="Q14" s="344"/>
      <c r="R14" s="344"/>
      <c r="S14" s="354"/>
      <c r="T14" s="122" t="str">
        <f>"Διανεμόμενες ποσότητες σε πελάτες που συνδέθηκαν το "&amp;T12</f>
        <v>Διανεμόμενες ποσότητες σε πελάτες που συνδέθηκαν το 2025</v>
      </c>
      <c r="U14" s="104" t="str">
        <f>"Διανεμόμενες ποσότητες σε πελάτες που συνδέθηκαν το "&amp;P12</f>
        <v>Διανεμόμενες ποσότητες σε πελάτες που συνδέθηκαν το 2024</v>
      </c>
      <c r="V14" s="58" t="s">
        <v>155</v>
      </c>
      <c r="W14" s="344"/>
      <c r="X14" s="344"/>
      <c r="Y14" s="345"/>
      <c r="Z14" s="122" t="str">
        <f>"Διανεμόμενες ποσότητες σε πελάτες που συνδέθηκαν το "&amp;Z12</f>
        <v>Διανεμόμενες ποσότητες σε πελάτες που συνδέθηκαν το 2026</v>
      </c>
      <c r="AA14" s="104" t="str">
        <f>"Διανεμόμενες ποσότητες σε πελάτες που συνδέθηκαν το "&amp;$P$12&amp;" - "&amp;T12</f>
        <v>Διανεμόμενες ποσότητες σε πελάτες που συνδέθηκαν το 2024 - 2025</v>
      </c>
      <c r="AB14" s="58" t="s">
        <v>155</v>
      </c>
      <c r="AC14" s="344"/>
      <c r="AD14" s="344"/>
      <c r="AE14" s="345"/>
      <c r="AF14" s="122" t="str">
        <f>"Διανεμόμενες ποσότητες σε πελάτες που συνδέθηκαν το "&amp;AF12</f>
        <v>Διανεμόμενες ποσότητες σε πελάτες που συνδέθηκαν το 2027</v>
      </c>
      <c r="AG14" s="104" t="str">
        <f>"Διανεμόμενες ποσότητες σε πελάτες που συνδέθηκαν το "&amp;$P$12&amp;" - "&amp;Z12</f>
        <v>Διανεμόμενες ποσότητες σε πελάτες που συνδέθηκαν το 2024 - 2026</v>
      </c>
      <c r="AH14" s="58" t="s">
        <v>155</v>
      </c>
      <c r="AI14" s="344"/>
      <c r="AJ14" s="344"/>
      <c r="AK14" s="345"/>
      <c r="AL14" s="122" t="str">
        <f>"Διανεμόμενες ποσότητες σε πελάτες που συνδέθηκαν το "&amp;AL12</f>
        <v>Διανεμόμενες ποσότητες σε πελάτες που συνδέθηκαν το 2028</v>
      </c>
      <c r="AM14" s="104" t="str">
        <f>"Διανεμόμενες ποσότητες σε πελάτες που συνδέθηκαν το "&amp;$P$12&amp;" - "&amp;AF12</f>
        <v>Διανεμόμενες ποσότητες σε πελάτες που συνδέθηκαν το 2024 - 2027</v>
      </c>
      <c r="AN14" s="58" t="s">
        <v>155</v>
      </c>
      <c r="AO14" s="344"/>
      <c r="AP14" s="344"/>
      <c r="AQ14" s="345"/>
      <c r="AR14" s="349"/>
      <c r="AS14" s="343"/>
    </row>
    <row r="15" spans="2:45" outlineLevel="1" x14ac:dyDescent="0.35">
      <c r="B15" s="237" t="s">
        <v>75</v>
      </c>
      <c r="C15" s="62" t="s">
        <v>115</v>
      </c>
      <c r="D15" s="181">
        <f t="shared" ref="D15:E39" si="0">D49+D82+D115+D148+D181+D214</f>
        <v>0</v>
      </c>
      <c r="E15" s="158">
        <f t="shared" si="0"/>
        <v>0</v>
      </c>
      <c r="F15" s="167">
        <f t="shared" ref="F15" si="1">IFERROR((E15-D15)/D15,0)</f>
        <v>0</v>
      </c>
      <c r="G15" s="158">
        <f t="shared" ref="G15:G39" si="2">G49+G82+G115+G148+G181+G214</f>
        <v>0</v>
      </c>
      <c r="H15" s="167">
        <f>IFERROR((G15-E15)/E15,0)</f>
        <v>0</v>
      </c>
      <c r="I15" s="158">
        <f t="shared" ref="I15:K39" si="3">I49+I82+I115+I148+I181+I214</f>
        <v>0</v>
      </c>
      <c r="J15" s="167">
        <f>IFERROR((I15-G15)/G15,0)</f>
        <v>0</v>
      </c>
      <c r="K15" s="158">
        <f t="shared" si="3"/>
        <v>0</v>
      </c>
      <c r="L15" s="167">
        <f t="shared" ref="L15:L40" si="4">IFERROR((K15-I15)/I15,0)</f>
        <v>0</v>
      </c>
      <c r="M15" s="164">
        <f t="shared" ref="M15:M39" si="5">D15+E15+G15+I15+K15</f>
        <v>0</v>
      </c>
      <c r="N15" s="165">
        <f t="shared" ref="N15:N40" si="6">IFERROR((K15/D15)^(1/4)-1,0)</f>
        <v>0</v>
      </c>
      <c r="P15" s="158">
        <f t="shared" ref="P15:R39" si="7">P49+P82+P115+P148+P181+P214</f>
        <v>0</v>
      </c>
      <c r="Q15" s="157">
        <f t="shared" si="7"/>
        <v>0</v>
      </c>
      <c r="R15" s="157">
        <f t="shared" si="7"/>
        <v>0</v>
      </c>
      <c r="S15" s="182">
        <f t="shared" ref="S15" si="8">IFERROR((R15-K15)/K15,0)</f>
        <v>0</v>
      </c>
      <c r="T15" s="158">
        <f t="shared" ref="T15:X24" si="9">T49+T82+T115+T148+T181+T214</f>
        <v>0</v>
      </c>
      <c r="U15" s="157">
        <f t="shared" si="9"/>
        <v>0</v>
      </c>
      <c r="V15" s="157">
        <f t="shared" si="9"/>
        <v>0</v>
      </c>
      <c r="W15" s="157">
        <f t="shared" si="9"/>
        <v>0</v>
      </c>
      <c r="X15" s="157">
        <f t="shared" si="9"/>
        <v>0</v>
      </c>
      <c r="Y15" s="167">
        <f>IFERROR((X15-R15)/R15,0)</f>
        <v>0</v>
      </c>
      <c r="Z15" s="158">
        <f t="shared" ref="Z15:AD24" si="10">Z49+Z82+Z115+Z148+Z181+Z214</f>
        <v>0</v>
      </c>
      <c r="AA15" s="157">
        <f t="shared" si="10"/>
        <v>0</v>
      </c>
      <c r="AB15" s="157">
        <f t="shared" si="10"/>
        <v>0</v>
      </c>
      <c r="AC15" s="157">
        <f t="shared" si="10"/>
        <v>0</v>
      </c>
      <c r="AD15" s="157">
        <f t="shared" si="10"/>
        <v>0</v>
      </c>
      <c r="AE15" s="167">
        <f t="shared" ref="AE15" si="11">IFERROR((AD15-X15)/X15,0)</f>
        <v>0</v>
      </c>
      <c r="AF15" s="158">
        <f t="shared" ref="AF15:AJ24" si="12">AF49+AF82+AF115+AF148+AF181+AF214</f>
        <v>0</v>
      </c>
      <c r="AG15" s="157">
        <f t="shared" si="12"/>
        <v>0</v>
      </c>
      <c r="AH15" s="157">
        <f t="shared" si="12"/>
        <v>0</v>
      </c>
      <c r="AI15" s="157">
        <f t="shared" si="12"/>
        <v>0</v>
      </c>
      <c r="AJ15" s="157">
        <f t="shared" si="12"/>
        <v>0</v>
      </c>
      <c r="AK15" s="167">
        <f>IFERROR((AJ15-AD15)/AD15,0)</f>
        <v>0</v>
      </c>
      <c r="AL15" s="158">
        <f t="shared" ref="AL15:AP24" si="13">AL49+AL82+AL115+AL148+AL181+AL214</f>
        <v>0</v>
      </c>
      <c r="AM15" s="157">
        <f t="shared" si="13"/>
        <v>0</v>
      </c>
      <c r="AN15" s="157">
        <f t="shared" si="13"/>
        <v>0</v>
      </c>
      <c r="AO15" s="157">
        <f t="shared" si="13"/>
        <v>0</v>
      </c>
      <c r="AP15" s="157">
        <f t="shared" si="13"/>
        <v>0</v>
      </c>
      <c r="AQ15" s="167">
        <f>IFERROR((AP15-AJ15)/AJ15,0)</f>
        <v>0</v>
      </c>
      <c r="AR15" s="164">
        <f>SUM(R15,X15,AD15,AJ15,AP15)</f>
        <v>0</v>
      </c>
      <c r="AS15" s="165">
        <f t="shared" ref="AS15" si="14">IFERROR((AP15/R15)^(1/4)-1,0)</f>
        <v>0</v>
      </c>
    </row>
    <row r="16" spans="2:45" outlineLevel="1" x14ac:dyDescent="0.35">
      <c r="B16" s="238" t="s">
        <v>76</v>
      </c>
      <c r="C16" s="62" t="s">
        <v>115</v>
      </c>
      <c r="D16" s="181">
        <f t="shared" si="0"/>
        <v>18858.997000000003</v>
      </c>
      <c r="E16" s="158">
        <f t="shared" si="0"/>
        <v>18619.370000000003</v>
      </c>
      <c r="F16" s="167">
        <f t="shared" ref="F16:F39" si="15">IFERROR((E16-D16)/D16,0)</f>
        <v>-1.2706243073266323E-2</v>
      </c>
      <c r="G16" s="158">
        <f t="shared" si="2"/>
        <v>20865.824000000001</v>
      </c>
      <c r="H16" s="167">
        <f t="shared" ref="H16:H39" si="16">IFERROR((G16-E16)/E16,0)</f>
        <v>0.12065145061299054</v>
      </c>
      <c r="I16" s="158">
        <f t="shared" si="3"/>
        <v>17492</v>
      </c>
      <c r="J16" s="167">
        <f t="shared" ref="J16:J39" si="17">IFERROR((I16-G16)/G16,0)</f>
        <v>-0.1616913858757747</v>
      </c>
      <c r="K16" s="158">
        <f t="shared" si="3"/>
        <v>7214</v>
      </c>
      <c r="L16" s="167">
        <f t="shared" si="4"/>
        <v>-0.58758289503773153</v>
      </c>
      <c r="M16" s="164">
        <f t="shared" si="5"/>
        <v>83050.191000000006</v>
      </c>
      <c r="N16" s="165">
        <f t="shared" si="6"/>
        <v>-0.21356218728364829</v>
      </c>
      <c r="P16" s="158">
        <f t="shared" si="7"/>
        <v>0</v>
      </c>
      <c r="Q16" s="157">
        <f t="shared" si="7"/>
        <v>7214</v>
      </c>
      <c r="R16" s="157">
        <f t="shared" si="7"/>
        <v>7214</v>
      </c>
      <c r="S16" s="182">
        <f t="shared" ref="S16:S39" si="18">IFERROR((R16-K16)/K16,0)</f>
        <v>0</v>
      </c>
      <c r="T16" s="158">
        <f t="shared" si="9"/>
        <v>0</v>
      </c>
      <c r="U16" s="157">
        <f t="shared" si="9"/>
        <v>0</v>
      </c>
      <c r="V16" s="157">
        <f t="shared" si="9"/>
        <v>0</v>
      </c>
      <c r="W16" s="157">
        <f t="shared" si="9"/>
        <v>7214</v>
      </c>
      <c r="X16" s="157">
        <f t="shared" si="9"/>
        <v>7214</v>
      </c>
      <c r="Y16" s="167">
        <f t="shared" ref="Y16:Y39" si="19">IFERROR((X16-R16)/R16,0)</f>
        <v>0</v>
      </c>
      <c r="Z16" s="158">
        <f t="shared" si="10"/>
        <v>0</v>
      </c>
      <c r="AA16" s="157">
        <f t="shared" si="10"/>
        <v>0</v>
      </c>
      <c r="AB16" s="157">
        <f t="shared" si="10"/>
        <v>0</v>
      </c>
      <c r="AC16" s="157">
        <f t="shared" si="10"/>
        <v>7214</v>
      </c>
      <c r="AD16" s="157">
        <f t="shared" si="10"/>
        <v>7214</v>
      </c>
      <c r="AE16" s="167">
        <f t="shared" ref="AE16:AE39" si="20">IFERROR((AD16-X16)/X16,0)</f>
        <v>0</v>
      </c>
      <c r="AF16" s="158">
        <f t="shared" si="12"/>
        <v>0</v>
      </c>
      <c r="AG16" s="157">
        <f t="shared" si="12"/>
        <v>0</v>
      </c>
      <c r="AH16" s="157">
        <f t="shared" si="12"/>
        <v>0</v>
      </c>
      <c r="AI16" s="157">
        <f t="shared" si="12"/>
        <v>7214</v>
      </c>
      <c r="AJ16" s="157">
        <f t="shared" si="12"/>
        <v>7214</v>
      </c>
      <c r="AK16" s="167">
        <f t="shared" ref="AK16:AK39" si="21">IFERROR((AJ16-AD16)/AD16,0)</f>
        <v>0</v>
      </c>
      <c r="AL16" s="158">
        <f t="shared" si="13"/>
        <v>0</v>
      </c>
      <c r="AM16" s="157">
        <f t="shared" si="13"/>
        <v>0</v>
      </c>
      <c r="AN16" s="157">
        <f t="shared" si="13"/>
        <v>0</v>
      </c>
      <c r="AO16" s="157">
        <f t="shared" si="13"/>
        <v>7214</v>
      </c>
      <c r="AP16" s="157">
        <f t="shared" si="13"/>
        <v>7214</v>
      </c>
      <c r="AQ16" s="167">
        <f t="shared" ref="AQ16:AQ39" si="22">IFERROR((AP16-AJ16)/AJ16,0)</f>
        <v>0</v>
      </c>
      <c r="AR16" s="164">
        <f>SUM(R16,X16,AD16,AJ16,AP16)</f>
        <v>36070</v>
      </c>
      <c r="AS16" s="165">
        <f t="shared" ref="AS16:AS39" si="23">IFERROR((AP16/R16)^(1/4)-1,0)</f>
        <v>0</v>
      </c>
    </row>
    <row r="17" spans="2:45" outlineLevel="1" x14ac:dyDescent="0.35">
      <c r="B17" s="237" t="s">
        <v>77</v>
      </c>
      <c r="C17" s="62" t="s">
        <v>115</v>
      </c>
      <c r="D17" s="181">
        <f t="shared" si="0"/>
        <v>0</v>
      </c>
      <c r="E17" s="158">
        <f t="shared" si="0"/>
        <v>0</v>
      </c>
      <c r="F17" s="167">
        <f t="shared" si="15"/>
        <v>0</v>
      </c>
      <c r="G17" s="158">
        <f t="shared" si="2"/>
        <v>0</v>
      </c>
      <c r="H17" s="167">
        <f t="shared" si="16"/>
        <v>0</v>
      </c>
      <c r="I17" s="158">
        <f t="shared" si="3"/>
        <v>0</v>
      </c>
      <c r="J17" s="167">
        <f t="shared" si="17"/>
        <v>0</v>
      </c>
      <c r="K17" s="158">
        <f t="shared" si="3"/>
        <v>0</v>
      </c>
      <c r="L17" s="167">
        <f t="shared" si="4"/>
        <v>0</v>
      </c>
      <c r="M17" s="164">
        <f t="shared" si="5"/>
        <v>0</v>
      </c>
      <c r="N17" s="165">
        <f t="shared" si="6"/>
        <v>0</v>
      </c>
      <c r="P17" s="158">
        <f t="shared" si="7"/>
        <v>0</v>
      </c>
      <c r="Q17" s="157">
        <f t="shared" si="7"/>
        <v>0</v>
      </c>
      <c r="R17" s="157">
        <f t="shared" si="7"/>
        <v>0</v>
      </c>
      <c r="S17" s="182">
        <f t="shared" si="18"/>
        <v>0</v>
      </c>
      <c r="T17" s="158">
        <f t="shared" si="9"/>
        <v>0</v>
      </c>
      <c r="U17" s="157">
        <f t="shared" si="9"/>
        <v>0</v>
      </c>
      <c r="V17" s="157">
        <f t="shared" si="9"/>
        <v>0</v>
      </c>
      <c r="W17" s="157">
        <f t="shared" si="9"/>
        <v>0</v>
      </c>
      <c r="X17" s="157">
        <f t="shared" si="9"/>
        <v>0</v>
      </c>
      <c r="Y17" s="167">
        <f t="shared" si="19"/>
        <v>0</v>
      </c>
      <c r="Z17" s="158">
        <f t="shared" si="10"/>
        <v>0</v>
      </c>
      <c r="AA17" s="157">
        <f t="shared" si="10"/>
        <v>0</v>
      </c>
      <c r="AB17" s="157">
        <f t="shared" si="10"/>
        <v>0</v>
      </c>
      <c r="AC17" s="157">
        <f t="shared" si="10"/>
        <v>0</v>
      </c>
      <c r="AD17" s="157">
        <f t="shared" si="10"/>
        <v>0</v>
      </c>
      <c r="AE17" s="167">
        <f t="shared" si="20"/>
        <v>0</v>
      </c>
      <c r="AF17" s="158">
        <f t="shared" si="12"/>
        <v>0</v>
      </c>
      <c r="AG17" s="157">
        <f t="shared" si="12"/>
        <v>0</v>
      </c>
      <c r="AH17" s="157">
        <f t="shared" si="12"/>
        <v>0</v>
      </c>
      <c r="AI17" s="157">
        <f t="shared" si="12"/>
        <v>0</v>
      </c>
      <c r="AJ17" s="157">
        <f t="shared" si="12"/>
        <v>0</v>
      </c>
      <c r="AK17" s="167">
        <f t="shared" si="21"/>
        <v>0</v>
      </c>
      <c r="AL17" s="158">
        <f t="shared" si="13"/>
        <v>0</v>
      </c>
      <c r="AM17" s="157">
        <f t="shared" si="13"/>
        <v>0</v>
      </c>
      <c r="AN17" s="157">
        <f t="shared" si="13"/>
        <v>0</v>
      </c>
      <c r="AO17" s="157">
        <f t="shared" si="13"/>
        <v>0</v>
      </c>
      <c r="AP17" s="157">
        <f t="shared" si="13"/>
        <v>0</v>
      </c>
      <c r="AQ17" s="167">
        <f t="shared" si="22"/>
        <v>0</v>
      </c>
      <c r="AR17" s="164">
        <f t="shared" ref="AR17:AR39" si="24">SUM(R17,X17,AD17,AJ17,AP17)</f>
        <v>0</v>
      </c>
      <c r="AS17" s="165">
        <f t="shared" si="23"/>
        <v>0</v>
      </c>
    </row>
    <row r="18" spans="2:45" outlineLevel="1" x14ac:dyDescent="0.35">
      <c r="B18" s="238" t="s">
        <v>78</v>
      </c>
      <c r="C18" s="62" t="s">
        <v>115</v>
      </c>
      <c r="D18" s="181">
        <f t="shared" si="0"/>
        <v>35293.900999999998</v>
      </c>
      <c r="E18" s="158">
        <f t="shared" si="0"/>
        <v>36368.934999999998</v>
      </c>
      <c r="F18" s="167">
        <f t="shared" si="15"/>
        <v>3.0459483637130386E-2</v>
      </c>
      <c r="G18" s="158">
        <f t="shared" si="2"/>
        <v>36490.081000000006</v>
      </c>
      <c r="H18" s="167">
        <f t="shared" si="16"/>
        <v>3.3310296273456434E-3</v>
      </c>
      <c r="I18" s="158">
        <f t="shared" si="3"/>
        <v>34601</v>
      </c>
      <c r="J18" s="167">
        <f t="shared" si="17"/>
        <v>-5.1769712432263588E-2</v>
      </c>
      <c r="K18" s="158">
        <f t="shared" si="3"/>
        <v>29483</v>
      </c>
      <c r="L18" s="167">
        <f t="shared" si="4"/>
        <v>-0.14791480015028469</v>
      </c>
      <c r="M18" s="164">
        <f t="shared" si="5"/>
        <v>172236.91700000002</v>
      </c>
      <c r="N18" s="165">
        <f t="shared" si="6"/>
        <v>-4.3977744785974715E-2</v>
      </c>
      <c r="P18" s="158">
        <f t="shared" si="7"/>
        <v>8367</v>
      </c>
      <c r="Q18" s="157">
        <f t="shared" si="7"/>
        <v>29483</v>
      </c>
      <c r="R18" s="157">
        <f t="shared" si="7"/>
        <v>37850</v>
      </c>
      <c r="S18" s="182">
        <f t="shared" si="18"/>
        <v>0.28379065902384426</v>
      </c>
      <c r="T18" s="158">
        <f t="shared" si="9"/>
        <v>7237</v>
      </c>
      <c r="U18" s="157">
        <f t="shared" si="9"/>
        <v>41835</v>
      </c>
      <c r="V18" s="157">
        <f t="shared" si="9"/>
        <v>49072</v>
      </c>
      <c r="W18" s="157">
        <f t="shared" si="9"/>
        <v>29483</v>
      </c>
      <c r="X18" s="157">
        <f t="shared" si="9"/>
        <v>78555</v>
      </c>
      <c r="Y18" s="167">
        <f t="shared" si="19"/>
        <v>1.0754293262879788</v>
      </c>
      <c r="Z18" s="158">
        <f t="shared" si="10"/>
        <v>4888.5</v>
      </c>
      <c r="AA18" s="157">
        <f t="shared" si="10"/>
        <v>78020</v>
      </c>
      <c r="AB18" s="157">
        <f t="shared" si="10"/>
        <v>82908.5</v>
      </c>
      <c r="AC18" s="157">
        <f t="shared" si="10"/>
        <v>29483</v>
      </c>
      <c r="AD18" s="157">
        <f t="shared" si="10"/>
        <v>112391.5</v>
      </c>
      <c r="AE18" s="167">
        <f t="shared" si="20"/>
        <v>0.43073642670740248</v>
      </c>
      <c r="AF18" s="158">
        <f t="shared" si="12"/>
        <v>4793.3</v>
      </c>
      <c r="AG18" s="157">
        <f t="shared" si="12"/>
        <v>102462.5</v>
      </c>
      <c r="AH18" s="157">
        <f t="shared" si="12"/>
        <v>107255.8</v>
      </c>
      <c r="AI18" s="157">
        <f t="shared" si="12"/>
        <v>29483</v>
      </c>
      <c r="AJ18" s="157">
        <f t="shared" si="12"/>
        <v>136738.79999999999</v>
      </c>
      <c r="AK18" s="167">
        <f t="shared" si="21"/>
        <v>0.21662937143823144</v>
      </c>
      <c r="AL18" s="158">
        <f t="shared" si="13"/>
        <v>5602.1</v>
      </c>
      <c r="AM18" s="157">
        <f t="shared" si="13"/>
        <v>126429</v>
      </c>
      <c r="AN18" s="157">
        <f t="shared" si="13"/>
        <v>132031.1</v>
      </c>
      <c r="AO18" s="157">
        <f t="shared" si="13"/>
        <v>29483</v>
      </c>
      <c r="AP18" s="157">
        <f t="shared" si="13"/>
        <v>161514.1</v>
      </c>
      <c r="AQ18" s="167">
        <f t="shared" si="22"/>
        <v>0.18118705151719935</v>
      </c>
      <c r="AR18" s="164">
        <f t="shared" si="24"/>
        <v>527049.4</v>
      </c>
      <c r="AS18" s="165">
        <f t="shared" si="23"/>
        <v>0.43726264907184698</v>
      </c>
    </row>
    <row r="19" spans="2:45" outlineLevel="1" x14ac:dyDescent="0.35">
      <c r="B19" s="237" t="s">
        <v>79</v>
      </c>
      <c r="C19" s="62" t="s">
        <v>115</v>
      </c>
      <c r="D19" s="181">
        <f t="shared" si="0"/>
        <v>0</v>
      </c>
      <c r="E19" s="158">
        <f t="shared" si="0"/>
        <v>0</v>
      </c>
      <c r="F19" s="167">
        <f t="shared" si="15"/>
        <v>0</v>
      </c>
      <c r="G19" s="158">
        <f t="shared" si="2"/>
        <v>0</v>
      </c>
      <c r="H19" s="167">
        <f t="shared" si="16"/>
        <v>0</v>
      </c>
      <c r="I19" s="158">
        <f t="shared" si="3"/>
        <v>0</v>
      </c>
      <c r="J19" s="167">
        <f t="shared" si="17"/>
        <v>0</v>
      </c>
      <c r="K19" s="158">
        <f t="shared" si="3"/>
        <v>0</v>
      </c>
      <c r="L19" s="167">
        <f t="shared" si="4"/>
        <v>0</v>
      </c>
      <c r="M19" s="164">
        <f t="shared" si="5"/>
        <v>0</v>
      </c>
      <c r="N19" s="165">
        <f t="shared" si="6"/>
        <v>0</v>
      </c>
      <c r="P19" s="158">
        <f t="shared" si="7"/>
        <v>0</v>
      </c>
      <c r="Q19" s="157">
        <f t="shared" si="7"/>
        <v>0</v>
      </c>
      <c r="R19" s="157">
        <f t="shared" si="7"/>
        <v>0</v>
      </c>
      <c r="S19" s="182">
        <f t="shared" si="18"/>
        <v>0</v>
      </c>
      <c r="T19" s="158">
        <f t="shared" si="9"/>
        <v>0</v>
      </c>
      <c r="U19" s="157">
        <f t="shared" si="9"/>
        <v>0</v>
      </c>
      <c r="V19" s="157">
        <f t="shared" si="9"/>
        <v>0</v>
      </c>
      <c r="W19" s="157">
        <f t="shared" si="9"/>
        <v>0</v>
      </c>
      <c r="X19" s="157">
        <f t="shared" si="9"/>
        <v>0</v>
      </c>
      <c r="Y19" s="167">
        <f t="shared" si="19"/>
        <v>0</v>
      </c>
      <c r="Z19" s="158">
        <f t="shared" si="10"/>
        <v>0</v>
      </c>
      <c r="AA19" s="157">
        <f t="shared" si="10"/>
        <v>0</v>
      </c>
      <c r="AB19" s="157">
        <f t="shared" si="10"/>
        <v>0</v>
      </c>
      <c r="AC19" s="157">
        <f t="shared" si="10"/>
        <v>0</v>
      </c>
      <c r="AD19" s="157">
        <f t="shared" si="10"/>
        <v>0</v>
      </c>
      <c r="AE19" s="167">
        <f t="shared" si="20"/>
        <v>0</v>
      </c>
      <c r="AF19" s="158">
        <f t="shared" si="12"/>
        <v>0</v>
      </c>
      <c r="AG19" s="157">
        <f t="shared" si="12"/>
        <v>0</v>
      </c>
      <c r="AH19" s="157">
        <f t="shared" si="12"/>
        <v>0</v>
      </c>
      <c r="AI19" s="157">
        <f t="shared" si="12"/>
        <v>0</v>
      </c>
      <c r="AJ19" s="157">
        <f t="shared" si="12"/>
        <v>0</v>
      </c>
      <c r="AK19" s="167">
        <f t="shared" si="21"/>
        <v>0</v>
      </c>
      <c r="AL19" s="158">
        <f t="shared" si="13"/>
        <v>0</v>
      </c>
      <c r="AM19" s="157">
        <f t="shared" si="13"/>
        <v>0</v>
      </c>
      <c r="AN19" s="157">
        <f t="shared" si="13"/>
        <v>0</v>
      </c>
      <c r="AO19" s="157">
        <f t="shared" si="13"/>
        <v>0</v>
      </c>
      <c r="AP19" s="157">
        <f t="shared" si="13"/>
        <v>0</v>
      </c>
      <c r="AQ19" s="167">
        <f t="shared" si="22"/>
        <v>0</v>
      </c>
      <c r="AR19" s="164">
        <f t="shared" si="24"/>
        <v>0</v>
      </c>
      <c r="AS19" s="165">
        <f t="shared" si="23"/>
        <v>0</v>
      </c>
    </row>
    <row r="20" spans="2:45" outlineLevel="1" x14ac:dyDescent="0.35">
      <c r="B20" s="238" t="s">
        <v>80</v>
      </c>
      <c r="C20" s="62" t="s">
        <v>115</v>
      </c>
      <c r="D20" s="181">
        <f t="shared" si="0"/>
        <v>96853.353999999992</v>
      </c>
      <c r="E20" s="158">
        <f t="shared" si="0"/>
        <v>104217.80899999999</v>
      </c>
      <c r="F20" s="167">
        <f t="shared" si="15"/>
        <v>7.603717058678218E-2</v>
      </c>
      <c r="G20" s="158">
        <f t="shared" si="2"/>
        <v>108733.595</v>
      </c>
      <c r="H20" s="167">
        <f t="shared" si="16"/>
        <v>4.3330271892398041E-2</v>
      </c>
      <c r="I20" s="158">
        <f t="shared" si="3"/>
        <v>60790.822399999997</v>
      </c>
      <c r="J20" s="167">
        <f t="shared" si="17"/>
        <v>-0.44091959435352068</v>
      </c>
      <c r="K20" s="158">
        <f t="shared" si="3"/>
        <v>513919</v>
      </c>
      <c r="L20" s="167">
        <f t="shared" si="4"/>
        <v>7.4538912242121604</v>
      </c>
      <c r="M20" s="164">
        <f t="shared" si="5"/>
        <v>884514.58040000009</v>
      </c>
      <c r="N20" s="165">
        <f t="shared" si="6"/>
        <v>0.51773169044829204</v>
      </c>
      <c r="P20" s="158">
        <f t="shared" si="7"/>
        <v>9293</v>
      </c>
      <c r="Q20" s="157">
        <f t="shared" si="7"/>
        <v>513919</v>
      </c>
      <c r="R20" s="157">
        <f t="shared" si="7"/>
        <v>523212</v>
      </c>
      <c r="S20" s="182">
        <f t="shared" si="18"/>
        <v>1.8082616132114204E-2</v>
      </c>
      <c r="T20" s="158">
        <f t="shared" si="9"/>
        <v>7268.6</v>
      </c>
      <c r="U20" s="157">
        <f t="shared" si="9"/>
        <v>46465</v>
      </c>
      <c r="V20" s="157">
        <f t="shared" si="9"/>
        <v>53733.599999999999</v>
      </c>
      <c r="W20" s="157">
        <f t="shared" si="9"/>
        <v>513919</v>
      </c>
      <c r="X20" s="157">
        <f t="shared" si="9"/>
        <v>567652.6</v>
      </c>
      <c r="Y20" s="167">
        <f t="shared" si="19"/>
        <v>8.4938036589374821E-2</v>
      </c>
      <c r="Z20" s="158">
        <f t="shared" si="10"/>
        <v>6220</v>
      </c>
      <c r="AA20" s="157">
        <f t="shared" si="10"/>
        <v>82808</v>
      </c>
      <c r="AB20" s="157">
        <f t="shared" si="10"/>
        <v>89028</v>
      </c>
      <c r="AC20" s="157">
        <f t="shared" si="10"/>
        <v>513919</v>
      </c>
      <c r="AD20" s="157">
        <f t="shared" si="10"/>
        <v>602947</v>
      </c>
      <c r="AE20" s="167">
        <f t="shared" si="20"/>
        <v>6.2176056271036236E-2</v>
      </c>
      <c r="AF20" s="158">
        <f t="shared" si="12"/>
        <v>5651</v>
      </c>
      <c r="AG20" s="157">
        <f t="shared" si="12"/>
        <v>113908</v>
      </c>
      <c r="AH20" s="157">
        <f t="shared" si="12"/>
        <v>119559</v>
      </c>
      <c r="AI20" s="157">
        <f t="shared" si="12"/>
        <v>513919</v>
      </c>
      <c r="AJ20" s="157">
        <f t="shared" si="12"/>
        <v>633478</v>
      </c>
      <c r="AK20" s="167">
        <f t="shared" si="21"/>
        <v>5.0636291415331693E-2</v>
      </c>
      <c r="AL20" s="158">
        <f t="shared" si="13"/>
        <v>5003.5</v>
      </c>
      <c r="AM20" s="157">
        <f t="shared" si="13"/>
        <v>142163</v>
      </c>
      <c r="AN20" s="157">
        <f t="shared" si="13"/>
        <v>147166.5</v>
      </c>
      <c r="AO20" s="157">
        <f t="shared" si="13"/>
        <v>513919</v>
      </c>
      <c r="AP20" s="157">
        <f t="shared" si="13"/>
        <v>661085.5</v>
      </c>
      <c r="AQ20" s="167">
        <f t="shared" si="22"/>
        <v>4.3580834693548946E-2</v>
      </c>
      <c r="AR20" s="164">
        <f t="shared" si="24"/>
        <v>2988375.1</v>
      </c>
      <c r="AS20" s="165">
        <f t="shared" si="23"/>
        <v>6.0217537711371616E-2</v>
      </c>
    </row>
    <row r="21" spans="2:45" outlineLevel="1" x14ac:dyDescent="0.35">
      <c r="B21" s="237" t="s">
        <v>81</v>
      </c>
      <c r="C21" s="62" t="s">
        <v>115</v>
      </c>
      <c r="D21" s="181">
        <f t="shared" si="0"/>
        <v>0</v>
      </c>
      <c r="E21" s="158">
        <f t="shared" si="0"/>
        <v>0</v>
      </c>
      <c r="F21" s="167">
        <f t="shared" si="15"/>
        <v>0</v>
      </c>
      <c r="G21" s="158">
        <f t="shared" si="2"/>
        <v>0</v>
      </c>
      <c r="H21" s="167">
        <f t="shared" si="16"/>
        <v>0</v>
      </c>
      <c r="I21" s="158">
        <f t="shared" si="3"/>
        <v>0</v>
      </c>
      <c r="J21" s="167">
        <f t="shared" si="17"/>
        <v>0</v>
      </c>
      <c r="K21" s="158">
        <f t="shared" si="3"/>
        <v>0</v>
      </c>
      <c r="L21" s="167">
        <f t="shared" si="4"/>
        <v>0</v>
      </c>
      <c r="M21" s="164">
        <f t="shared" si="5"/>
        <v>0</v>
      </c>
      <c r="N21" s="165">
        <f t="shared" si="6"/>
        <v>0</v>
      </c>
      <c r="P21" s="158">
        <f t="shared" si="7"/>
        <v>0</v>
      </c>
      <c r="Q21" s="157">
        <f t="shared" si="7"/>
        <v>0</v>
      </c>
      <c r="R21" s="157">
        <f t="shared" si="7"/>
        <v>0</v>
      </c>
      <c r="S21" s="182">
        <f t="shared" si="18"/>
        <v>0</v>
      </c>
      <c r="T21" s="158">
        <f t="shared" si="9"/>
        <v>0</v>
      </c>
      <c r="U21" s="157">
        <f t="shared" si="9"/>
        <v>0</v>
      </c>
      <c r="V21" s="157">
        <f t="shared" si="9"/>
        <v>0</v>
      </c>
      <c r="W21" s="157">
        <f t="shared" si="9"/>
        <v>0</v>
      </c>
      <c r="X21" s="157">
        <f t="shared" si="9"/>
        <v>0</v>
      </c>
      <c r="Y21" s="167">
        <f t="shared" si="19"/>
        <v>0</v>
      </c>
      <c r="Z21" s="158">
        <f t="shared" si="10"/>
        <v>0</v>
      </c>
      <c r="AA21" s="157">
        <f t="shared" si="10"/>
        <v>0</v>
      </c>
      <c r="AB21" s="157">
        <f t="shared" si="10"/>
        <v>0</v>
      </c>
      <c r="AC21" s="157">
        <f t="shared" si="10"/>
        <v>0</v>
      </c>
      <c r="AD21" s="157">
        <f t="shared" si="10"/>
        <v>0</v>
      </c>
      <c r="AE21" s="167">
        <f t="shared" si="20"/>
        <v>0</v>
      </c>
      <c r="AF21" s="158">
        <f t="shared" si="12"/>
        <v>0</v>
      </c>
      <c r="AG21" s="157">
        <f t="shared" si="12"/>
        <v>0</v>
      </c>
      <c r="AH21" s="157">
        <f t="shared" si="12"/>
        <v>0</v>
      </c>
      <c r="AI21" s="157">
        <f t="shared" si="12"/>
        <v>0</v>
      </c>
      <c r="AJ21" s="157">
        <f t="shared" si="12"/>
        <v>0</v>
      </c>
      <c r="AK21" s="167">
        <f t="shared" si="21"/>
        <v>0</v>
      </c>
      <c r="AL21" s="158">
        <f t="shared" si="13"/>
        <v>0</v>
      </c>
      <c r="AM21" s="157">
        <f t="shared" si="13"/>
        <v>0</v>
      </c>
      <c r="AN21" s="157">
        <f t="shared" si="13"/>
        <v>0</v>
      </c>
      <c r="AO21" s="157">
        <f t="shared" si="13"/>
        <v>0</v>
      </c>
      <c r="AP21" s="157">
        <f t="shared" si="13"/>
        <v>0</v>
      </c>
      <c r="AQ21" s="167">
        <f t="shared" si="22"/>
        <v>0</v>
      </c>
      <c r="AR21" s="164">
        <f t="shared" si="24"/>
        <v>0</v>
      </c>
      <c r="AS21" s="165">
        <f t="shared" si="23"/>
        <v>0</v>
      </c>
    </row>
    <row r="22" spans="2:45" outlineLevel="1" x14ac:dyDescent="0.35">
      <c r="B22" s="238" t="s">
        <v>82</v>
      </c>
      <c r="C22" s="62" t="s">
        <v>115</v>
      </c>
      <c r="D22" s="181">
        <f t="shared" si="0"/>
        <v>25309.451000000001</v>
      </c>
      <c r="E22" s="158">
        <f t="shared" si="0"/>
        <v>24766.633000000002</v>
      </c>
      <c r="F22" s="167">
        <f t="shared" si="15"/>
        <v>-2.144724514174564E-2</v>
      </c>
      <c r="G22" s="158">
        <f t="shared" si="2"/>
        <v>25073.279999999999</v>
      </c>
      <c r="H22" s="167">
        <f t="shared" si="16"/>
        <v>1.2381456938454136E-2</v>
      </c>
      <c r="I22" s="158">
        <f t="shared" si="3"/>
        <v>25632</v>
      </c>
      <c r="J22" s="167">
        <f t="shared" si="17"/>
        <v>2.2283482655639838E-2</v>
      </c>
      <c r="K22" s="158">
        <f t="shared" si="3"/>
        <v>65895</v>
      </c>
      <c r="L22" s="167">
        <f t="shared" si="4"/>
        <v>1.5708099250936329</v>
      </c>
      <c r="M22" s="164">
        <f t="shared" si="5"/>
        <v>166676.364</v>
      </c>
      <c r="N22" s="165">
        <f t="shared" si="6"/>
        <v>0.27025944969116567</v>
      </c>
      <c r="P22" s="158">
        <f t="shared" si="7"/>
        <v>9019.5</v>
      </c>
      <c r="Q22" s="157">
        <f t="shared" si="7"/>
        <v>65895</v>
      </c>
      <c r="R22" s="157">
        <f t="shared" si="7"/>
        <v>74914.5</v>
      </c>
      <c r="S22" s="182">
        <f t="shared" si="18"/>
        <v>0.1368768495333485</v>
      </c>
      <c r="T22" s="158">
        <f t="shared" si="9"/>
        <v>8350.9</v>
      </c>
      <c r="U22" s="157">
        <f t="shared" si="9"/>
        <v>45097.5</v>
      </c>
      <c r="V22" s="157">
        <f t="shared" si="9"/>
        <v>53448.4</v>
      </c>
      <c r="W22" s="157">
        <f t="shared" si="9"/>
        <v>65895</v>
      </c>
      <c r="X22" s="157">
        <f t="shared" si="9"/>
        <v>119343.4</v>
      </c>
      <c r="Y22" s="167">
        <f t="shared" si="19"/>
        <v>0.59306142335595902</v>
      </c>
      <c r="Z22" s="158">
        <f t="shared" si="10"/>
        <v>5486.6</v>
      </c>
      <c r="AA22" s="157">
        <f t="shared" si="10"/>
        <v>86852</v>
      </c>
      <c r="AB22" s="157">
        <f t="shared" si="10"/>
        <v>92338.6</v>
      </c>
      <c r="AC22" s="157">
        <f t="shared" si="10"/>
        <v>65895</v>
      </c>
      <c r="AD22" s="157">
        <f t="shared" si="10"/>
        <v>158233.60000000001</v>
      </c>
      <c r="AE22" s="167">
        <f t="shared" si="20"/>
        <v>0.32586804129930952</v>
      </c>
      <c r="AF22" s="158">
        <f t="shared" si="12"/>
        <v>4899.5</v>
      </c>
      <c r="AG22" s="157">
        <f t="shared" si="12"/>
        <v>114285</v>
      </c>
      <c r="AH22" s="157">
        <f t="shared" si="12"/>
        <v>119184.5</v>
      </c>
      <c r="AI22" s="157">
        <f t="shared" si="12"/>
        <v>65895</v>
      </c>
      <c r="AJ22" s="157">
        <f t="shared" si="12"/>
        <v>185079.5</v>
      </c>
      <c r="AK22" s="167">
        <f t="shared" si="21"/>
        <v>0.16965992052256912</v>
      </c>
      <c r="AL22" s="158">
        <f t="shared" si="13"/>
        <v>5630.2</v>
      </c>
      <c r="AM22" s="157">
        <f t="shared" si="13"/>
        <v>138782.5</v>
      </c>
      <c r="AN22" s="157">
        <f t="shared" si="13"/>
        <v>144412.70000000001</v>
      </c>
      <c r="AO22" s="157">
        <f t="shared" si="13"/>
        <v>65895</v>
      </c>
      <c r="AP22" s="157">
        <f t="shared" si="13"/>
        <v>210307.7</v>
      </c>
      <c r="AQ22" s="167">
        <f t="shared" si="22"/>
        <v>0.13631007215818072</v>
      </c>
      <c r="AR22" s="164">
        <f t="shared" si="24"/>
        <v>747878.7</v>
      </c>
      <c r="AS22" s="165">
        <f t="shared" si="23"/>
        <v>0.29441137907783133</v>
      </c>
    </row>
    <row r="23" spans="2:45" outlineLevel="1" x14ac:dyDescent="0.35">
      <c r="B23" s="237" t="s">
        <v>83</v>
      </c>
      <c r="C23" s="62" t="s">
        <v>115</v>
      </c>
      <c r="D23" s="181">
        <f t="shared" si="0"/>
        <v>0</v>
      </c>
      <c r="E23" s="158">
        <f t="shared" si="0"/>
        <v>0</v>
      </c>
      <c r="F23" s="167">
        <f t="shared" si="15"/>
        <v>0</v>
      </c>
      <c r="G23" s="158">
        <f t="shared" si="2"/>
        <v>0</v>
      </c>
      <c r="H23" s="167">
        <f t="shared" si="16"/>
        <v>0</v>
      </c>
      <c r="I23" s="158">
        <f t="shared" si="3"/>
        <v>0</v>
      </c>
      <c r="J23" s="167">
        <f t="shared" si="17"/>
        <v>0</v>
      </c>
      <c r="K23" s="158">
        <f t="shared" si="3"/>
        <v>0</v>
      </c>
      <c r="L23" s="167">
        <f t="shared" si="4"/>
        <v>0</v>
      </c>
      <c r="M23" s="164">
        <f t="shared" si="5"/>
        <v>0</v>
      </c>
      <c r="N23" s="165">
        <f t="shared" si="6"/>
        <v>0</v>
      </c>
      <c r="P23" s="158">
        <f t="shared" si="7"/>
        <v>0</v>
      </c>
      <c r="Q23" s="157">
        <f t="shared" si="7"/>
        <v>0</v>
      </c>
      <c r="R23" s="157">
        <f t="shared" si="7"/>
        <v>0</v>
      </c>
      <c r="S23" s="182">
        <f t="shared" si="18"/>
        <v>0</v>
      </c>
      <c r="T23" s="158">
        <f t="shared" si="9"/>
        <v>0</v>
      </c>
      <c r="U23" s="157">
        <f t="shared" si="9"/>
        <v>0</v>
      </c>
      <c r="V23" s="157">
        <f t="shared" si="9"/>
        <v>0</v>
      </c>
      <c r="W23" s="157">
        <f t="shared" si="9"/>
        <v>0</v>
      </c>
      <c r="X23" s="157">
        <f t="shared" si="9"/>
        <v>0</v>
      </c>
      <c r="Y23" s="167">
        <f t="shared" si="19"/>
        <v>0</v>
      </c>
      <c r="Z23" s="158">
        <f t="shared" si="10"/>
        <v>0</v>
      </c>
      <c r="AA23" s="157">
        <f t="shared" si="10"/>
        <v>0</v>
      </c>
      <c r="AB23" s="157">
        <f t="shared" si="10"/>
        <v>0</v>
      </c>
      <c r="AC23" s="157">
        <f t="shared" si="10"/>
        <v>0</v>
      </c>
      <c r="AD23" s="157">
        <f t="shared" si="10"/>
        <v>0</v>
      </c>
      <c r="AE23" s="167">
        <f t="shared" si="20"/>
        <v>0</v>
      </c>
      <c r="AF23" s="158">
        <f t="shared" si="12"/>
        <v>0</v>
      </c>
      <c r="AG23" s="157">
        <f t="shared" si="12"/>
        <v>0</v>
      </c>
      <c r="AH23" s="157">
        <f t="shared" si="12"/>
        <v>0</v>
      </c>
      <c r="AI23" s="157">
        <f t="shared" si="12"/>
        <v>0</v>
      </c>
      <c r="AJ23" s="157">
        <f t="shared" si="12"/>
        <v>0</v>
      </c>
      <c r="AK23" s="167">
        <f t="shared" si="21"/>
        <v>0</v>
      </c>
      <c r="AL23" s="158">
        <f t="shared" si="13"/>
        <v>0</v>
      </c>
      <c r="AM23" s="157">
        <f t="shared" si="13"/>
        <v>0</v>
      </c>
      <c r="AN23" s="157">
        <f t="shared" si="13"/>
        <v>0</v>
      </c>
      <c r="AO23" s="157">
        <f t="shared" si="13"/>
        <v>0</v>
      </c>
      <c r="AP23" s="157">
        <f t="shared" si="13"/>
        <v>0</v>
      </c>
      <c r="AQ23" s="167">
        <f t="shared" si="22"/>
        <v>0</v>
      </c>
      <c r="AR23" s="164">
        <f t="shared" si="24"/>
        <v>0</v>
      </c>
      <c r="AS23" s="165">
        <f t="shared" si="23"/>
        <v>0</v>
      </c>
    </row>
    <row r="24" spans="2:45" outlineLevel="1" x14ac:dyDescent="0.35">
      <c r="B24" s="238" t="s">
        <v>84</v>
      </c>
      <c r="C24" s="62" t="s">
        <v>115</v>
      </c>
      <c r="D24" s="181">
        <f t="shared" si="0"/>
        <v>34386.438999999998</v>
      </c>
      <c r="E24" s="158">
        <f t="shared" si="0"/>
        <v>32716.731</v>
      </c>
      <c r="F24" s="167">
        <f t="shared" si="15"/>
        <v>-4.8557165224349018E-2</v>
      </c>
      <c r="G24" s="158">
        <f t="shared" si="2"/>
        <v>34838.211000000003</v>
      </c>
      <c r="H24" s="167">
        <f t="shared" si="16"/>
        <v>6.484388675629002E-2</v>
      </c>
      <c r="I24" s="158">
        <f t="shared" si="3"/>
        <v>32807</v>
      </c>
      <c r="J24" s="167">
        <f t="shared" si="17"/>
        <v>-5.8304113262302788E-2</v>
      </c>
      <c r="K24" s="158">
        <f t="shared" si="3"/>
        <v>0</v>
      </c>
      <c r="L24" s="167">
        <f t="shared" si="4"/>
        <v>-1</v>
      </c>
      <c r="M24" s="164">
        <f t="shared" si="5"/>
        <v>134748.38099999999</v>
      </c>
      <c r="N24" s="165">
        <f t="shared" si="6"/>
        <v>-1</v>
      </c>
      <c r="P24" s="158">
        <f t="shared" si="7"/>
        <v>1.9000000000000001</v>
      </c>
      <c r="Q24" s="157">
        <f t="shared" si="7"/>
        <v>0</v>
      </c>
      <c r="R24" s="157">
        <f t="shared" si="7"/>
        <v>1.9000000000000001</v>
      </c>
      <c r="S24" s="182">
        <f t="shared" si="18"/>
        <v>0</v>
      </c>
      <c r="T24" s="158">
        <f t="shared" si="9"/>
        <v>0</v>
      </c>
      <c r="U24" s="157">
        <f t="shared" si="9"/>
        <v>9.5</v>
      </c>
      <c r="V24" s="157">
        <f t="shared" si="9"/>
        <v>9.5</v>
      </c>
      <c r="W24" s="157">
        <f t="shared" si="9"/>
        <v>0</v>
      </c>
      <c r="X24" s="157">
        <f t="shared" si="9"/>
        <v>9.5</v>
      </c>
      <c r="Y24" s="167">
        <f t="shared" si="19"/>
        <v>3.9999999999999996</v>
      </c>
      <c r="Z24" s="158">
        <f t="shared" si="10"/>
        <v>0</v>
      </c>
      <c r="AA24" s="157">
        <f t="shared" si="10"/>
        <v>9.5</v>
      </c>
      <c r="AB24" s="157">
        <f t="shared" si="10"/>
        <v>9.5</v>
      </c>
      <c r="AC24" s="157">
        <f t="shared" si="10"/>
        <v>0</v>
      </c>
      <c r="AD24" s="157">
        <f t="shared" si="10"/>
        <v>9.5</v>
      </c>
      <c r="AE24" s="167">
        <f t="shared" si="20"/>
        <v>0</v>
      </c>
      <c r="AF24" s="158">
        <f t="shared" si="12"/>
        <v>0</v>
      </c>
      <c r="AG24" s="157">
        <f t="shared" si="12"/>
        <v>9.5</v>
      </c>
      <c r="AH24" s="157">
        <f t="shared" si="12"/>
        <v>9.5</v>
      </c>
      <c r="AI24" s="157">
        <f t="shared" si="12"/>
        <v>0</v>
      </c>
      <c r="AJ24" s="157">
        <f t="shared" si="12"/>
        <v>9.5</v>
      </c>
      <c r="AK24" s="167">
        <f t="shared" si="21"/>
        <v>0</v>
      </c>
      <c r="AL24" s="158">
        <f t="shared" si="13"/>
        <v>0</v>
      </c>
      <c r="AM24" s="157">
        <f t="shared" si="13"/>
        <v>9.5</v>
      </c>
      <c r="AN24" s="157">
        <f t="shared" si="13"/>
        <v>9.5</v>
      </c>
      <c r="AO24" s="157">
        <f t="shared" si="13"/>
        <v>0</v>
      </c>
      <c r="AP24" s="157">
        <f t="shared" si="13"/>
        <v>9.5</v>
      </c>
      <c r="AQ24" s="167">
        <f t="shared" si="22"/>
        <v>0</v>
      </c>
      <c r="AR24" s="164">
        <f t="shared" si="24"/>
        <v>39.9</v>
      </c>
      <c r="AS24" s="165">
        <f t="shared" si="23"/>
        <v>0.4953487812212205</v>
      </c>
    </row>
    <row r="25" spans="2:45" outlineLevel="1" x14ac:dyDescent="0.35">
      <c r="B25" s="237" t="s">
        <v>85</v>
      </c>
      <c r="C25" s="62" t="s">
        <v>115</v>
      </c>
      <c r="D25" s="181">
        <f t="shared" si="0"/>
        <v>0</v>
      </c>
      <c r="E25" s="158">
        <f t="shared" si="0"/>
        <v>0</v>
      </c>
      <c r="F25" s="167">
        <f t="shared" si="15"/>
        <v>0</v>
      </c>
      <c r="G25" s="158">
        <f t="shared" si="2"/>
        <v>0</v>
      </c>
      <c r="H25" s="167">
        <f t="shared" si="16"/>
        <v>0</v>
      </c>
      <c r="I25" s="158">
        <f t="shared" si="3"/>
        <v>0</v>
      </c>
      <c r="J25" s="167">
        <f t="shared" si="17"/>
        <v>0</v>
      </c>
      <c r="K25" s="158">
        <f t="shared" si="3"/>
        <v>0</v>
      </c>
      <c r="L25" s="167">
        <f t="shared" si="4"/>
        <v>0</v>
      </c>
      <c r="M25" s="164">
        <f t="shared" si="5"/>
        <v>0</v>
      </c>
      <c r="N25" s="165">
        <f t="shared" si="6"/>
        <v>0</v>
      </c>
      <c r="P25" s="158">
        <f t="shared" si="7"/>
        <v>0</v>
      </c>
      <c r="Q25" s="157">
        <f t="shared" si="7"/>
        <v>0</v>
      </c>
      <c r="R25" s="157">
        <f t="shared" si="7"/>
        <v>0</v>
      </c>
      <c r="S25" s="182">
        <f t="shared" si="18"/>
        <v>0</v>
      </c>
      <c r="T25" s="158">
        <f t="shared" ref="T25:X34" si="25">T59+T92+T125+T158+T191+T224</f>
        <v>0</v>
      </c>
      <c r="U25" s="157">
        <f t="shared" si="25"/>
        <v>0</v>
      </c>
      <c r="V25" s="157">
        <f t="shared" si="25"/>
        <v>0</v>
      </c>
      <c r="W25" s="157">
        <f t="shared" si="25"/>
        <v>0</v>
      </c>
      <c r="X25" s="157">
        <f t="shared" si="25"/>
        <v>0</v>
      </c>
      <c r="Y25" s="167">
        <f t="shared" si="19"/>
        <v>0</v>
      </c>
      <c r="Z25" s="158">
        <f t="shared" ref="Z25:AD34" si="26">Z59+Z92+Z125+Z158+Z191+Z224</f>
        <v>0</v>
      </c>
      <c r="AA25" s="157">
        <f t="shared" si="26"/>
        <v>0</v>
      </c>
      <c r="AB25" s="157">
        <f t="shared" si="26"/>
        <v>0</v>
      </c>
      <c r="AC25" s="157">
        <f t="shared" si="26"/>
        <v>0</v>
      </c>
      <c r="AD25" s="157">
        <f t="shared" si="26"/>
        <v>0</v>
      </c>
      <c r="AE25" s="167">
        <f t="shared" si="20"/>
        <v>0</v>
      </c>
      <c r="AF25" s="158">
        <f t="shared" ref="AF25:AJ34" si="27">AF59+AF92+AF125+AF158+AF191+AF224</f>
        <v>0</v>
      </c>
      <c r="AG25" s="157">
        <f t="shared" si="27"/>
        <v>0</v>
      </c>
      <c r="AH25" s="157">
        <f t="shared" si="27"/>
        <v>0</v>
      </c>
      <c r="AI25" s="157">
        <f t="shared" si="27"/>
        <v>0</v>
      </c>
      <c r="AJ25" s="157">
        <f t="shared" si="27"/>
        <v>0</v>
      </c>
      <c r="AK25" s="167">
        <f t="shared" si="21"/>
        <v>0</v>
      </c>
      <c r="AL25" s="158">
        <f t="shared" ref="AL25:AP34" si="28">AL59+AL92+AL125+AL158+AL191+AL224</f>
        <v>0</v>
      </c>
      <c r="AM25" s="157">
        <f t="shared" si="28"/>
        <v>0</v>
      </c>
      <c r="AN25" s="157">
        <f t="shared" si="28"/>
        <v>0</v>
      </c>
      <c r="AO25" s="157">
        <f t="shared" si="28"/>
        <v>0</v>
      </c>
      <c r="AP25" s="157">
        <f t="shared" si="28"/>
        <v>0</v>
      </c>
      <c r="AQ25" s="167">
        <f t="shared" si="22"/>
        <v>0</v>
      </c>
      <c r="AR25" s="164">
        <f t="shared" si="24"/>
        <v>0</v>
      </c>
      <c r="AS25" s="165">
        <f t="shared" si="23"/>
        <v>0</v>
      </c>
    </row>
    <row r="26" spans="2:45" outlineLevel="1" x14ac:dyDescent="0.35">
      <c r="B26" s="238" t="s">
        <v>86</v>
      </c>
      <c r="C26" s="62" t="s">
        <v>115</v>
      </c>
      <c r="D26" s="181">
        <f t="shared" si="0"/>
        <v>776.73500000000001</v>
      </c>
      <c r="E26" s="158">
        <f t="shared" si="0"/>
        <v>680.21500000000003</v>
      </c>
      <c r="F26" s="167">
        <f t="shared" si="15"/>
        <v>-0.12426374503530803</v>
      </c>
      <c r="G26" s="158">
        <f t="shared" si="2"/>
        <v>1239.2650000000001</v>
      </c>
      <c r="H26" s="167">
        <f t="shared" si="16"/>
        <v>0.82187249619605574</v>
      </c>
      <c r="I26" s="158">
        <f t="shared" si="3"/>
        <v>1136</v>
      </c>
      <c r="J26" s="167">
        <f t="shared" si="17"/>
        <v>-8.3327617579775179E-2</v>
      </c>
      <c r="K26" s="158">
        <f t="shared" si="3"/>
        <v>0</v>
      </c>
      <c r="L26" s="167">
        <f t="shared" si="4"/>
        <v>-1</v>
      </c>
      <c r="M26" s="164">
        <f t="shared" si="5"/>
        <v>3832.2150000000001</v>
      </c>
      <c r="N26" s="165">
        <f t="shared" si="6"/>
        <v>-1</v>
      </c>
      <c r="P26" s="158">
        <f t="shared" si="7"/>
        <v>0</v>
      </c>
      <c r="Q26" s="157">
        <f t="shared" si="7"/>
        <v>0</v>
      </c>
      <c r="R26" s="157">
        <f t="shared" si="7"/>
        <v>0</v>
      </c>
      <c r="S26" s="182">
        <f t="shared" si="18"/>
        <v>0</v>
      </c>
      <c r="T26" s="158">
        <f t="shared" si="25"/>
        <v>0</v>
      </c>
      <c r="U26" s="157">
        <f t="shared" si="25"/>
        <v>0</v>
      </c>
      <c r="V26" s="157">
        <f t="shared" si="25"/>
        <v>0</v>
      </c>
      <c r="W26" s="157">
        <f t="shared" si="25"/>
        <v>0</v>
      </c>
      <c r="X26" s="157">
        <f t="shared" si="25"/>
        <v>0</v>
      </c>
      <c r="Y26" s="167">
        <f t="shared" si="19"/>
        <v>0</v>
      </c>
      <c r="Z26" s="158">
        <f t="shared" si="26"/>
        <v>0</v>
      </c>
      <c r="AA26" s="157">
        <f t="shared" si="26"/>
        <v>0</v>
      </c>
      <c r="AB26" s="157">
        <f t="shared" si="26"/>
        <v>0</v>
      </c>
      <c r="AC26" s="157">
        <f t="shared" si="26"/>
        <v>0</v>
      </c>
      <c r="AD26" s="157">
        <f t="shared" si="26"/>
        <v>0</v>
      </c>
      <c r="AE26" s="167">
        <f t="shared" si="20"/>
        <v>0</v>
      </c>
      <c r="AF26" s="158">
        <f t="shared" si="27"/>
        <v>0</v>
      </c>
      <c r="AG26" s="157">
        <f t="shared" si="27"/>
        <v>0</v>
      </c>
      <c r="AH26" s="157">
        <f t="shared" si="27"/>
        <v>0</v>
      </c>
      <c r="AI26" s="157">
        <f t="shared" si="27"/>
        <v>0</v>
      </c>
      <c r="AJ26" s="157">
        <f t="shared" si="27"/>
        <v>0</v>
      </c>
      <c r="AK26" s="167">
        <f t="shared" si="21"/>
        <v>0</v>
      </c>
      <c r="AL26" s="158">
        <f t="shared" si="28"/>
        <v>0</v>
      </c>
      <c r="AM26" s="157">
        <f t="shared" si="28"/>
        <v>0</v>
      </c>
      <c r="AN26" s="157">
        <f t="shared" si="28"/>
        <v>0</v>
      </c>
      <c r="AO26" s="157">
        <f t="shared" si="28"/>
        <v>0</v>
      </c>
      <c r="AP26" s="157">
        <f t="shared" si="28"/>
        <v>0</v>
      </c>
      <c r="AQ26" s="167">
        <f t="shared" si="22"/>
        <v>0</v>
      </c>
      <c r="AR26" s="164">
        <f t="shared" si="24"/>
        <v>0</v>
      </c>
      <c r="AS26" s="165">
        <f t="shared" si="23"/>
        <v>0</v>
      </c>
    </row>
    <row r="27" spans="2:45" outlineLevel="1" x14ac:dyDescent="0.35">
      <c r="B27" s="237" t="s">
        <v>87</v>
      </c>
      <c r="C27" s="62" t="s">
        <v>115</v>
      </c>
      <c r="D27" s="181">
        <f t="shared" si="0"/>
        <v>0</v>
      </c>
      <c r="E27" s="158">
        <f t="shared" si="0"/>
        <v>0</v>
      </c>
      <c r="F27" s="167">
        <f t="shared" si="15"/>
        <v>0</v>
      </c>
      <c r="G27" s="158">
        <f t="shared" si="2"/>
        <v>0</v>
      </c>
      <c r="H27" s="167">
        <f t="shared" si="16"/>
        <v>0</v>
      </c>
      <c r="I27" s="158">
        <f t="shared" si="3"/>
        <v>0</v>
      </c>
      <c r="J27" s="167">
        <f t="shared" si="17"/>
        <v>0</v>
      </c>
      <c r="K27" s="158">
        <f t="shared" si="3"/>
        <v>0</v>
      </c>
      <c r="L27" s="167">
        <f t="shared" si="4"/>
        <v>0</v>
      </c>
      <c r="M27" s="164">
        <f t="shared" si="5"/>
        <v>0</v>
      </c>
      <c r="N27" s="165">
        <f t="shared" si="6"/>
        <v>0</v>
      </c>
      <c r="P27" s="158">
        <f t="shared" si="7"/>
        <v>0</v>
      </c>
      <c r="Q27" s="157">
        <f t="shared" si="7"/>
        <v>0</v>
      </c>
      <c r="R27" s="157">
        <f t="shared" si="7"/>
        <v>0</v>
      </c>
      <c r="S27" s="182">
        <f t="shared" si="18"/>
        <v>0</v>
      </c>
      <c r="T27" s="158">
        <f t="shared" si="25"/>
        <v>0</v>
      </c>
      <c r="U27" s="157">
        <f t="shared" si="25"/>
        <v>0</v>
      </c>
      <c r="V27" s="157">
        <f t="shared" si="25"/>
        <v>0</v>
      </c>
      <c r="W27" s="157">
        <f t="shared" si="25"/>
        <v>0</v>
      </c>
      <c r="X27" s="157">
        <f t="shared" si="25"/>
        <v>0</v>
      </c>
      <c r="Y27" s="167">
        <f t="shared" si="19"/>
        <v>0</v>
      </c>
      <c r="Z27" s="158">
        <f t="shared" si="26"/>
        <v>0</v>
      </c>
      <c r="AA27" s="157">
        <f t="shared" si="26"/>
        <v>0</v>
      </c>
      <c r="AB27" s="157">
        <f t="shared" si="26"/>
        <v>0</v>
      </c>
      <c r="AC27" s="157">
        <f t="shared" si="26"/>
        <v>0</v>
      </c>
      <c r="AD27" s="157">
        <f t="shared" si="26"/>
        <v>0</v>
      </c>
      <c r="AE27" s="167">
        <f t="shared" si="20"/>
        <v>0</v>
      </c>
      <c r="AF27" s="158">
        <f t="shared" si="27"/>
        <v>0</v>
      </c>
      <c r="AG27" s="157">
        <f t="shared" si="27"/>
        <v>0</v>
      </c>
      <c r="AH27" s="157">
        <f t="shared" si="27"/>
        <v>0</v>
      </c>
      <c r="AI27" s="157">
        <f t="shared" si="27"/>
        <v>0</v>
      </c>
      <c r="AJ27" s="157">
        <f t="shared" si="27"/>
        <v>0</v>
      </c>
      <c r="AK27" s="167">
        <f t="shared" si="21"/>
        <v>0</v>
      </c>
      <c r="AL27" s="158">
        <f t="shared" si="28"/>
        <v>0</v>
      </c>
      <c r="AM27" s="157">
        <f t="shared" si="28"/>
        <v>0</v>
      </c>
      <c r="AN27" s="157">
        <f t="shared" si="28"/>
        <v>0</v>
      </c>
      <c r="AO27" s="157">
        <f t="shared" si="28"/>
        <v>0</v>
      </c>
      <c r="AP27" s="157">
        <f t="shared" si="28"/>
        <v>0</v>
      </c>
      <c r="AQ27" s="167">
        <f t="shared" si="22"/>
        <v>0</v>
      </c>
      <c r="AR27" s="164">
        <f t="shared" si="24"/>
        <v>0</v>
      </c>
      <c r="AS27" s="165">
        <f t="shared" si="23"/>
        <v>0</v>
      </c>
    </row>
    <row r="28" spans="2:45" outlineLevel="1" x14ac:dyDescent="0.35">
      <c r="B28" s="238" t="s">
        <v>88</v>
      </c>
      <c r="C28" s="62" t="s">
        <v>115</v>
      </c>
      <c r="D28" s="181">
        <f t="shared" si="0"/>
        <v>40052.434000000001</v>
      </c>
      <c r="E28" s="158">
        <f t="shared" si="0"/>
        <v>39920.484000000004</v>
      </c>
      <c r="F28" s="167">
        <f t="shared" si="15"/>
        <v>-3.2944314944753942E-3</v>
      </c>
      <c r="G28" s="158">
        <f t="shared" si="2"/>
        <v>45741.088000000003</v>
      </c>
      <c r="H28" s="167">
        <f t="shared" si="16"/>
        <v>0.14580494565146052</v>
      </c>
      <c r="I28" s="158">
        <f t="shared" si="3"/>
        <v>40135</v>
      </c>
      <c r="J28" s="167">
        <f t="shared" si="17"/>
        <v>-0.12256131729966727</v>
      </c>
      <c r="K28" s="158">
        <f t="shared" si="3"/>
        <v>52443</v>
      </c>
      <c r="L28" s="167">
        <f t="shared" si="4"/>
        <v>0.30666500560607945</v>
      </c>
      <c r="M28" s="164">
        <f t="shared" si="5"/>
        <v>218292.00599999999</v>
      </c>
      <c r="N28" s="165">
        <f t="shared" si="6"/>
        <v>6.9706546176796058E-2</v>
      </c>
      <c r="P28" s="158">
        <f t="shared" si="7"/>
        <v>7000.5</v>
      </c>
      <c r="Q28" s="157">
        <f t="shared" si="7"/>
        <v>52443</v>
      </c>
      <c r="R28" s="157">
        <f t="shared" si="7"/>
        <v>59443.5</v>
      </c>
      <c r="S28" s="182">
        <f t="shared" si="18"/>
        <v>0.13348778673988904</v>
      </c>
      <c r="T28" s="158">
        <f t="shared" si="25"/>
        <v>6169.9</v>
      </c>
      <c r="U28" s="157">
        <f t="shared" si="25"/>
        <v>35002.5</v>
      </c>
      <c r="V28" s="157">
        <f t="shared" si="25"/>
        <v>41172.400000000001</v>
      </c>
      <c r="W28" s="157">
        <f t="shared" si="25"/>
        <v>52443</v>
      </c>
      <c r="X28" s="157">
        <f t="shared" si="25"/>
        <v>93615.4</v>
      </c>
      <c r="Y28" s="167">
        <f t="shared" si="19"/>
        <v>0.5748635258691025</v>
      </c>
      <c r="Z28" s="158">
        <f t="shared" si="26"/>
        <v>6296.4</v>
      </c>
      <c r="AA28" s="157">
        <f t="shared" si="26"/>
        <v>65852</v>
      </c>
      <c r="AB28" s="157">
        <f t="shared" si="26"/>
        <v>72148.399999999994</v>
      </c>
      <c r="AC28" s="157">
        <f t="shared" si="26"/>
        <v>52443</v>
      </c>
      <c r="AD28" s="157">
        <f t="shared" si="26"/>
        <v>124591.4</v>
      </c>
      <c r="AE28" s="167">
        <f t="shared" si="20"/>
        <v>0.33088573033923907</v>
      </c>
      <c r="AF28" s="158">
        <f t="shared" si="27"/>
        <v>5763.3</v>
      </c>
      <c r="AG28" s="157">
        <f t="shared" si="27"/>
        <v>97334</v>
      </c>
      <c r="AH28" s="157">
        <f t="shared" si="27"/>
        <v>103097.3</v>
      </c>
      <c r="AI28" s="157">
        <f t="shared" si="27"/>
        <v>52443</v>
      </c>
      <c r="AJ28" s="157">
        <f t="shared" si="27"/>
        <v>155540.29999999999</v>
      </c>
      <c r="AK28" s="167">
        <f t="shared" si="21"/>
        <v>0.24840318031581632</v>
      </c>
      <c r="AL28" s="158">
        <f t="shared" si="28"/>
        <v>6037.4</v>
      </c>
      <c r="AM28" s="157">
        <f t="shared" si="28"/>
        <v>126150.5</v>
      </c>
      <c r="AN28" s="157">
        <f t="shared" si="28"/>
        <v>132187.9</v>
      </c>
      <c r="AO28" s="157">
        <f t="shared" si="28"/>
        <v>52443</v>
      </c>
      <c r="AP28" s="157">
        <f t="shared" si="28"/>
        <v>184630.9</v>
      </c>
      <c r="AQ28" s="167">
        <f t="shared" si="22"/>
        <v>0.1870293422347778</v>
      </c>
      <c r="AR28" s="164">
        <f t="shared" si="24"/>
        <v>617821.5</v>
      </c>
      <c r="AS28" s="165">
        <f t="shared" si="23"/>
        <v>0.32754729929955273</v>
      </c>
    </row>
    <row r="29" spans="2:45" outlineLevel="1" x14ac:dyDescent="0.35">
      <c r="B29" s="237" t="s">
        <v>89</v>
      </c>
      <c r="C29" s="62" t="s">
        <v>115</v>
      </c>
      <c r="D29" s="181">
        <f t="shared" si="0"/>
        <v>0</v>
      </c>
      <c r="E29" s="158">
        <f t="shared" si="0"/>
        <v>0</v>
      </c>
      <c r="F29" s="167">
        <f t="shared" si="15"/>
        <v>0</v>
      </c>
      <c r="G29" s="158">
        <f t="shared" si="2"/>
        <v>0</v>
      </c>
      <c r="H29" s="167">
        <f t="shared" si="16"/>
        <v>0</v>
      </c>
      <c r="I29" s="158">
        <f t="shared" si="3"/>
        <v>0</v>
      </c>
      <c r="J29" s="167">
        <f t="shared" si="17"/>
        <v>0</v>
      </c>
      <c r="K29" s="158">
        <f t="shared" si="3"/>
        <v>0</v>
      </c>
      <c r="L29" s="167">
        <f t="shared" si="4"/>
        <v>0</v>
      </c>
      <c r="M29" s="164">
        <f t="shared" si="5"/>
        <v>0</v>
      </c>
      <c r="N29" s="165">
        <f t="shared" si="6"/>
        <v>0</v>
      </c>
      <c r="P29" s="158">
        <f t="shared" si="7"/>
        <v>0</v>
      </c>
      <c r="Q29" s="157">
        <f t="shared" si="7"/>
        <v>0</v>
      </c>
      <c r="R29" s="157">
        <f t="shared" si="7"/>
        <v>0</v>
      </c>
      <c r="S29" s="182">
        <f t="shared" si="18"/>
        <v>0</v>
      </c>
      <c r="T29" s="158">
        <f t="shared" si="25"/>
        <v>0</v>
      </c>
      <c r="U29" s="157">
        <f t="shared" si="25"/>
        <v>0</v>
      </c>
      <c r="V29" s="157">
        <f t="shared" si="25"/>
        <v>0</v>
      </c>
      <c r="W29" s="157">
        <f t="shared" si="25"/>
        <v>0</v>
      </c>
      <c r="X29" s="157">
        <f t="shared" si="25"/>
        <v>0</v>
      </c>
      <c r="Y29" s="167">
        <f t="shared" si="19"/>
        <v>0</v>
      </c>
      <c r="Z29" s="158">
        <f t="shared" si="26"/>
        <v>0</v>
      </c>
      <c r="AA29" s="157">
        <f t="shared" si="26"/>
        <v>0</v>
      </c>
      <c r="AB29" s="157">
        <f t="shared" si="26"/>
        <v>0</v>
      </c>
      <c r="AC29" s="157">
        <f t="shared" si="26"/>
        <v>0</v>
      </c>
      <c r="AD29" s="157">
        <f t="shared" si="26"/>
        <v>0</v>
      </c>
      <c r="AE29" s="167">
        <f t="shared" si="20"/>
        <v>0</v>
      </c>
      <c r="AF29" s="158">
        <f t="shared" si="27"/>
        <v>0</v>
      </c>
      <c r="AG29" s="157">
        <f t="shared" si="27"/>
        <v>0</v>
      </c>
      <c r="AH29" s="157">
        <f t="shared" si="27"/>
        <v>0</v>
      </c>
      <c r="AI29" s="157">
        <f t="shared" si="27"/>
        <v>0</v>
      </c>
      <c r="AJ29" s="157">
        <f t="shared" si="27"/>
        <v>0</v>
      </c>
      <c r="AK29" s="167">
        <f t="shared" si="21"/>
        <v>0</v>
      </c>
      <c r="AL29" s="158">
        <f t="shared" si="28"/>
        <v>0</v>
      </c>
      <c r="AM29" s="157">
        <f t="shared" si="28"/>
        <v>0</v>
      </c>
      <c r="AN29" s="157">
        <f t="shared" si="28"/>
        <v>0</v>
      </c>
      <c r="AO29" s="157">
        <f t="shared" si="28"/>
        <v>0</v>
      </c>
      <c r="AP29" s="157">
        <f t="shared" si="28"/>
        <v>0</v>
      </c>
      <c r="AQ29" s="167">
        <f t="shared" si="22"/>
        <v>0</v>
      </c>
      <c r="AR29" s="164">
        <f t="shared" si="24"/>
        <v>0</v>
      </c>
      <c r="AS29" s="165">
        <f t="shared" si="23"/>
        <v>0</v>
      </c>
    </row>
    <row r="30" spans="2:45" outlineLevel="1" x14ac:dyDescent="0.35">
      <c r="B30" s="238" t="s">
        <v>90</v>
      </c>
      <c r="C30" s="62" t="s">
        <v>115</v>
      </c>
      <c r="D30" s="181">
        <f t="shared" si="0"/>
        <v>204659.54800000001</v>
      </c>
      <c r="E30" s="158">
        <f t="shared" si="0"/>
        <v>200760.962</v>
      </c>
      <c r="F30" s="167">
        <f t="shared" si="15"/>
        <v>-1.9049128360236631E-2</v>
      </c>
      <c r="G30" s="158">
        <f t="shared" si="2"/>
        <v>209168.43700000001</v>
      </c>
      <c r="H30" s="167">
        <f t="shared" si="16"/>
        <v>4.1878037025943352E-2</v>
      </c>
      <c r="I30" s="158">
        <f t="shared" si="3"/>
        <v>200328</v>
      </c>
      <c r="J30" s="167">
        <f t="shared" si="17"/>
        <v>-4.2264679732726622E-2</v>
      </c>
      <c r="K30" s="158">
        <f t="shared" si="3"/>
        <v>20136</v>
      </c>
      <c r="L30" s="167">
        <f t="shared" si="4"/>
        <v>-0.89948484485443869</v>
      </c>
      <c r="M30" s="164">
        <f t="shared" si="5"/>
        <v>835052.94700000004</v>
      </c>
      <c r="N30" s="165">
        <f t="shared" si="6"/>
        <v>-0.43993904324048272</v>
      </c>
      <c r="P30" s="158">
        <f t="shared" si="7"/>
        <v>0</v>
      </c>
      <c r="Q30" s="157">
        <f t="shared" si="7"/>
        <v>20136</v>
      </c>
      <c r="R30" s="157">
        <f t="shared" si="7"/>
        <v>20136</v>
      </c>
      <c r="S30" s="182">
        <f t="shared" si="18"/>
        <v>0</v>
      </c>
      <c r="T30" s="158">
        <f t="shared" si="25"/>
        <v>621.9</v>
      </c>
      <c r="U30" s="157">
        <f t="shared" si="25"/>
        <v>0</v>
      </c>
      <c r="V30" s="157">
        <f t="shared" si="25"/>
        <v>621.9</v>
      </c>
      <c r="W30" s="157">
        <f t="shared" si="25"/>
        <v>20136</v>
      </c>
      <c r="X30" s="157">
        <f t="shared" si="25"/>
        <v>20757.900000000001</v>
      </c>
      <c r="Y30" s="167">
        <f t="shared" si="19"/>
        <v>3.0884982121573375E-2</v>
      </c>
      <c r="Z30" s="158">
        <f t="shared" si="26"/>
        <v>1199.5999999999999</v>
      </c>
      <c r="AA30" s="157">
        <f t="shared" si="26"/>
        <v>3109.5</v>
      </c>
      <c r="AB30" s="157">
        <f t="shared" si="26"/>
        <v>4309.1000000000004</v>
      </c>
      <c r="AC30" s="157">
        <f t="shared" si="26"/>
        <v>20136</v>
      </c>
      <c r="AD30" s="157">
        <f t="shared" si="26"/>
        <v>24445.1</v>
      </c>
      <c r="AE30" s="167">
        <f t="shared" si="20"/>
        <v>0.17762875820771837</v>
      </c>
      <c r="AF30" s="158">
        <f t="shared" si="27"/>
        <v>1593.8</v>
      </c>
      <c r="AG30" s="157">
        <f t="shared" si="27"/>
        <v>9107.5</v>
      </c>
      <c r="AH30" s="157">
        <f t="shared" si="27"/>
        <v>10701.3</v>
      </c>
      <c r="AI30" s="157">
        <f t="shared" si="27"/>
        <v>20136</v>
      </c>
      <c r="AJ30" s="157">
        <f t="shared" si="27"/>
        <v>30837.3</v>
      </c>
      <c r="AK30" s="167">
        <f t="shared" si="21"/>
        <v>0.26149207816699466</v>
      </c>
      <c r="AL30" s="158">
        <f t="shared" si="28"/>
        <v>620</v>
      </c>
      <c r="AM30" s="157">
        <f t="shared" si="28"/>
        <v>17076.5</v>
      </c>
      <c r="AN30" s="157">
        <f t="shared" si="28"/>
        <v>17696.5</v>
      </c>
      <c r="AO30" s="157">
        <f t="shared" si="28"/>
        <v>20136</v>
      </c>
      <c r="AP30" s="157">
        <f t="shared" si="28"/>
        <v>37832.5</v>
      </c>
      <c r="AQ30" s="167">
        <f t="shared" si="22"/>
        <v>0.22684216841292854</v>
      </c>
      <c r="AR30" s="164">
        <f t="shared" si="24"/>
        <v>134008.79999999999</v>
      </c>
      <c r="AS30" s="165">
        <f t="shared" si="23"/>
        <v>0.17077370424545069</v>
      </c>
    </row>
    <row r="31" spans="2:45" outlineLevel="1" x14ac:dyDescent="0.35">
      <c r="B31" s="238" t="s">
        <v>91</v>
      </c>
      <c r="C31" s="62" t="s">
        <v>115</v>
      </c>
      <c r="D31" s="181">
        <f t="shared" si="0"/>
        <v>0</v>
      </c>
      <c r="E31" s="158">
        <f t="shared" si="0"/>
        <v>0</v>
      </c>
      <c r="F31" s="167">
        <f t="shared" si="15"/>
        <v>0</v>
      </c>
      <c r="G31" s="158">
        <f t="shared" si="2"/>
        <v>0</v>
      </c>
      <c r="H31" s="167">
        <f t="shared" si="16"/>
        <v>0</v>
      </c>
      <c r="I31" s="158">
        <f t="shared" si="3"/>
        <v>0</v>
      </c>
      <c r="J31" s="167">
        <f t="shared" si="17"/>
        <v>0</v>
      </c>
      <c r="K31" s="158">
        <f t="shared" si="3"/>
        <v>0</v>
      </c>
      <c r="L31" s="167">
        <f t="shared" si="4"/>
        <v>0</v>
      </c>
      <c r="M31" s="164">
        <f t="shared" si="5"/>
        <v>0</v>
      </c>
      <c r="N31" s="165">
        <f t="shared" si="6"/>
        <v>0</v>
      </c>
      <c r="P31" s="158">
        <f t="shared" si="7"/>
        <v>0</v>
      </c>
      <c r="Q31" s="157">
        <f t="shared" si="7"/>
        <v>0</v>
      </c>
      <c r="R31" s="157">
        <f t="shared" si="7"/>
        <v>0</v>
      </c>
      <c r="S31" s="182">
        <f t="shared" si="18"/>
        <v>0</v>
      </c>
      <c r="T31" s="158">
        <f t="shared" si="25"/>
        <v>0</v>
      </c>
      <c r="U31" s="157">
        <f t="shared" si="25"/>
        <v>0</v>
      </c>
      <c r="V31" s="157">
        <f t="shared" si="25"/>
        <v>0</v>
      </c>
      <c r="W31" s="157">
        <f t="shared" si="25"/>
        <v>0</v>
      </c>
      <c r="X31" s="157">
        <f t="shared" si="25"/>
        <v>0</v>
      </c>
      <c r="Y31" s="167">
        <f t="shared" si="19"/>
        <v>0</v>
      </c>
      <c r="Z31" s="158">
        <f t="shared" si="26"/>
        <v>0</v>
      </c>
      <c r="AA31" s="157">
        <f t="shared" si="26"/>
        <v>0</v>
      </c>
      <c r="AB31" s="157">
        <f t="shared" si="26"/>
        <v>0</v>
      </c>
      <c r="AC31" s="157">
        <f t="shared" si="26"/>
        <v>0</v>
      </c>
      <c r="AD31" s="157">
        <f t="shared" si="26"/>
        <v>0</v>
      </c>
      <c r="AE31" s="167">
        <f t="shared" si="20"/>
        <v>0</v>
      </c>
      <c r="AF31" s="158">
        <f t="shared" si="27"/>
        <v>0</v>
      </c>
      <c r="AG31" s="157">
        <f t="shared" si="27"/>
        <v>0</v>
      </c>
      <c r="AH31" s="157">
        <f t="shared" si="27"/>
        <v>0</v>
      </c>
      <c r="AI31" s="157">
        <f t="shared" si="27"/>
        <v>0</v>
      </c>
      <c r="AJ31" s="157">
        <f t="shared" si="27"/>
        <v>0</v>
      </c>
      <c r="AK31" s="167">
        <f t="shared" si="21"/>
        <v>0</v>
      </c>
      <c r="AL31" s="158">
        <f t="shared" si="28"/>
        <v>0</v>
      </c>
      <c r="AM31" s="157">
        <f t="shared" si="28"/>
        <v>0</v>
      </c>
      <c r="AN31" s="157">
        <f t="shared" si="28"/>
        <v>0</v>
      </c>
      <c r="AO31" s="157">
        <f t="shared" si="28"/>
        <v>0</v>
      </c>
      <c r="AP31" s="157">
        <f t="shared" si="28"/>
        <v>0</v>
      </c>
      <c r="AQ31" s="167">
        <f t="shared" si="22"/>
        <v>0</v>
      </c>
      <c r="AR31" s="164">
        <f t="shared" si="24"/>
        <v>0</v>
      </c>
      <c r="AS31" s="165">
        <f t="shared" si="23"/>
        <v>0</v>
      </c>
    </row>
    <row r="32" spans="2:45" outlineLevel="1" x14ac:dyDescent="0.35">
      <c r="B32" s="237" t="s">
        <v>92</v>
      </c>
      <c r="C32" s="62" t="s">
        <v>115</v>
      </c>
      <c r="D32" s="181">
        <f t="shared" si="0"/>
        <v>0</v>
      </c>
      <c r="E32" s="158">
        <f t="shared" si="0"/>
        <v>0</v>
      </c>
      <c r="F32" s="167">
        <f t="shared" si="15"/>
        <v>0</v>
      </c>
      <c r="G32" s="158">
        <f t="shared" si="2"/>
        <v>0</v>
      </c>
      <c r="H32" s="167">
        <f t="shared" si="16"/>
        <v>0</v>
      </c>
      <c r="I32" s="158">
        <f t="shared" si="3"/>
        <v>0</v>
      </c>
      <c r="J32" s="167">
        <f t="shared" si="17"/>
        <v>0</v>
      </c>
      <c r="K32" s="158">
        <f t="shared" si="3"/>
        <v>0</v>
      </c>
      <c r="L32" s="167">
        <f t="shared" si="4"/>
        <v>0</v>
      </c>
      <c r="M32" s="164">
        <f t="shared" si="5"/>
        <v>0</v>
      </c>
      <c r="N32" s="165">
        <f t="shared" si="6"/>
        <v>0</v>
      </c>
      <c r="P32" s="158">
        <f t="shared" si="7"/>
        <v>0</v>
      </c>
      <c r="Q32" s="157">
        <f t="shared" si="7"/>
        <v>0</v>
      </c>
      <c r="R32" s="157">
        <f t="shared" si="7"/>
        <v>0</v>
      </c>
      <c r="S32" s="182">
        <f t="shared" si="18"/>
        <v>0</v>
      </c>
      <c r="T32" s="158">
        <f t="shared" si="25"/>
        <v>0</v>
      </c>
      <c r="U32" s="157">
        <f t="shared" si="25"/>
        <v>0</v>
      </c>
      <c r="V32" s="157">
        <f t="shared" si="25"/>
        <v>0</v>
      </c>
      <c r="W32" s="157">
        <f t="shared" si="25"/>
        <v>0</v>
      </c>
      <c r="X32" s="157">
        <f t="shared" si="25"/>
        <v>0</v>
      </c>
      <c r="Y32" s="167">
        <f t="shared" si="19"/>
        <v>0</v>
      </c>
      <c r="Z32" s="158">
        <f t="shared" si="26"/>
        <v>0</v>
      </c>
      <c r="AA32" s="157">
        <f t="shared" si="26"/>
        <v>0</v>
      </c>
      <c r="AB32" s="157">
        <f t="shared" si="26"/>
        <v>0</v>
      </c>
      <c r="AC32" s="157">
        <f t="shared" si="26"/>
        <v>0</v>
      </c>
      <c r="AD32" s="157">
        <f t="shared" si="26"/>
        <v>0</v>
      </c>
      <c r="AE32" s="167">
        <f t="shared" si="20"/>
        <v>0</v>
      </c>
      <c r="AF32" s="158">
        <f t="shared" si="27"/>
        <v>0</v>
      </c>
      <c r="AG32" s="157">
        <f t="shared" si="27"/>
        <v>0</v>
      </c>
      <c r="AH32" s="157">
        <f t="shared" si="27"/>
        <v>0</v>
      </c>
      <c r="AI32" s="157">
        <f t="shared" si="27"/>
        <v>0</v>
      </c>
      <c r="AJ32" s="157">
        <f t="shared" si="27"/>
        <v>0</v>
      </c>
      <c r="AK32" s="167">
        <f t="shared" si="21"/>
        <v>0</v>
      </c>
      <c r="AL32" s="158">
        <f t="shared" si="28"/>
        <v>0</v>
      </c>
      <c r="AM32" s="157">
        <f t="shared" si="28"/>
        <v>0</v>
      </c>
      <c r="AN32" s="157">
        <f t="shared" si="28"/>
        <v>0</v>
      </c>
      <c r="AO32" s="157">
        <f t="shared" si="28"/>
        <v>0</v>
      </c>
      <c r="AP32" s="157">
        <f t="shared" si="28"/>
        <v>0</v>
      </c>
      <c r="AQ32" s="167">
        <f t="shared" si="22"/>
        <v>0</v>
      </c>
      <c r="AR32" s="164">
        <f t="shared" si="24"/>
        <v>0</v>
      </c>
      <c r="AS32" s="165">
        <f t="shared" si="23"/>
        <v>0</v>
      </c>
    </row>
    <row r="33" spans="2:48" outlineLevel="1" x14ac:dyDescent="0.35">
      <c r="B33" s="238" t="s">
        <v>93</v>
      </c>
      <c r="C33" s="62" t="s">
        <v>115</v>
      </c>
      <c r="D33" s="181">
        <f t="shared" si="0"/>
        <v>0</v>
      </c>
      <c r="E33" s="158">
        <f t="shared" si="0"/>
        <v>0</v>
      </c>
      <c r="F33" s="167">
        <f t="shared" si="15"/>
        <v>0</v>
      </c>
      <c r="G33" s="158">
        <f t="shared" si="2"/>
        <v>0</v>
      </c>
      <c r="H33" s="167">
        <f t="shared" si="16"/>
        <v>0</v>
      </c>
      <c r="I33" s="158">
        <f t="shared" si="3"/>
        <v>0</v>
      </c>
      <c r="J33" s="167">
        <f t="shared" si="17"/>
        <v>0</v>
      </c>
      <c r="K33" s="158">
        <f t="shared" si="3"/>
        <v>0</v>
      </c>
      <c r="L33" s="167">
        <f t="shared" si="4"/>
        <v>0</v>
      </c>
      <c r="M33" s="164">
        <f t="shared" si="5"/>
        <v>0</v>
      </c>
      <c r="N33" s="165">
        <f t="shared" si="6"/>
        <v>0</v>
      </c>
      <c r="P33" s="158">
        <f t="shared" si="7"/>
        <v>0</v>
      </c>
      <c r="Q33" s="157">
        <f t="shared" si="7"/>
        <v>0</v>
      </c>
      <c r="R33" s="157">
        <f t="shared" si="7"/>
        <v>0</v>
      </c>
      <c r="S33" s="182">
        <f t="shared" si="18"/>
        <v>0</v>
      </c>
      <c r="T33" s="158">
        <f t="shared" si="25"/>
        <v>0</v>
      </c>
      <c r="U33" s="157">
        <f t="shared" si="25"/>
        <v>0</v>
      </c>
      <c r="V33" s="157">
        <f t="shared" si="25"/>
        <v>0</v>
      </c>
      <c r="W33" s="157">
        <f t="shared" si="25"/>
        <v>0</v>
      </c>
      <c r="X33" s="157">
        <f t="shared" si="25"/>
        <v>0</v>
      </c>
      <c r="Y33" s="167">
        <f t="shared" si="19"/>
        <v>0</v>
      </c>
      <c r="Z33" s="158">
        <f t="shared" si="26"/>
        <v>0</v>
      </c>
      <c r="AA33" s="157">
        <f t="shared" si="26"/>
        <v>0</v>
      </c>
      <c r="AB33" s="157">
        <f t="shared" si="26"/>
        <v>0</v>
      </c>
      <c r="AC33" s="157">
        <f t="shared" si="26"/>
        <v>0</v>
      </c>
      <c r="AD33" s="157">
        <f t="shared" si="26"/>
        <v>0</v>
      </c>
      <c r="AE33" s="167">
        <f t="shared" si="20"/>
        <v>0</v>
      </c>
      <c r="AF33" s="158">
        <f t="shared" si="27"/>
        <v>0</v>
      </c>
      <c r="AG33" s="157">
        <f t="shared" si="27"/>
        <v>0</v>
      </c>
      <c r="AH33" s="157">
        <f t="shared" si="27"/>
        <v>0</v>
      </c>
      <c r="AI33" s="157">
        <f t="shared" si="27"/>
        <v>0</v>
      </c>
      <c r="AJ33" s="157">
        <f t="shared" si="27"/>
        <v>0</v>
      </c>
      <c r="AK33" s="167">
        <f t="shared" si="21"/>
        <v>0</v>
      </c>
      <c r="AL33" s="158">
        <f t="shared" si="28"/>
        <v>0</v>
      </c>
      <c r="AM33" s="157">
        <f t="shared" si="28"/>
        <v>0</v>
      </c>
      <c r="AN33" s="157">
        <f t="shared" si="28"/>
        <v>0</v>
      </c>
      <c r="AO33" s="157">
        <f t="shared" si="28"/>
        <v>0</v>
      </c>
      <c r="AP33" s="157">
        <f t="shared" si="28"/>
        <v>0</v>
      </c>
      <c r="AQ33" s="167">
        <f t="shared" si="22"/>
        <v>0</v>
      </c>
      <c r="AR33" s="164">
        <f t="shared" si="24"/>
        <v>0</v>
      </c>
      <c r="AS33" s="165">
        <f t="shared" si="23"/>
        <v>0</v>
      </c>
    </row>
    <row r="34" spans="2:48" outlineLevel="1" x14ac:dyDescent="0.35">
      <c r="B34" s="237" t="s">
        <v>94</v>
      </c>
      <c r="C34" s="62" t="s">
        <v>115</v>
      </c>
      <c r="D34" s="181">
        <f t="shared" si="0"/>
        <v>0</v>
      </c>
      <c r="E34" s="158">
        <f t="shared" si="0"/>
        <v>0</v>
      </c>
      <c r="F34" s="167">
        <f t="shared" si="15"/>
        <v>0</v>
      </c>
      <c r="G34" s="158">
        <f t="shared" si="2"/>
        <v>0</v>
      </c>
      <c r="H34" s="167">
        <f t="shared" si="16"/>
        <v>0</v>
      </c>
      <c r="I34" s="158">
        <f t="shared" si="3"/>
        <v>0</v>
      </c>
      <c r="J34" s="167">
        <f t="shared" si="17"/>
        <v>0</v>
      </c>
      <c r="K34" s="158">
        <f t="shared" si="3"/>
        <v>0</v>
      </c>
      <c r="L34" s="167">
        <f t="shared" si="4"/>
        <v>0</v>
      </c>
      <c r="M34" s="164">
        <f t="shared" si="5"/>
        <v>0</v>
      </c>
      <c r="N34" s="165">
        <f t="shared" si="6"/>
        <v>0</v>
      </c>
      <c r="P34" s="158">
        <f t="shared" si="7"/>
        <v>0</v>
      </c>
      <c r="Q34" s="157">
        <f t="shared" si="7"/>
        <v>0</v>
      </c>
      <c r="R34" s="157">
        <f t="shared" si="7"/>
        <v>0</v>
      </c>
      <c r="S34" s="182">
        <f t="shared" si="18"/>
        <v>0</v>
      </c>
      <c r="T34" s="158">
        <f t="shared" si="25"/>
        <v>0</v>
      </c>
      <c r="U34" s="157">
        <f t="shared" si="25"/>
        <v>0</v>
      </c>
      <c r="V34" s="157">
        <f t="shared" si="25"/>
        <v>0</v>
      </c>
      <c r="W34" s="157">
        <f t="shared" si="25"/>
        <v>0</v>
      </c>
      <c r="X34" s="157">
        <f t="shared" si="25"/>
        <v>0</v>
      </c>
      <c r="Y34" s="167">
        <f t="shared" si="19"/>
        <v>0</v>
      </c>
      <c r="Z34" s="158">
        <f t="shared" si="26"/>
        <v>0</v>
      </c>
      <c r="AA34" s="157">
        <f t="shared" si="26"/>
        <v>0</v>
      </c>
      <c r="AB34" s="157">
        <f t="shared" si="26"/>
        <v>0</v>
      </c>
      <c r="AC34" s="157">
        <f t="shared" si="26"/>
        <v>0</v>
      </c>
      <c r="AD34" s="157">
        <f t="shared" si="26"/>
        <v>0</v>
      </c>
      <c r="AE34" s="167">
        <f t="shared" si="20"/>
        <v>0</v>
      </c>
      <c r="AF34" s="158">
        <f t="shared" si="27"/>
        <v>0</v>
      </c>
      <c r="AG34" s="157">
        <f t="shared" si="27"/>
        <v>0</v>
      </c>
      <c r="AH34" s="157">
        <f t="shared" si="27"/>
        <v>0</v>
      </c>
      <c r="AI34" s="157">
        <f t="shared" si="27"/>
        <v>0</v>
      </c>
      <c r="AJ34" s="157">
        <f t="shared" si="27"/>
        <v>0</v>
      </c>
      <c r="AK34" s="167">
        <f t="shared" si="21"/>
        <v>0</v>
      </c>
      <c r="AL34" s="158">
        <f t="shared" si="28"/>
        <v>0</v>
      </c>
      <c r="AM34" s="157">
        <f t="shared" si="28"/>
        <v>0</v>
      </c>
      <c r="AN34" s="157">
        <f t="shared" si="28"/>
        <v>0</v>
      </c>
      <c r="AO34" s="157">
        <f t="shared" si="28"/>
        <v>0</v>
      </c>
      <c r="AP34" s="157">
        <f t="shared" si="28"/>
        <v>0</v>
      </c>
      <c r="AQ34" s="167">
        <f t="shared" si="22"/>
        <v>0</v>
      </c>
      <c r="AR34" s="164">
        <f t="shared" si="24"/>
        <v>0</v>
      </c>
      <c r="AS34" s="165">
        <f t="shared" si="23"/>
        <v>0</v>
      </c>
    </row>
    <row r="35" spans="2:48" outlineLevel="1" x14ac:dyDescent="0.35">
      <c r="B35" s="238" t="s">
        <v>95</v>
      </c>
      <c r="C35" s="62" t="s">
        <v>115</v>
      </c>
      <c r="D35" s="181">
        <f t="shared" si="0"/>
        <v>0</v>
      </c>
      <c r="E35" s="158">
        <f t="shared" si="0"/>
        <v>0</v>
      </c>
      <c r="F35" s="167">
        <f t="shared" si="15"/>
        <v>0</v>
      </c>
      <c r="G35" s="158">
        <f t="shared" si="2"/>
        <v>0</v>
      </c>
      <c r="H35" s="167">
        <f t="shared" si="16"/>
        <v>0</v>
      </c>
      <c r="I35" s="158">
        <f t="shared" si="3"/>
        <v>0</v>
      </c>
      <c r="J35" s="167">
        <f t="shared" si="17"/>
        <v>0</v>
      </c>
      <c r="K35" s="158">
        <f t="shared" si="3"/>
        <v>0</v>
      </c>
      <c r="L35" s="167">
        <f t="shared" si="4"/>
        <v>0</v>
      </c>
      <c r="M35" s="164">
        <f t="shared" si="5"/>
        <v>0</v>
      </c>
      <c r="N35" s="165">
        <f t="shared" si="6"/>
        <v>0</v>
      </c>
      <c r="P35" s="158">
        <f t="shared" si="7"/>
        <v>0</v>
      </c>
      <c r="Q35" s="157">
        <f t="shared" si="7"/>
        <v>0</v>
      </c>
      <c r="R35" s="157">
        <f t="shared" si="7"/>
        <v>0</v>
      </c>
      <c r="S35" s="182">
        <f t="shared" si="18"/>
        <v>0</v>
      </c>
      <c r="T35" s="158">
        <f t="shared" ref="T35:X39" si="29">T69+T102+T135+T168+T201+T234</f>
        <v>1.9000000000000001</v>
      </c>
      <c r="U35" s="157">
        <f t="shared" si="29"/>
        <v>0</v>
      </c>
      <c r="V35" s="157">
        <f t="shared" si="29"/>
        <v>1.9000000000000001</v>
      </c>
      <c r="W35" s="157">
        <f t="shared" si="29"/>
        <v>0</v>
      </c>
      <c r="X35" s="157">
        <f t="shared" si="29"/>
        <v>1.9000000000000001</v>
      </c>
      <c r="Y35" s="167">
        <f t="shared" si="19"/>
        <v>0</v>
      </c>
      <c r="Z35" s="158">
        <f t="shared" ref="Z35:AD39" si="30">Z69+Z102+Z135+Z168+Z201+Z234</f>
        <v>0</v>
      </c>
      <c r="AA35" s="157">
        <f t="shared" si="30"/>
        <v>9.5</v>
      </c>
      <c r="AB35" s="157">
        <f t="shared" si="30"/>
        <v>9.5</v>
      </c>
      <c r="AC35" s="157">
        <f t="shared" si="30"/>
        <v>0</v>
      </c>
      <c r="AD35" s="157">
        <f t="shared" si="30"/>
        <v>9.5</v>
      </c>
      <c r="AE35" s="167">
        <f t="shared" si="20"/>
        <v>3.9999999999999996</v>
      </c>
      <c r="AF35" s="158">
        <f t="shared" ref="AF35:AJ39" si="31">AF69+AF102+AF135+AF168+AF201+AF234</f>
        <v>0</v>
      </c>
      <c r="AG35" s="157">
        <f t="shared" si="31"/>
        <v>9.5</v>
      </c>
      <c r="AH35" s="157">
        <f t="shared" si="31"/>
        <v>9.5</v>
      </c>
      <c r="AI35" s="157">
        <f t="shared" si="31"/>
        <v>0</v>
      </c>
      <c r="AJ35" s="157">
        <f t="shared" si="31"/>
        <v>9.5</v>
      </c>
      <c r="AK35" s="167">
        <f t="shared" si="21"/>
        <v>0</v>
      </c>
      <c r="AL35" s="158">
        <f t="shared" ref="AL35:AP39" si="32">AL69+AL102+AL135+AL168+AL201+AL234</f>
        <v>0</v>
      </c>
      <c r="AM35" s="157">
        <f t="shared" si="32"/>
        <v>9.5</v>
      </c>
      <c r="AN35" s="157">
        <f t="shared" si="32"/>
        <v>9.5</v>
      </c>
      <c r="AO35" s="157">
        <f t="shared" si="32"/>
        <v>0</v>
      </c>
      <c r="AP35" s="157">
        <f t="shared" si="32"/>
        <v>9.5</v>
      </c>
      <c r="AQ35" s="167">
        <f t="shared" si="22"/>
        <v>0</v>
      </c>
      <c r="AR35" s="164">
        <f t="shared" si="24"/>
        <v>30.4</v>
      </c>
      <c r="AS35" s="165">
        <f t="shared" si="23"/>
        <v>0</v>
      </c>
    </row>
    <row r="36" spans="2:48" outlineLevel="1" x14ac:dyDescent="0.35">
      <c r="B36" s="237" t="s">
        <v>96</v>
      </c>
      <c r="C36" s="62" t="s">
        <v>115</v>
      </c>
      <c r="D36" s="181">
        <f t="shared" si="0"/>
        <v>0</v>
      </c>
      <c r="E36" s="158">
        <f t="shared" si="0"/>
        <v>0</v>
      </c>
      <c r="F36" s="167">
        <f t="shared" si="15"/>
        <v>0</v>
      </c>
      <c r="G36" s="158">
        <f t="shared" si="2"/>
        <v>0</v>
      </c>
      <c r="H36" s="167">
        <f t="shared" si="16"/>
        <v>0</v>
      </c>
      <c r="I36" s="158">
        <f t="shared" si="3"/>
        <v>0</v>
      </c>
      <c r="J36" s="167">
        <f t="shared" si="17"/>
        <v>0</v>
      </c>
      <c r="K36" s="158">
        <f t="shared" si="3"/>
        <v>0</v>
      </c>
      <c r="L36" s="167">
        <f t="shared" si="4"/>
        <v>0</v>
      </c>
      <c r="M36" s="164">
        <f t="shared" si="5"/>
        <v>0</v>
      </c>
      <c r="N36" s="165">
        <f t="shared" si="6"/>
        <v>0</v>
      </c>
      <c r="P36" s="158">
        <f t="shared" si="7"/>
        <v>0</v>
      </c>
      <c r="Q36" s="157">
        <f t="shared" si="7"/>
        <v>0</v>
      </c>
      <c r="R36" s="157">
        <f t="shared" si="7"/>
        <v>0</v>
      </c>
      <c r="S36" s="182">
        <f t="shared" si="18"/>
        <v>0</v>
      </c>
      <c r="T36" s="158">
        <f t="shared" si="29"/>
        <v>0</v>
      </c>
      <c r="U36" s="157">
        <f t="shared" si="29"/>
        <v>0</v>
      </c>
      <c r="V36" s="157">
        <f t="shared" si="29"/>
        <v>0</v>
      </c>
      <c r="W36" s="157">
        <f t="shared" si="29"/>
        <v>0</v>
      </c>
      <c r="X36" s="157">
        <f t="shared" si="29"/>
        <v>0</v>
      </c>
      <c r="Y36" s="167">
        <f t="shared" si="19"/>
        <v>0</v>
      </c>
      <c r="Z36" s="158">
        <f t="shared" si="30"/>
        <v>0</v>
      </c>
      <c r="AA36" s="157">
        <f t="shared" si="30"/>
        <v>0</v>
      </c>
      <c r="AB36" s="157">
        <f t="shared" si="30"/>
        <v>0</v>
      </c>
      <c r="AC36" s="157">
        <f t="shared" si="30"/>
        <v>0</v>
      </c>
      <c r="AD36" s="157">
        <f t="shared" si="30"/>
        <v>0</v>
      </c>
      <c r="AE36" s="167">
        <f t="shared" si="20"/>
        <v>0</v>
      </c>
      <c r="AF36" s="158">
        <f t="shared" si="31"/>
        <v>0</v>
      </c>
      <c r="AG36" s="157">
        <f t="shared" si="31"/>
        <v>0</v>
      </c>
      <c r="AH36" s="157">
        <f t="shared" si="31"/>
        <v>0</v>
      </c>
      <c r="AI36" s="157">
        <f t="shared" si="31"/>
        <v>0</v>
      </c>
      <c r="AJ36" s="157">
        <f t="shared" si="31"/>
        <v>0</v>
      </c>
      <c r="AK36" s="167">
        <f t="shared" si="21"/>
        <v>0</v>
      </c>
      <c r="AL36" s="158">
        <f t="shared" si="32"/>
        <v>0</v>
      </c>
      <c r="AM36" s="157">
        <f t="shared" si="32"/>
        <v>0</v>
      </c>
      <c r="AN36" s="157">
        <f t="shared" si="32"/>
        <v>0</v>
      </c>
      <c r="AO36" s="157">
        <f t="shared" si="32"/>
        <v>0</v>
      </c>
      <c r="AP36" s="157">
        <f t="shared" si="32"/>
        <v>0</v>
      </c>
      <c r="AQ36" s="167">
        <f t="shared" si="22"/>
        <v>0</v>
      </c>
      <c r="AR36" s="164">
        <f t="shared" si="24"/>
        <v>0</v>
      </c>
      <c r="AS36" s="165">
        <f t="shared" si="23"/>
        <v>0</v>
      </c>
    </row>
    <row r="37" spans="2:48" outlineLevel="1" x14ac:dyDescent="0.35">
      <c r="B37" s="238" t="s">
        <v>97</v>
      </c>
      <c r="C37" s="62" t="s">
        <v>115</v>
      </c>
      <c r="D37" s="181">
        <f t="shared" si="0"/>
        <v>0</v>
      </c>
      <c r="E37" s="158">
        <f t="shared" si="0"/>
        <v>0</v>
      </c>
      <c r="F37" s="167">
        <f t="shared" si="15"/>
        <v>0</v>
      </c>
      <c r="G37" s="158">
        <f t="shared" si="2"/>
        <v>0</v>
      </c>
      <c r="H37" s="167">
        <f t="shared" si="16"/>
        <v>0</v>
      </c>
      <c r="I37" s="158">
        <f t="shared" si="3"/>
        <v>0</v>
      </c>
      <c r="J37" s="167">
        <f t="shared" si="17"/>
        <v>0</v>
      </c>
      <c r="K37" s="158">
        <f t="shared" si="3"/>
        <v>0</v>
      </c>
      <c r="L37" s="167">
        <f t="shared" si="4"/>
        <v>0</v>
      </c>
      <c r="M37" s="164">
        <f t="shared" si="5"/>
        <v>0</v>
      </c>
      <c r="N37" s="165">
        <f t="shared" si="6"/>
        <v>0</v>
      </c>
      <c r="P37" s="158">
        <f t="shared" si="7"/>
        <v>3935.2</v>
      </c>
      <c r="Q37" s="157">
        <f t="shared" si="7"/>
        <v>0</v>
      </c>
      <c r="R37" s="157">
        <f t="shared" si="7"/>
        <v>3935.2</v>
      </c>
      <c r="S37" s="182">
        <f t="shared" si="18"/>
        <v>0</v>
      </c>
      <c r="T37" s="158">
        <f t="shared" si="29"/>
        <v>4417.3</v>
      </c>
      <c r="U37" s="157">
        <f t="shared" si="29"/>
        <v>19676</v>
      </c>
      <c r="V37" s="157">
        <f t="shared" si="29"/>
        <v>24093.3</v>
      </c>
      <c r="W37" s="157">
        <f t="shared" si="29"/>
        <v>0</v>
      </c>
      <c r="X37" s="157">
        <f t="shared" si="29"/>
        <v>24093.3</v>
      </c>
      <c r="Y37" s="167">
        <f t="shared" si="19"/>
        <v>5.1225096564342341</v>
      </c>
      <c r="Z37" s="158">
        <f t="shared" si="30"/>
        <v>2156</v>
      </c>
      <c r="AA37" s="157">
        <f t="shared" si="30"/>
        <v>41762.5</v>
      </c>
      <c r="AB37" s="157">
        <f t="shared" si="30"/>
        <v>43918.5</v>
      </c>
      <c r="AC37" s="157">
        <f t="shared" si="30"/>
        <v>0</v>
      </c>
      <c r="AD37" s="157">
        <f t="shared" si="30"/>
        <v>43918.5</v>
      </c>
      <c r="AE37" s="167">
        <f t="shared" si="20"/>
        <v>0.82285116609181808</v>
      </c>
      <c r="AF37" s="158">
        <f t="shared" si="31"/>
        <v>1637.2</v>
      </c>
      <c r="AG37" s="157">
        <f t="shared" si="31"/>
        <v>52542.5</v>
      </c>
      <c r="AH37" s="157">
        <f t="shared" si="31"/>
        <v>54179.7</v>
      </c>
      <c r="AI37" s="157">
        <f t="shared" si="31"/>
        <v>0</v>
      </c>
      <c r="AJ37" s="157">
        <f t="shared" si="31"/>
        <v>54179.7</v>
      </c>
      <c r="AK37" s="167">
        <f t="shared" si="21"/>
        <v>0.23364185935311993</v>
      </c>
      <c r="AL37" s="158">
        <f t="shared" si="32"/>
        <v>2720.7</v>
      </c>
      <c r="AM37" s="157">
        <f t="shared" si="32"/>
        <v>60728.5</v>
      </c>
      <c r="AN37" s="157">
        <f t="shared" si="32"/>
        <v>63449.2</v>
      </c>
      <c r="AO37" s="157">
        <f t="shared" si="32"/>
        <v>0</v>
      </c>
      <c r="AP37" s="157">
        <f t="shared" si="32"/>
        <v>63449.2</v>
      </c>
      <c r="AQ37" s="167">
        <f t="shared" si="22"/>
        <v>0.1710880643488244</v>
      </c>
      <c r="AR37" s="164">
        <f t="shared" si="24"/>
        <v>189575.9</v>
      </c>
      <c r="AS37" s="165">
        <f t="shared" si="23"/>
        <v>1.0038482760593848</v>
      </c>
    </row>
    <row r="38" spans="2:48" outlineLevel="1" x14ac:dyDescent="0.35">
      <c r="B38" s="237" t="s">
        <v>98</v>
      </c>
      <c r="C38" s="62" t="s">
        <v>115</v>
      </c>
      <c r="D38" s="181">
        <f t="shared" si="0"/>
        <v>0</v>
      </c>
      <c r="E38" s="158">
        <f t="shared" si="0"/>
        <v>0</v>
      </c>
      <c r="F38" s="167">
        <f t="shared" si="15"/>
        <v>0</v>
      </c>
      <c r="G38" s="158">
        <f t="shared" si="2"/>
        <v>0</v>
      </c>
      <c r="H38" s="167">
        <f t="shared" si="16"/>
        <v>0</v>
      </c>
      <c r="I38" s="158">
        <f t="shared" si="3"/>
        <v>0</v>
      </c>
      <c r="J38" s="167">
        <f t="shared" si="17"/>
        <v>0</v>
      </c>
      <c r="K38" s="158">
        <f t="shared" si="3"/>
        <v>0</v>
      </c>
      <c r="L38" s="167">
        <f t="shared" si="4"/>
        <v>0</v>
      </c>
      <c r="M38" s="164">
        <f t="shared" si="5"/>
        <v>0</v>
      </c>
      <c r="N38" s="165">
        <f t="shared" si="6"/>
        <v>0</v>
      </c>
      <c r="P38" s="158">
        <f t="shared" si="7"/>
        <v>0</v>
      </c>
      <c r="Q38" s="157">
        <f t="shared" si="7"/>
        <v>0</v>
      </c>
      <c r="R38" s="157">
        <f t="shared" si="7"/>
        <v>0</v>
      </c>
      <c r="S38" s="182">
        <f t="shared" si="18"/>
        <v>0</v>
      </c>
      <c r="T38" s="158">
        <f t="shared" si="29"/>
        <v>0</v>
      </c>
      <c r="U38" s="157">
        <f t="shared" si="29"/>
        <v>0</v>
      </c>
      <c r="V38" s="157">
        <f t="shared" si="29"/>
        <v>0</v>
      </c>
      <c r="W38" s="157">
        <f t="shared" si="29"/>
        <v>0</v>
      </c>
      <c r="X38" s="157">
        <f t="shared" si="29"/>
        <v>0</v>
      </c>
      <c r="Y38" s="167">
        <f t="shared" si="19"/>
        <v>0</v>
      </c>
      <c r="Z38" s="158">
        <f t="shared" si="30"/>
        <v>0</v>
      </c>
      <c r="AA38" s="157">
        <f t="shared" si="30"/>
        <v>0</v>
      </c>
      <c r="AB38" s="157">
        <f t="shared" si="30"/>
        <v>0</v>
      </c>
      <c r="AC38" s="157">
        <f t="shared" si="30"/>
        <v>0</v>
      </c>
      <c r="AD38" s="157">
        <f t="shared" si="30"/>
        <v>0</v>
      </c>
      <c r="AE38" s="167">
        <f t="shared" si="20"/>
        <v>0</v>
      </c>
      <c r="AF38" s="158">
        <f t="shared" si="31"/>
        <v>0</v>
      </c>
      <c r="AG38" s="157">
        <f t="shared" si="31"/>
        <v>0</v>
      </c>
      <c r="AH38" s="157">
        <f t="shared" si="31"/>
        <v>0</v>
      </c>
      <c r="AI38" s="157">
        <f t="shared" si="31"/>
        <v>0</v>
      </c>
      <c r="AJ38" s="157">
        <f t="shared" si="31"/>
        <v>0</v>
      </c>
      <c r="AK38" s="167">
        <f t="shared" si="21"/>
        <v>0</v>
      </c>
      <c r="AL38" s="158">
        <f t="shared" si="32"/>
        <v>0</v>
      </c>
      <c r="AM38" s="157">
        <f t="shared" si="32"/>
        <v>0</v>
      </c>
      <c r="AN38" s="157">
        <f t="shared" si="32"/>
        <v>0</v>
      </c>
      <c r="AO38" s="157">
        <f t="shared" si="32"/>
        <v>0</v>
      </c>
      <c r="AP38" s="157">
        <f t="shared" si="32"/>
        <v>0</v>
      </c>
      <c r="AQ38" s="167">
        <f t="shared" si="22"/>
        <v>0</v>
      </c>
      <c r="AR38" s="164">
        <f t="shared" si="24"/>
        <v>0</v>
      </c>
      <c r="AS38" s="165">
        <f t="shared" si="23"/>
        <v>0</v>
      </c>
    </row>
    <row r="39" spans="2:48" outlineLevel="1" x14ac:dyDescent="0.35">
      <c r="B39" s="238" t="s">
        <v>99</v>
      </c>
      <c r="C39" s="62" t="s">
        <v>115</v>
      </c>
      <c r="D39" s="181">
        <f t="shared" si="0"/>
        <v>0</v>
      </c>
      <c r="E39" s="158">
        <f t="shared" si="0"/>
        <v>0</v>
      </c>
      <c r="F39" s="167">
        <f t="shared" si="15"/>
        <v>0</v>
      </c>
      <c r="G39" s="158">
        <f t="shared" si="2"/>
        <v>0</v>
      </c>
      <c r="H39" s="167">
        <f t="shared" si="16"/>
        <v>0</v>
      </c>
      <c r="I39" s="158">
        <f t="shared" si="3"/>
        <v>0</v>
      </c>
      <c r="J39" s="167">
        <f t="shared" si="17"/>
        <v>0</v>
      </c>
      <c r="K39" s="158">
        <f t="shared" si="3"/>
        <v>1570</v>
      </c>
      <c r="L39" s="167">
        <f t="shared" si="4"/>
        <v>0</v>
      </c>
      <c r="M39" s="164">
        <f t="shared" si="5"/>
        <v>1570</v>
      </c>
      <c r="N39" s="165">
        <f t="shared" si="6"/>
        <v>0</v>
      </c>
      <c r="P39" s="158">
        <f t="shared" si="7"/>
        <v>1737.4</v>
      </c>
      <c r="Q39" s="157">
        <f t="shared" si="7"/>
        <v>1570</v>
      </c>
      <c r="R39" s="157">
        <f t="shared" si="7"/>
        <v>3307.4</v>
      </c>
      <c r="S39" s="182">
        <f t="shared" si="18"/>
        <v>1.106624203821656</v>
      </c>
      <c r="T39" s="158">
        <f t="shared" si="29"/>
        <v>2177.1999999999998</v>
      </c>
      <c r="U39" s="157">
        <f t="shared" si="29"/>
        <v>8687</v>
      </c>
      <c r="V39" s="157">
        <f t="shared" si="29"/>
        <v>10864.2</v>
      </c>
      <c r="W39" s="157">
        <f t="shared" si="29"/>
        <v>1570</v>
      </c>
      <c r="X39" s="157">
        <f t="shared" si="29"/>
        <v>12434.2</v>
      </c>
      <c r="Y39" s="167">
        <f t="shared" si="19"/>
        <v>2.759508979863337</v>
      </c>
      <c r="Z39" s="158">
        <f t="shared" si="30"/>
        <v>2046.6</v>
      </c>
      <c r="AA39" s="157">
        <f t="shared" si="30"/>
        <v>19573</v>
      </c>
      <c r="AB39" s="157">
        <f t="shared" si="30"/>
        <v>21619.599999999999</v>
      </c>
      <c r="AC39" s="157">
        <f t="shared" si="30"/>
        <v>1570</v>
      </c>
      <c r="AD39" s="157">
        <f t="shared" si="30"/>
        <v>23189.599999999999</v>
      </c>
      <c r="AE39" s="167">
        <f t="shared" si="20"/>
        <v>0.86498528252722306</v>
      </c>
      <c r="AF39" s="158">
        <f t="shared" si="31"/>
        <v>2361.1999999999998</v>
      </c>
      <c r="AG39" s="157">
        <f t="shared" si="31"/>
        <v>29806</v>
      </c>
      <c r="AH39" s="157">
        <f t="shared" si="31"/>
        <v>32167.200000000001</v>
      </c>
      <c r="AI39" s="157">
        <f t="shared" si="31"/>
        <v>1570</v>
      </c>
      <c r="AJ39" s="157">
        <f t="shared" si="31"/>
        <v>33737.199999999997</v>
      </c>
      <c r="AK39" s="167">
        <f t="shared" si="21"/>
        <v>0.45484182564597919</v>
      </c>
      <c r="AL39" s="158">
        <f t="shared" si="32"/>
        <v>1741.2</v>
      </c>
      <c r="AM39" s="157">
        <f t="shared" si="32"/>
        <v>41612</v>
      </c>
      <c r="AN39" s="157">
        <f t="shared" si="32"/>
        <v>43353.2</v>
      </c>
      <c r="AO39" s="157">
        <f t="shared" si="32"/>
        <v>1570</v>
      </c>
      <c r="AP39" s="157">
        <f t="shared" si="32"/>
        <v>44923.199999999997</v>
      </c>
      <c r="AQ39" s="167">
        <f t="shared" si="22"/>
        <v>0.3315627852933854</v>
      </c>
      <c r="AR39" s="164">
        <f t="shared" si="24"/>
        <v>117591.59999999999</v>
      </c>
      <c r="AS39" s="165">
        <f t="shared" si="23"/>
        <v>0.91975581010382301</v>
      </c>
    </row>
    <row r="40" spans="2:48" ht="15" customHeight="1" outlineLevel="1" x14ac:dyDescent="0.35">
      <c r="B40" s="47" t="s">
        <v>139</v>
      </c>
      <c r="C40" s="63" t="s">
        <v>115</v>
      </c>
      <c r="D40" s="184">
        <f>SUM(D15:D39)</f>
        <v>456190.859</v>
      </c>
      <c r="E40" s="184">
        <f>SUM(E15:E39)</f>
        <v>458051.13899999997</v>
      </c>
      <c r="F40" s="183">
        <f>IFERROR((E40-D40)/D40,0)</f>
        <v>4.077854615670784E-3</v>
      </c>
      <c r="G40" s="184">
        <f>SUM(G15:G39)</f>
        <v>482149.78100000008</v>
      </c>
      <c r="H40" s="183">
        <f t="shared" ref="H40:J40" si="33">IFERROR((G40-E40)/E40,0)</f>
        <v>5.2611247845843936E-2</v>
      </c>
      <c r="I40" s="184">
        <f>SUM(I15:I39)</f>
        <v>412921.8224</v>
      </c>
      <c r="J40" s="183">
        <f t="shared" si="33"/>
        <v>-0.14358185221285014</v>
      </c>
      <c r="K40" s="184">
        <f>SUM(K15:K39)</f>
        <v>690660</v>
      </c>
      <c r="L40" s="183">
        <f t="shared" si="4"/>
        <v>0.67261685513669278</v>
      </c>
      <c r="M40" s="184">
        <f>SUM(M15:M39)</f>
        <v>2499973.6014000005</v>
      </c>
      <c r="N40" s="177">
        <f t="shared" si="6"/>
        <v>0.10924998465416902</v>
      </c>
      <c r="P40" s="184">
        <f>SUM(P15:P39)</f>
        <v>39354.5</v>
      </c>
      <c r="Q40" s="184">
        <f>SUM(Q15:Q39)</f>
        <v>690660</v>
      </c>
      <c r="R40" s="184">
        <f>SUM(R15:R39)</f>
        <v>730014.5</v>
      </c>
      <c r="S40" s="166">
        <f>IFERROR((R40-K40)/K40,0)</f>
        <v>5.6981003677641674E-2</v>
      </c>
      <c r="T40" s="184">
        <f>SUM(T15:T39)</f>
        <v>36244.700000000004</v>
      </c>
      <c r="U40" s="184">
        <f>SUM(U15:U39)</f>
        <v>196772.5</v>
      </c>
      <c r="V40" s="184">
        <f>SUM(V15:V39)</f>
        <v>233017.19999999998</v>
      </c>
      <c r="W40" s="184">
        <f>SUM(W15:W39)</f>
        <v>690660</v>
      </c>
      <c r="X40" s="184">
        <f>SUM(X15:X39)</f>
        <v>923677.20000000007</v>
      </c>
      <c r="Y40" s="183">
        <f>IFERROR((X40-R40)/R40,0)</f>
        <v>0.26528610048156587</v>
      </c>
      <c r="Z40" s="184">
        <f>SUM(Z15:Z39)</f>
        <v>28293.699999999997</v>
      </c>
      <c r="AA40" s="184">
        <f>SUM(AA15:AA39)</f>
        <v>377996</v>
      </c>
      <c r="AB40" s="184">
        <f>SUM(AB15:AB39)</f>
        <v>406289.69999999995</v>
      </c>
      <c r="AC40" s="184">
        <f>SUM(AC15:AC39)</f>
        <v>690660</v>
      </c>
      <c r="AD40" s="184">
        <f>SUM(AD15:AD39)</f>
        <v>1096949.7000000002</v>
      </c>
      <c r="AE40" s="166">
        <f>IFERROR((AD40-X40)/X40,0)</f>
        <v>0.18758988529759107</v>
      </c>
      <c r="AF40" s="184">
        <f>SUM(AF15:AF39)</f>
        <v>26699.3</v>
      </c>
      <c r="AG40" s="184">
        <f>SUM(AG15:AG39)</f>
        <v>519464.5</v>
      </c>
      <c r="AH40" s="184">
        <f>SUM(AH15:AH39)</f>
        <v>546163.79999999993</v>
      </c>
      <c r="AI40" s="184">
        <f>SUM(AI15:AI39)</f>
        <v>690660</v>
      </c>
      <c r="AJ40" s="184">
        <f>SUM(AJ15:AJ39)</f>
        <v>1236823.8</v>
      </c>
      <c r="AK40" s="166">
        <f t="shared" ref="AK40" si="34">IFERROR((AJ40-AD40)/AD40,0)</f>
        <v>0.12751186312371465</v>
      </c>
      <c r="AL40" s="184">
        <f>SUM(AL15:AL39)</f>
        <v>27355.1</v>
      </c>
      <c r="AM40" s="184">
        <f>SUM(AM15:AM39)</f>
        <v>652961</v>
      </c>
      <c r="AN40" s="184">
        <f>SUM(AN15:AN39)</f>
        <v>680316.09999999986</v>
      </c>
      <c r="AO40" s="184">
        <f>SUM(AO15:AO39)</f>
        <v>690660</v>
      </c>
      <c r="AP40" s="184">
        <f>SUM(AP15:AP39)</f>
        <v>1370976.0999999999</v>
      </c>
      <c r="AQ40" s="166">
        <f>IFERROR((AP40-AJ40)/AJ40,0)</f>
        <v>0.1084651669865989</v>
      </c>
      <c r="AR40" s="184">
        <f>SUM(AR15:AR39)</f>
        <v>5358441.3000000007</v>
      </c>
      <c r="AS40" s="165">
        <f>IFERROR((AP40/R40)^(1/4)-1,0)</f>
        <v>0.17064334180512986</v>
      </c>
    </row>
    <row r="41" spans="2:48" ht="15" customHeight="1" x14ac:dyDescent="0.35">
      <c r="K41" s="53"/>
      <c r="T41" s="38">
        <f>P40*0.9*10+T40</f>
        <v>390435.2</v>
      </c>
      <c r="Z41" s="38">
        <f>T40*0.9*10+Z40</f>
        <v>354496.00000000006</v>
      </c>
      <c r="AF41" s="38">
        <f>Z40*0.9*10+AF40</f>
        <v>281342.59999999998</v>
      </c>
      <c r="AL41" s="38">
        <f>AF40*0.9*10+AL40</f>
        <v>267648.8</v>
      </c>
    </row>
    <row r="42" spans="2:48" ht="15" customHeight="1" x14ac:dyDescent="0.35">
      <c r="K42" s="53"/>
    </row>
    <row r="43" spans="2:48" ht="15.5" x14ac:dyDescent="0.35">
      <c r="B43" s="306" t="s">
        <v>104</v>
      </c>
      <c r="C43" s="306"/>
      <c r="D43" s="306"/>
      <c r="E43" s="306"/>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306"/>
      <c r="AI43" s="306"/>
      <c r="AJ43" s="306"/>
      <c r="AK43" s="306"/>
      <c r="AL43" s="306"/>
      <c r="AM43" s="306"/>
      <c r="AN43" s="306"/>
      <c r="AO43" s="306"/>
      <c r="AP43" s="306"/>
      <c r="AQ43" s="306"/>
      <c r="AR43" s="306"/>
      <c r="AS43" s="306"/>
      <c r="AT43" s="306"/>
      <c r="AU43" s="306"/>
      <c r="AV43" s="306"/>
    </row>
    <row r="44" spans="2:48" ht="5.5" customHeight="1" outlineLevel="1" x14ac:dyDescent="0.35">
      <c r="B44" s="102"/>
      <c r="C44" s="102"/>
      <c r="D44" s="102"/>
      <c r="E44" s="102"/>
      <c r="F44" s="102"/>
      <c r="G44" s="102"/>
      <c r="H44" s="102"/>
      <c r="I44" s="102"/>
      <c r="J44" s="102"/>
      <c r="K44" s="102"/>
      <c r="L44" s="102"/>
      <c r="M44" s="102"/>
      <c r="N44" s="102"/>
      <c r="O44" s="102"/>
      <c r="P44" s="102"/>
      <c r="Q44" s="102"/>
      <c r="R44" s="102"/>
      <c r="S44" s="102"/>
      <c r="T44" s="102"/>
      <c r="U44" s="102"/>
      <c r="V44" s="102"/>
      <c r="W44" s="102"/>
      <c r="X44" s="102"/>
      <c r="Y44" s="102"/>
      <c r="Z44" s="102"/>
      <c r="AA44" s="102"/>
      <c r="AB44" s="102"/>
      <c r="AC44" s="102"/>
      <c r="AD44" s="102"/>
      <c r="AE44" s="102"/>
      <c r="AF44" s="102"/>
      <c r="AG44" s="102"/>
      <c r="AH44" s="102"/>
      <c r="AI44" s="102"/>
      <c r="AJ44" s="102"/>
      <c r="AK44" s="102"/>
    </row>
    <row r="45" spans="2:48" outlineLevel="1" x14ac:dyDescent="0.35">
      <c r="B45" s="326"/>
      <c r="C45" s="335" t="s">
        <v>105</v>
      </c>
      <c r="D45" s="317" t="s">
        <v>131</v>
      </c>
      <c r="E45" s="318"/>
      <c r="F45" s="318"/>
      <c r="G45" s="318"/>
      <c r="H45" s="318"/>
      <c r="I45" s="318"/>
      <c r="J45" s="318"/>
      <c r="K45" s="318"/>
      <c r="L45" s="319"/>
      <c r="M45" s="322" t="str">
        <f xml:space="preserve"> D46&amp;" - "&amp;K46</f>
        <v>2019 - 2023</v>
      </c>
      <c r="N45" s="323"/>
      <c r="P45" s="317" t="s">
        <v>132</v>
      </c>
      <c r="Q45" s="318"/>
      <c r="R45" s="318"/>
      <c r="S45" s="318"/>
      <c r="T45" s="318"/>
      <c r="U45" s="318"/>
      <c r="V45" s="318"/>
      <c r="W45" s="318"/>
      <c r="X45" s="318"/>
      <c r="Y45" s="318"/>
      <c r="Z45" s="318"/>
      <c r="AA45" s="318"/>
      <c r="AB45" s="318"/>
      <c r="AC45" s="318"/>
      <c r="AD45" s="318"/>
      <c r="AE45" s="318"/>
      <c r="AF45" s="318"/>
      <c r="AG45" s="318"/>
      <c r="AH45" s="318"/>
      <c r="AI45" s="318"/>
      <c r="AJ45" s="318"/>
      <c r="AK45" s="318"/>
      <c r="AL45" s="318"/>
      <c r="AM45" s="318"/>
      <c r="AN45" s="318"/>
      <c r="AO45" s="318"/>
      <c r="AP45" s="318"/>
      <c r="AQ45" s="318"/>
      <c r="AR45" s="318"/>
      <c r="AS45" s="319"/>
    </row>
    <row r="46" spans="2:48" outlineLevel="1" x14ac:dyDescent="0.35">
      <c r="B46" s="327"/>
      <c r="C46" s="335"/>
      <c r="D46" s="81">
        <f>$C$3-5</f>
        <v>2019</v>
      </c>
      <c r="E46" s="317">
        <f>$C$3-4</f>
        <v>2020</v>
      </c>
      <c r="F46" s="319"/>
      <c r="G46" s="317">
        <f>$C$3-3</f>
        <v>2021</v>
      </c>
      <c r="H46" s="319"/>
      <c r="I46" s="317">
        <f>$C$3-2</f>
        <v>2022</v>
      </c>
      <c r="J46" s="319"/>
      <c r="K46" s="317">
        <f>$C$3-1</f>
        <v>2023</v>
      </c>
      <c r="L46" s="319"/>
      <c r="M46" s="324"/>
      <c r="N46" s="325"/>
      <c r="P46" s="346">
        <f>$C$3</f>
        <v>2024</v>
      </c>
      <c r="Q46" s="347"/>
      <c r="R46" s="347"/>
      <c r="S46" s="345"/>
      <c r="T46" s="346">
        <f>$C$3+1</f>
        <v>2025</v>
      </c>
      <c r="U46" s="347"/>
      <c r="V46" s="347"/>
      <c r="W46" s="347"/>
      <c r="X46" s="347"/>
      <c r="Y46" s="345"/>
      <c r="Z46" s="317">
        <f>$C$3+2</f>
        <v>2026</v>
      </c>
      <c r="AA46" s="318"/>
      <c r="AB46" s="318"/>
      <c r="AC46" s="318"/>
      <c r="AD46" s="318"/>
      <c r="AE46" s="319"/>
      <c r="AF46" s="317">
        <f>$C$3+3</f>
        <v>2027</v>
      </c>
      <c r="AG46" s="318"/>
      <c r="AH46" s="318"/>
      <c r="AI46" s="318"/>
      <c r="AJ46" s="318"/>
      <c r="AK46" s="319"/>
      <c r="AL46" s="317">
        <f>$C$3+4</f>
        <v>2028</v>
      </c>
      <c r="AM46" s="318"/>
      <c r="AN46" s="318"/>
      <c r="AO46" s="318"/>
      <c r="AP46" s="318"/>
      <c r="AQ46" s="319"/>
      <c r="AR46" s="320" t="str">
        <f>P46&amp;" - "&amp;AL46</f>
        <v>2024 - 2028</v>
      </c>
      <c r="AS46" s="321"/>
    </row>
    <row r="47" spans="2:48" ht="15" customHeight="1" outlineLevel="1" x14ac:dyDescent="0.35">
      <c r="B47" s="327"/>
      <c r="C47" s="335"/>
      <c r="D47" s="355" t="s">
        <v>151</v>
      </c>
      <c r="E47" s="352" t="s">
        <v>151</v>
      </c>
      <c r="F47" s="357" t="s">
        <v>135</v>
      </c>
      <c r="G47" s="352" t="s">
        <v>151</v>
      </c>
      <c r="H47" s="357" t="s">
        <v>135</v>
      </c>
      <c r="I47" s="352" t="s">
        <v>151</v>
      </c>
      <c r="J47" s="359" t="s">
        <v>135</v>
      </c>
      <c r="K47" s="352" t="s">
        <v>151</v>
      </c>
      <c r="L47" s="359" t="s">
        <v>135</v>
      </c>
      <c r="M47" s="352" t="s">
        <v>127</v>
      </c>
      <c r="N47" s="350" t="s">
        <v>136</v>
      </c>
      <c r="P47" s="352" t="str">
        <f>"Διανεμόμενες ποσότητες σε πελάτες που συνδέθηκαν το "&amp;P46</f>
        <v>Διανεμόμενες ποσότητες σε πελάτες που συνδέθηκαν το 2024</v>
      </c>
      <c r="Q47" s="361" t="s">
        <v>152</v>
      </c>
      <c r="R47" s="344" t="s">
        <v>153</v>
      </c>
      <c r="S47" s="354" t="s">
        <v>135</v>
      </c>
      <c r="T47" s="346" t="s">
        <v>154</v>
      </c>
      <c r="U47" s="347"/>
      <c r="V47" s="347"/>
      <c r="W47" s="344" t="s">
        <v>152</v>
      </c>
      <c r="X47" s="344" t="s">
        <v>153</v>
      </c>
      <c r="Y47" s="345" t="s">
        <v>135</v>
      </c>
      <c r="Z47" s="346" t="s">
        <v>154</v>
      </c>
      <c r="AA47" s="347"/>
      <c r="AB47" s="347"/>
      <c r="AC47" s="344" t="s">
        <v>152</v>
      </c>
      <c r="AD47" s="344" t="s">
        <v>153</v>
      </c>
      <c r="AE47" s="345" t="s">
        <v>135</v>
      </c>
      <c r="AF47" s="346" t="s">
        <v>154</v>
      </c>
      <c r="AG47" s="347"/>
      <c r="AH47" s="347"/>
      <c r="AI47" s="344" t="s">
        <v>152</v>
      </c>
      <c r="AJ47" s="344" t="s">
        <v>153</v>
      </c>
      <c r="AK47" s="345" t="s">
        <v>135</v>
      </c>
      <c r="AL47" s="346" t="s">
        <v>154</v>
      </c>
      <c r="AM47" s="347"/>
      <c r="AN47" s="347"/>
      <c r="AO47" s="344" t="s">
        <v>152</v>
      </c>
      <c r="AP47" s="344" t="s">
        <v>153</v>
      </c>
      <c r="AQ47" s="345" t="s">
        <v>135</v>
      </c>
      <c r="AR47" s="348" t="s">
        <v>127</v>
      </c>
      <c r="AS47" s="342" t="s">
        <v>136</v>
      </c>
    </row>
    <row r="48" spans="2:48" ht="58" outlineLevel="1" x14ac:dyDescent="0.35">
      <c r="B48" s="328"/>
      <c r="C48" s="335"/>
      <c r="D48" s="356"/>
      <c r="E48" s="353"/>
      <c r="F48" s="358"/>
      <c r="G48" s="353"/>
      <c r="H48" s="358"/>
      <c r="I48" s="353"/>
      <c r="J48" s="360"/>
      <c r="K48" s="353"/>
      <c r="L48" s="360"/>
      <c r="M48" s="353"/>
      <c r="N48" s="351"/>
      <c r="P48" s="353"/>
      <c r="Q48" s="361"/>
      <c r="R48" s="344"/>
      <c r="S48" s="354"/>
      <c r="T48" s="122" t="str">
        <f>"Διανεμόμενες ποσότητες σε πελάτες που συνδέθηκαν το "&amp;T46</f>
        <v>Διανεμόμενες ποσότητες σε πελάτες που συνδέθηκαν το 2025</v>
      </c>
      <c r="U48" s="104" t="str">
        <f>"Διανεμόμενες ποσότητες σε πελάτες που συνδέθηκαν το "&amp;P46</f>
        <v>Διανεμόμενες ποσότητες σε πελάτες που συνδέθηκαν το 2024</v>
      </c>
      <c r="V48" s="58" t="s">
        <v>155</v>
      </c>
      <c r="W48" s="344"/>
      <c r="X48" s="344"/>
      <c r="Y48" s="345"/>
      <c r="Z48" s="122" t="str">
        <f>"Διανεμόμενες ποσότητες σε πελάτες που συνδέθηκαν το "&amp;Z46</f>
        <v>Διανεμόμενες ποσότητες σε πελάτες που συνδέθηκαν το 2026</v>
      </c>
      <c r="AA48" s="104" t="str">
        <f>"Διανεμόμενες ποσότητες σε πελάτες που συνδέθηκαν το "&amp;$P$12&amp;" - "&amp;T46</f>
        <v>Διανεμόμενες ποσότητες σε πελάτες που συνδέθηκαν το 2024 - 2025</v>
      </c>
      <c r="AB48" s="58" t="s">
        <v>155</v>
      </c>
      <c r="AC48" s="344"/>
      <c r="AD48" s="344"/>
      <c r="AE48" s="345"/>
      <c r="AF48" s="122" t="str">
        <f>"Διανεμόμενες ποσότητες σε πελάτες που συνδέθηκαν το "&amp;AF46</f>
        <v>Διανεμόμενες ποσότητες σε πελάτες που συνδέθηκαν το 2027</v>
      </c>
      <c r="AG48" s="104" t="str">
        <f>"Διανεμόμενες ποσότητες σε πελάτες που συνδέθηκαν το "&amp;$P$12&amp;" - "&amp;Z46</f>
        <v>Διανεμόμενες ποσότητες σε πελάτες που συνδέθηκαν το 2024 - 2026</v>
      </c>
      <c r="AH48" s="58" t="s">
        <v>155</v>
      </c>
      <c r="AI48" s="344"/>
      <c r="AJ48" s="344"/>
      <c r="AK48" s="345"/>
      <c r="AL48" s="122" t="str">
        <f>"Διανεμόμενες ποσότητες σε πελάτες που συνδέθηκαν το "&amp;AL46</f>
        <v>Διανεμόμενες ποσότητες σε πελάτες που συνδέθηκαν το 2028</v>
      </c>
      <c r="AM48" s="104" t="str">
        <f>"Διανεμόμενες ποσότητες σε πελάτες που συνδέθηκαν το "&amp;$P$12&amp;" - "&amp;AF46</f>
        <v>Διανεμόμενες ποσότητες σε πελάτες που συνδέθηκαν το 2024 - 2027</v>
      </c>
      <c r="AN48" s="58" t="s">
        <v>155</v>
      </c>
      <c r="AO48" s="344"/>
      <c r="AP48" s="344"/>
      <c r="AQ48" s="345"/>
      <c r="AR48" s="349"/>
      <c r="AS48" s="343"/>
    </row>
    <row r="49" spans="2:45" outlineLevel="1" x14ac:dyDescent="0.35">
      <c r="B49" s="237" t="s">
        <v>75</v>
      </c>
      <c r="C49" s="62" t="s">
        <v>115</v>
      </c>
      <c r="D49" s="83"/>
      <c r="E49" s="68"/>
      <c r="F49" s="167">
        <f t="shared" ref="F49" si="35">IFERROR((E49-D49)/D49,0)</f>
        <v>0</v>
      </c>
      <c r="G49" s="68"/>
      <c r="H49" s="167">
        <f>IFERROR((G49-E49)/E49,0)</f>
        <v>0</v>
      </c>
      <c r="I49" s="68"/>
      <c r="J49" s="167">
        <f>IFERROR((I49-G49)/G49,0)</f>
        <v>0</v>
      </c>
      <c r="K49" s="68"/>
      <c r="L49" s="167">
        <f t="shared" ref="L49:L74" si="36">IFERROR((K49-I49)/I49,0)</f>
        <v>0</v>
      </c>
      <c r="M49" s="164">
        <f t="shared" ref="M49:M73" si="37">D49+E49+G49+I49+K49</f>
        <v>0</v>
      </c>
      <c r="N49" s="165">
        <f t="shared" ref="N49:N74" si="38">IFERROR((K49/D49)^(1/4)-1,0)</f>
        <v>0</v>
      </c>
      <c r="P49" s="169">
        <f>'Μέση ετήσια κατανάλωση'!$F14*Πελάτες!U47</f>
        <v>0</v>
      </c>
      <c r="Q49" s="68"/>
      <c r="R49" s="137">
        <f>P49+Q49</f>
        <v>0</v>
      </c>
      <c r="S49" s="182">
        <f t="shared" ref="S49" si="39">IFERROR((R49-K49)/K49,0)</f>
        <v>0</v>
      </c>
      <c r="T49" s="169">
        <f>'Μέση ετήσια κατανάλωση'!$F14*Πελάτες!X47</f>
        <v>0</v>
      </c>
      <c r="U49" s="137">
        <f>'Μέση ετήσια κατανάλωση'!$G14*(Πελάτες!V47-Πελάτες!$P47)</f>
        <v>0</v>
      </c>
      <c r="V49" s="137">
        <f>T49+U49</f>
        <v>0</v>
      </c>
      <c r="W49" s="68"/>
      <c r="X49" s="137">
        <f>V49+W49</f>
        <v>0</v>
      </c>
      <c r="Y49" s="167">
        <f t="shared" ref="Y49" si="40">IFERROR((X49-R49)/R49,0)</f>
        <v>0</v>
      </c>
      <c r="Z49" s="169">
        <f>'Μέση ετήσια κατανάλωση'!$F14*Πελάτες!AA47</f>
        <v>0</v>
      </c>
      <c r="AA49" s="137">
        <f>'Μέση ετήσια κατανάλωση'!$G14*(Πελάτες!Y47-Πελάτες!$P47)</f>
        <v>0</v>
      </c>
      <c r="AB49" s="137">
        <f>Z49+AA49</f>
        <v>0</v>
      </c>
      <c r="AC49" s="68"/>
      <c r="AD49" s="137">
        <f>AB49+AC49</f>
        <v>0</v>
      </c>
      <c r="AE49" s="167">
        <f>IFERROR((AD49-X49)/X49,0)</f>
        <v>0</v>
      </c>
      <c r="AF49" s="169">
        <f>'Μέση ετήσια κατανάλωση'!$F14*Πελάτες!AD47</f>
        <v>0</v>
      </c>
      <c r="AG49" s="137">
        <f>'Μέση ετήσια κατανάλωση'!$G14*(Πελάτες!AB47-Πελάτες!$P47)</f>
        <v>0</v>
      </c>
      <c r="AH49" s="137">
        <f>AF49+AG49</f>
        <v>0</v>
      </c>
      <c r="AI49" s="68"/>
      <c r="AJ49" s="137">
        <f>AH49+AI49</f>
        <v>0</v>
      </c>
      <c r="AK49" s="167">
        <f>IFERROR((AJ49-AD49)/AD49,0)</f>
        <v>0</v>
      </c>
      <c r="AL49" s="169">
        <f>'Μέση ετήσια κατανάλωση'!$F14*Πελάτες!AG47</f>
        <v>0</v>
      </c>
      <c r="AM49" s="137">
        <f>'Μέση ετήσια κατανάλωση'!$G14*(Πελάτες!AE47-Πελάτες!$P47)</f>
        <v>0</v>
      </c>
      <c r="AN49" s="137">
        <f>AL49+AM49</f>
        <v>0</v>
      </c>
      <c r="AO49" s="68"/>
      <c r="AP49" s="137">
        <f>AN49+AO49</f>
        <v>0</v>
      </c>
      <c r="AQ49" s="167">
        <f>IFERROR((AP49-AJ49)/AJ49,0)</f>
        <v>0</v>
      </c>
      <c r="AR49" s="164">
        <f>R49+X49+AD49+AJ49+AP49</f>
        <v>0</v>
      </c>
      <c r="AS49" s="165">
        <f t="shared" ref="AS49" si="41">IFERROR((AP49/R49)^(1/4)-1,0)</f>
        <v>0</v>
      </c>
    </row>
    <row r="50" spans="2:45" outlineLevel="1" x14ac:dyDescent="0.35">
      <c r="B50" s="238" t="s">
        <v>76</v>
      </c>
      <c r="C50" s="62" t="s">
        <v>115</v>
      </c>
      <c r="D50" s="83"/>
      <c r="E50" s="68"/>
      <c r="F50" s="167">
        <f t="shared" ref="F50:F73" si="42">IFERROR((E50-D50)/D50,0)</f>
        <v>0</v>
      </c>
      <c r="G50" s="68"/>
      <c r="H50" s="167">
        <f t="shared" ref="H50:H73" si="43">IFERROR((G50-E50)/E50,0)</f>
        <v>0</v>
      </c>
      <c r="I50" s="68"/>
      <c r="J50" s="167">
        <f t="shared" ref="J50:J73" si="44">IFERROR((I50-G50)/G50,0)</f>
        <v>0</v>
      </c>
      <c r="K50" s="68"/>
      <c r="L50" s="167">
        <f t="shared" si="36"/>
        <v>0</v>
      </c>
      <c r="M50" s="164">
        <f t="shared" si="37"/>
        <v>0</v>
      </c>
      <c r="N50" s="165">
        <f t="shared" si="38"/>
        <v>0</v>
      </c>
      <c r="P50" s="169">
        <f>'Μέση ετήσια κατανάλωση'!$F15*Πελάτες!U48</f>
        <v>0</v>
      </c>
      <c r="Q50" s="68"/>
      <c r="R50" s="137">
        <f t="shared" ref="R50:R73" si="45">P50+Q50</f>
        <v>0</v>
      </c>
      <c r="S50" s="182">
        <f t="shared" ref="S50:S73" si="46">IFERROR((R50-K50)/K50,0)</f>
        <v>0</v>
      </c>
      <c r="T50" s="169">
        <f>'Μέση ετήσια κατανάλωση'!$F15*Πελάτες!X48</f>
        <v>0</v>
      </c>
      <c r="U50" s="137">
        <f>'Μέση ετήσια κατανάλωση'!$G15*(Πελάτες!V48-Πελάτες!$P48)</f>
        <v>0</v>
      </c>
      <c r="V50" s="137">
        <f t="shared" ref="V50:V73" si="47">T50+U50</f>
        <v>0</v>
      </c>
      <c r="W50" s="68"/>
      <c r="X50" s="137">
        <f t="shared" ref="X50:X73" si="48">V50+W50</f>
        <v>0</v>
      </c>
      <c r="Y50" s="167">
        <f t="shared" ref="Y50:Y73" si="49">IFERROR((X50-R50)/R50,0)</f>
        <v>0</v>
      </c>
      <c r="Z50" s="169">
        <f>'Μέση ετήσια κατανάλωση'!$F15*Πελάτες!AA48</f>
        <v>0</v>
      </c>
      <c r="AA50" s="137">
        <f>'Μέση ετήσια κατανάλωση'!$G15*(Πελάτες!Y48-Πελάτες!$P48)</f>
        <v>0</v>
      </c>
      <c r="AB50" s="137">
        <f t="shared" ref="AB50:AB73" si="50">Z50+AA50</f>
        <v>0</v>
      </c>
      <c r="AC50" s="68"/>
      <c r="AD50" s="137">
        <f t="shared" ref="AD50:AD73" si="51">AB50+AC50</f>
        <v>0</v>
      </c>
      <c r="AE50" s="167">
        <f t="shared" ref="AE50:AE73" si="52">IFERROR((AD50-X50)/X50,0)</f>
        <v>0</v>
      </c>
      <c r="AF50" s="169">
        <f>'Μέση ετήσια κατανάλωση'!$F15*Πελάτες!AD48</f>
        <v>0</v>
      </c>
      <c r="AG50" s="137">
        <f>'Μέση ετήσια κατανάλωση'!$G15*(Πελάτες!AB48-Πελάτες!$P48)</f>
        <v>0</v>
      </c>
      <c r="AH50" s="137">
        <f t="shared" ref="AH50:AH73" si="53">AF50+AG50</f>
        <v>0</v>
      </c>
      <c r="AI50" s="68"/>
      <c r="AJ50" s="137">
        <f t="shared" ref="AJ50:AJ73" si="54">AH50+AI50</f>
        <v>0</v>
      </c>
      <c r="AK50" s="167">
        <f t="shared" ref="AK50:AK73" si="55">IFERROR((AJ50-AD50)/AD50,0)</f>
        <v>0</v>
      </c>
      <c r="AL50" s="169">
        <f>'Μέση ετήσια κατανάλωση'!$F15*Πελάτες!AG48</f>
        <v>0</v>
      </c>
      <c r="AM50" s="137">
        <f>'Μέση ετήσια κατανάλωση'!$G15*(Πελάτες!AE48-Πελάτες!$P48)</f>
        <v>0</v>
      </c>
      <c r="AN50" s="137">
        <f t="shared" ref="AN50:AN73" si="56">AL50+AM50</f>
        <v>0</v>
      </c>
      <c r="AO50" s="68"/>
      <c r="AP50" s="137">
        <f t="shared" ref="AP50:AP73" si="57">AN50+AO50</f>
        <v>0</v>
      </c>
      <c r="AQ50" s="167">
        <f t="shared" ref="AQ50:AQ73" si="58">IFERROR((AP50-AJ50)/AJ50,0)</f>
        <v>0</v>
      </c>
      <c r="AR50" s="164">
        <f t="shared" ref="AR50:AR73" si="59">R50+X50+AD50+AJ50+AP50</f>
        <v>0</v>
      </c>
      <c r="AS50" s="165">
        <f t="shared" ref="AS50:AS73" si="60">IFERROR((AP50/R50)^(1/4)-1,0)</f>
        <v>0</v>
      </c>
    </row>
    <row r="51" spans="2:45" outlineLevel="1" x14ac:dyDescent="0.35">
      <c r="B51" s="237" t="s">
        <v>77</v>
      </c>
      <c r="C51" s="62" t="s">
        <v>115</v>
      </c>
      <c r="D51" s="83"/>
      <c r="E51" s="68"/>
      <c r="F51" s="167">
        <f t="shared" si="42"/>
        <v>0</v>
      </c>
      <c r="G51" s="68"/>
      <c r="H51" s="167">
        <f t="shared" si="43"/>
        <v>0</v>
      </c>
      <c r="I51" s="68"/>
      <c r="J51" s="167">
        <f t="shared" si="44"/>
        <v>0</v>
      </c>
      <c r="K51" s="68"/>
      <c r="L51" s="167">
        <f t="shared" si="36"/>
        <v>0</v>
      </c>
      <c r="M51" s="164">
        <f t="shared" si="37"/>
        <v>0</v>
      </c>
      <c r="N51" s="165">
        <f t="shared" si="38"/>
        <v>0</v>
      </c>
      <c r="P51" s="169">
        <f>'Μέση ετήσια κατανάλωση'!$F16*Πελάτες!U49</f>
        <v>0</v>
      </c>
      <c r="Q51" s="68"/>
      <c r="R51" s="137">
        <f t="shared" si="45"/>
        <v>0</v>
      </c>
      <c r="S51" s="182">
        <f t="shared" si="46"/>
        <v>0</v>
      </c>
      <c r="T51" s="169">
        <f>'Μέση ετήσια κατανάλωση'!$F16*Πελάτες!X49</f>
        <v>0</v>
      </c>
      <c r="U51" s="137">
        <f>'Μέση ετήσια κατανάλωση'!$G16*(Πελάτες!V49-Πελάτες!$P49)</f>
        <v>0</v>
      </c>
      <c r="V51" s="137">
        <f t="shared" si="47"/>
        <v>0</v>
      </c>
      <c r="W51" s="68"/>
      <c r="X51" s="137">
        <f t="shared" si="48"/>
        <v>0</v>
      </c>
      <c r="Y51" s="167">
        <f t="shared" si="49"/>
        <v>0</v>
      </c>
      <c r="Z51" s="169">
        <f>'Μέση ετήσια κατανάλωση'!$F16*Πελάτες!AA49</f>
        <v>0</v>
      </c>
      <c r="AA51" s="137">
        <f>'Μέση ετήσια κατανάλωση'!$G16*(Πελάτες!Y49-Πελάτες!$P49)</f>
        <v>0</v>
      </c>
      <c r="AB51" s="137">
        <f t="shared" si="50"/>
        <v>0</v>
      </c>
      <c r="AC51" s="68"/>
      <c r="AD51" s="137">
        <f t="shared" si="51"/>
        <v>0</v>
      </c>
      <c r="AE51" s="167">
        <f t="shared" si="52"/>
        <v>0</v>
      </c>
      <c r="AF51" s="169">
        <f>'Μέση ετήσια κατανάλωση'!$F16*Πελάτες!AD49</f>
        <v>0</v>
      </c>
      <c r="AG51" s="137">
        <f>'Μέση ετήσια κατανάλωση'!$G16*(Πελάτες!AB49-Πελάτες!$P49)</f>
        <v>0</v>
      </c>
      <c r="AH51" s="137">
        <f t="shared" si="53"/>
        <v>0</v>
      </c>
      <c r="AI51" s="68"/>
      <c r="AJ51" s="137">
        <f t="shared" si="54"/>
        <v>0</v>
      </c>
      <c r="AK51" s="167">
        <f t="shared" si="55"/>
        <v>0</v>
      </c>
      <c r="AL51" s="169">
        <f>'Μέση ετήσια κατανάλωση'!$F16*Πελάτες!AG49</f>
        <v>0</v>
      </c>
      <c r="AM51" s="137">
        <f>'Μέση ετήσια κατανάλωση'!$G16*(Πελάτες!AE49-Πελάτες!$P49)</f>
        <v>0</v>
      </c>
      <c r="AN51" s="137">
        <f t="shared" si="56"/>
        <v>0</v>
      </c>
      <c r="AO51" s="68"/>
      <c r="AP51" s="137">
        <f t="shared" si="57"/>
        <v>0</v>
      </c>
      <c r="AQ51" s="167">
        <f t="shared" si="58"/>
        <v>0</v>
      </c>
      <c r="AR51" s="164">
        <f t="shared" si="59"/>
        <v>0</v>
      </c>
      <c r="AS51" s="165">
        <f t="shared" si="60"/>
        <v>0</v>
      </c>
    </row>
    <row r="52" spans="2:45" outlineLevel="1" x14ac:dyDescent="0.35">
      <c r="B52" s="238" t="s">
        <v>78</v>
      </c>
      <c r="C52" s="62" t="s">
        <v>115</v>
      </c>
      <c r="D52" s="83"/>
      <c r="E52" s="68"/>
      <c r="F52" s="167">
        <f t="shared" si="42"/>
        <v>0</v>
      </c>
      <c r="G52" s="68"/>
      <c r="H52" s="167">
        <f t="shared" si="43"/>
        <v>0</v>
      </c>
      <c r="I52" s="68"/>
      <c r="J52" s="167">
        <f t="shared" si="44"/>
        <v>0</v>
      </c>
      <c r="K52" s="68"/>
      <c r="L52" s="167">
        <f t="shared" si="36"/>
        <v>0</v>
      </c>
      <c r="M52" s="164">
        <f t="shared" si="37"/>
        <v>0</v>
      </c>
      <c r="N52" s="165">
        <f t="shared" si="38"/>
        <v>0</v>
      </c>
      <c r="P52" s="169">
        <f>'Μέση ετήσια κατανάλωση'!$F17*Πελάτες!U50</f>
        <v>80</v>
      </c>
      <c r="Q52" s="68"/>
      <c r="R52" s="137">
        <f t="shared" si="45"/>
        <v>80</v>
      </c>
      <c r="S52" s="182">
        <f t="shared" si="46"/>
        <v>0</v>
      </c>
      <c r="T52" s="169">
        <f>'Μέση ετήσια κατανάλωση'!$F17*Πελάτες!X50</f>
        <v>76</v>
      </c>
      <c r="U52" s="137">
        <f>'Μέση ετήσια κατανάλωση'!$G17*(Πελάτες!V50-Πελάτες!$P50)</f>
        <v>400</v>
      </c>
      <c r="V52" s="137">
        <f t="shared" si="47"/>
        <v>476</v>
      </c>
      <c r="W52" s="68"/>
      <c r="X52" s="137">
        <f t="shared" si="48"/>
        <v>476</v>
      </c>
      <c r="Y52" s="167">
        <f t="shared" si="49"/>
        <v>4.95</v>
      </c>
      <c r="Z52" s="169">
        <f>'Μέση ετήσια κατανάλωση'!$F17*Πελάτες!AA50</f>
        <v>68</v>
      </c>
      <c r="AA52" s="137">
        <f>'Μέση ετήσια κατανάλωση'!$G17*(Πελάτες!Y50-Πελάτες!$P50)</f>
        <v>780</v>
      </c>
      <c r="AB52" s="137">
        <f t="shared" si="50"/>
        <v>848</v>
      </c>
      <c r="AC52" s="68"/>
      <c r="AD52" s="137">
        <f t="shared" si="51"/>
        <v>848</v>
      </c>
      <c r="AE52" s="167">
        <f t="shared" si="52"/>
        <v>0.78151260504201681</v>
      </c>
      <c r="AF52" s="169">
        <f>'Μέση ετήσια κατανάλωση'!$F17*Πελάτες!AD50</f>
        <v>64</v>
      </c>
      <c r="AG52" s="137">
        <f>'Μέση ετήσια κατανάλωση'!$G17*(Πελάτες!AB50-Πελάτες!$P50)</f>
        <v>1120</v>
      </c>
      <c r="AH52" s="137">
        <f t="shared" si="53"/>
        <v>1184</v>
      </c>
      <c r="AI52" s="68"/>
      <c r="AJ52" s="137">
        <f t="shared" si="54"/>
        <v>1184</v>
      </c>
      <c r="AK52" s="167">
        <f t="shared" si="55"/>
        <v>0.39622641509433965</v>
      </c>
      <c r="AL52" s="169">
        <f>'Μέση ετήσια κατανάλωση'!$F17*Πελάτες!AG50</f>
        <v>60</v>
      </c>
      <c r="AM52" s="137">
        <f>'Μέση ετήσια κατανάλωση'!$G17*(Πελάτες!AE50-Πελάτες!$P50)</f>
        <v>1440</v>
      </c>
      <c r="AN52" s="137">
        <f t="shared" si="56"/>
        <v>1500</v>
      </c>
      <c r="AO52" s="68"/>
      <c r="AP52" s="137">
        <f t="shared" si="57"/>
        <v>1500</v>
      </c>
      <c r="AQ52" s="167">
        <f t="shared" si="58"/>
        <v>0.26689189189189189</v>
      </c>
      <c r="AR52" s="164">
        <f t="shared" si="59"/>
        <v>4088</v>
      </c>
      <c r="AS52" s="165">
        <f t="shared" si="60"/>
        <v>1.0808957251439084</v>
      </c>
    </row>
    <row r="53" spans="2:45" outlineLevel="1" x14ac:dyDescent="0.35">
      <c r="B53" s="237" t="s">
        <v>79</v>
      </c>
      <c r="C53" s="62" t="s">
        <v>115</v>
      </c>
      <c r="D53" s="83"/>
      <c r="E53" s="68"/>
      <c r="F53" s="167">
        <f t="shared" si="42"/>
        <v>0</v>
      </c>
      <c r="G53" s="68"/>
      <c r="H53" s="167">
        <f t="shared" si="43"/>
        <v>0</v>
      </c>
      <c r="I53" s="68"/>
      <c r="J53" s="167">
        <f t="shared" si="44"/>
        <v>0</v>
      </c>
      <c r="K53" s="68"/>
      <c r="L53" s="167">
        <f t="shared" si="36"/>
        <v>0</v>
      </c>
      <c r="M53" s="164">
        <f t="shared" si="37"/>
        <v>0</v>
      </c>
      <c r="N53" s="165">
        <f t="shared" si="38"/>
        <v>0</v>
      </c>
      <c r="P53" s="169">
        <f>'Μέση ετήσια κατανάλωση'!$F18*Πελάτες!U51</f>
        <v>0</v>
      </c>
      <c r="Q53" s="68"/>
      <c r="R53" s="137">
        <f t="shared" si="45"/>
        <v>0</v>
      </c>
      <c r="S53" s="182">
        <f t="shared" si="46"/>
        <v>0</v>
      </c>
      <c r="T53" s="169">
        <f>'Μέση ετήσια κατανάλωση'!$F18*Πελάτες!X51</f>
        <v>0</v>
      </c>
      <c r="U53" s="137">
        <f>'Μέση ετήσια κατανάλωση'!$G18*(Πελάτες!V51-Πελάτες!$P51)</f>
        <v>0</v>
      </c>
      <c r="V53" s="137">
        <f t="shared" si="47"/>
        <v>0</v>
      </c>
      <c r="W53" s="68"/>
      <c r="X53" s="137">
        <f t="shared" si="48"/>
        <v>0</v>
      </c>
      <c r="Y53" s="167">
        <f t="shared" si="49"/>
        <v>0</v>
      </c>
      <c r="Z53" s="169">
        <f>'Μέση ετήσια κατανάλωση'!$F18*Πελάτες!AA51</f>
        <v>0</v>
      </c>
      <c r="AA53" s="137">
        <f>'Μέση ετήσια κατανάλωση'!$G18*(Πελάτες!Y51-Πελάτες!$P51)</f>
        <v>0</v>
      </c>
      <c r="AB53" s="137">
        <f t="shared" si="50"/>
        <v>0</v>
      </c>
      <c r="AC53" s="68"/>
      <c r="AD53" s="137">
        <f t="shared" si="51"/>
        <v>0</v>
      </c>
      <c r="AE53" s="167">
        <f t="shared" si="52"/>
        <v>0</v>
      </c>
      <c r="AF53" s="169">
        <f>'Μέση ετήσια κατανάλωση'!$F18*Πελάτες!AD51</f>
        <v>0</v>
      </c>
      <c r="AG53" s="137">
        <f>'Μέση ετήσια κατανάλωση'!$G18*(Πελάτες!AB51-Πελάτες!$P51)</f>
        <v>0</v>
      </c>
      <c r="AH53" s="137">
        <f t="shared" si="53"/>
        <v>0</v>
      </c>
      <c r="AI53" s="68"/>
      <c r="AJ53" s="137">
        <f t="shared" si="54"/>
        <v>0</v>
      </c>
      <c r="AK53" s="167">
        <f t="shared" si="55"/>
        <v>0</v>
      </c>
      <c r="AL53" s="169">
        <f>'Μέση ετήσια κατανάλωση'!$F18*Πελάτες!AG51</f>
        <v>0</v>
      </c>
      <c r="AM53" s="137">
        <f>'Μέση ετήσια κατανάλωση'!$G18*(Πελάτες!AE51-Πελάτες!$P51)</f>
        <v>0</v>
      </c>
      <c r="AN53" s="137">
        <f t="shared" si="56"/>
        <v>0</v>
      </c>
      <c r="AO53" s="68"/>
      <c r="AP53" s="137">
        <f t="shared" si="57"/>
        <v>0</v>
      </c>
      <c r="AQ53" s="167">
        <f t="shared" si="58"/>
        <v>0</v>
      </c>
      <c r="AR53" s="164">
        <f t="shared" si="59"/>
        <v>0</v>
      </c>
      <c r="AS53" s="165">
        <f t="shared" si="60"/>
        <v>0</v>
      </c>
    </row>
    <row r="54" spans="2:45" outlineLevel="1" x14ac:dyDescent="0.35">
      <c r="B54" s="238" t="s">
        <v>80</v>
      </c>
      <c r="C54" s="62" t="s">
        <v>115</v>
      </c>
      <c r="D54" s="83"/>
      <c r="E54" s="68"/>
      <c r="F54" s="167">
        <f t="shared" si="42"/>
        <v>0</v>
      </c>
      <c r="G54" s="68"/>
      <c r="H54" s="167">
        <f t="shared" si="43"/>
        <v>0</v>
      </c>
      <c r="I54" s="68"/>
      <c r="J54" s="167">
        <f t="shared" si="44"/>
        <v>0</v>
      </c>
      <c r="K54" s="68"/>
      <c r="L54" s="167">
        <f t="shared" si="36"/>
        <v>0</v>
      </c>
      <c r="M54" s="164">
        <f t="shared" si="37"/>
        <v>0</v>
      </c>
      <c r="N54" s="165">
        <f t="shared" si="38"/>
        <v>0</v>
      </c>
      <c r="P54" s="169">
        <f>'Μέση ετήσια κατανάλωση'!$F19*Πελάτες!U52</f>
        <v>80</v>
      </c>
      <c r="Q54" s="68"/>
      <c r="R54" s="137">
        <f t="shared" si="45"/>
        <v>80</v>
      </c>
      <c r="S54" s="182">
        <f t="shared" si="46"/>
        <v>0</v>
      </c>
      <c r="T54" s="169">
        <f>'Μέση ετήσια κατανάλωση'!$F19*Πελάτες!X52</f>
        <v>64</v>
      </c>
      <c r="U54" s="137">
        <f>'Μέση ετήσια κατανάλωση'!$G19*(Πελάτες!V52-Πελάτες!$P52)</f>
        <v>400</v>
      </c>
      <c r="V54" s="137">
        <f t="shared" si="47"/>
        <v>464</v>
      </c>
      <c r="W54" s="68"/>
      <c r="X54" s="137">
        <f t="shared" si="48"/>
        <v>464</v>
      </c>
      <c r="Y54" s="167">
        <f t="shared" si="49"/>
        <v>4.8</v>
      </c>
      <c r="Z54" s="169">
        <f>'Μέση ετήσια κατανάλωση'!$F19*Πελάτες!AA52</f>
        <v>60</v>
      </c>
      <c r="AA54" s="137">
        <f>'Μέση ετήσια κατανάλωση'!$G19*(Πελάτες!Y52-Πελάτες!$P52)</f>
        <v>720</v>
      </c>
      <c r="AB54" s="137">
        <f t="shared" si="50"/>
        <v>780</v>
      </c>
      <c r="AC54" s="68"/>
      <c r="AD54" s="137">
        <f t="shared" si="51"/>
        <v>780</v>
      </c>
      <c r="AE54" s="167">
        <f t="shared" si="52"/>
        <v>0.68103448275862066</v>
      </c>
      <c r="AF54" s="169">
        <f>'Μέση ετήσια κατανάλωση'!$F19*Πελάτες!AD52</f>
        <v>52</v>
      </c>
      <c r="AG54" s="137">
        <f>'Μέση ετήσια κατανάλωση'!$G19*(Πελάτες!AB52-Πελάτες!$P52)</f>
        <v>1020</v>
      </c>
      <c r="AH54" s="137">
        <f t="shared" si="53"/>
        <v>1072</v>
      </c>
      <c r="AI54" s="68"/>
      <c r="AJ54" s="137">
        <f t="shared" si="54"/>
        <v>1072</v>
      </c>
      <c r="AK54" s="167">
        <f t="shared" si="55"/>
        <v>0.37435897435897436</v>
      </c>
      <c r="AL54" s="169">
        <f>'Μέση ετήσια κατανάλωση'!$F19*Πελάτες!AG52</f>
        <v>52</v>
      </c>
      <c r="AM54" s="137">
        <f>'Μέση ετήσια κατανάλωση'!$G19*(Πελάτες!AE52-Πελάτες!$P52)</f>
        <v>1280</v>
      </c>
      <c r="AN54" s="137">
        <f t="shared" si="56"/>
        <v>1332</v>
      </c>
      <c r="AO54" s="68"/>
      <c r="AP54" s="137">
        <f t="shared" si="57"/>
        <v>1332</v>
      </c>
      <c r="AQ54" s="167">
        <f t="shared" si="58"/>
        <v>0.24253731343283583</v>
      </c>
      <c r="AR54" s="164">
        <f t="shared" si="59"/>
        <v>3728</v>
      </c>
      <c r="AS54" s="165">
        <f t="shared" si="60"/>
        <v>1.0200101862665525</v>
      </c>
    </row>
    <row r="55" spans="2:45" outlineLevel="1" x14ac:dyDescent="0.35">
      <c r="B55" s="237" t="s">
        <v>81</v>
      </c>
      <c r="C55" s="62" t="s">
        <v>115</v>
      </c>
      <c r="D55" s="83"/>
      <c r="E55" s="68"/>
      <c r="F55" s="167">
        <f t="shared" si="42"/>
        <v>0</v>
      </c>
      <c r="G55" s="68"/>
      <c r="H55" s="167">
        <f t="shared" si="43"/>
        <v>0</v>
      </c>
      <c r="I55" s="68"/>
      <c r="J55" s="167">
        <f t="shared" si="44"/>
        <v>0</v>
      </c>
      <c r="K55" s="68"/>
      <c r="L55" s="167">
        <f t="shared" si="36"/>
        <v>0</v>
      </c>
      <c r="M55" s="164">
        <f t="shared" si="37"/>
        <v>0</v>
      </c>
      <c r="N55" s="165">
        <f t="shared" si="38"/>
        <v>0</v>
      </c>
      <c r="P55" s="169">
        <f>'Μέση ετήσια κατανάλωση'!$F20*Πελάτες!U53</f>
        <v>0</v>
      </c>
      <c r="Q55" s="68"/>
      <c r="R55" s="137">
        <f t="shared" si="45"/>
        <v>0</v>
      </c>
      <c r="S55" s="182">
        <f t="shared" si="46"/>
        <v>0</v>
      </c>
      <c r="T55" s="169">
        <f>'Μέση ετήσια κατανάλωση'!$F20*Πελάτες!X53</f>
        <v>0</v>
      </c>
      <c r="U55" s="137">
        <f>'Μέση ετήσια κατανάλωση'!$G20*(Πελάτες!V53-Πελάτες!$P53)</f>
        <v>0</v>
      </c>
      <c r="V55" s="137">
        <f t="shared" si="47"/>
        <v>0</v>
      </c>
      <c r="W55" s="68"/>
      <c r="X55" s="137">
        <f t="shared" si="48"/>
        <v>0</v>
      </c>
      <c r="Y55" s="167">
        <f t="shared" si="49"/>
        <v>0</v>
      </c>
      <c r="Z55" s="169">
        <f>'Μέση ετήσια κατανάλωση'!$F20*Πελάτες!AA53</f>
        <v>0</v>
      </c>
      <c r="AA55" s="137">
        <f>'Μέση ετήσια κατανάλωση'!$G20*(Πελάτες!Y53-Πελάτες!$P53)</f>
        <v>0</v>
      </c>
      <c r="AB55" s="137">
        <f t="shared" si="50"/>
        <v>0</v>
      </c>
      <c r="AC55" s="68"/>
      <c r="AD55" s="137">
        <f t="shared" si="51"/>
        <v>0</v>
      </c>
      <c r="AE55" s="167">
        <f t="shared" si="52"/>
        <v>0</v>
      </c>
      <c r="AF55" s="169">
        <f>'Μέση ετήσια κατανάλωση'!$F20*Πελάτες!AD53</f>
        <v>0</v>
      </c>
      <c r="AG55" s="137">
        <f>'Μέση ετήσια κατανάλωση'!$G20*(Πελάτες!AB53-Πελάτες!$P53)</f>
        <v>0</v>
      </c>
      <c r="AH55" s="137">
        <f t="shared" si="53"/>
        <v>0</v>
      </c>
      <c r="AI55" s="68"/>
      <c r="AJ55" s="137">
        <f t="shared" si="54"/>
        <v>0</v>
      </c>
      <c r="AK55" s="167">
        <f t="shared" si="55"/>
        <v>0</v>
      </c>
      <c r="AL55" s="169">
        <f>'Μέση ετήσια κατανάλωση'!$F20*Πελάτες!AG53</f>
        <v>0</v>
      </c>
      <c r="AM55" s="137">
        <f>'Μέση ετήσια κατανάλωση'!$G20*(Πελάτες!AE53-Πελάτες!$P53)</f>
        <v>0</v>
      </c>
      <c r="AN55" s="137">
        <f t="shared" si="56"/>
        <v>0</v>
      </c>
      <c r="AO55" s="68"/>
      <c r="AP55" s="137">
        <f t="shared" si="57"/>
        <v>0</v>
      </c>
      <c r="AQ55" s="167">
        <f t="shared" si="58"/>
        <v>0</v>
      </c>
      <c r="AR55" s="164">
        <f t="shared" si="59"/>
        <v>0</v>
      </c>
      <c r="AS55" s="165">
        <f t="shared" si="60"/>
        <v>0</v>
      </c>
    </row>
    <row r="56" spans="2:45" outlineLevel="1" x14ac:dyDescent="0.35">
      <c r="B56" s="238" t="s">
        <v>82</v>
      </c>
      <c r="C56" s="62" t="s">
        <v>115</v>
      </c>
      <c r="D56" s="83"/>
      <c r="E56" s="68"/>
      <c r="F56" s="167">
        <f t="shared" si="42"/>
        <v>0</v>
      </c>
      <c r="G56" s="68"/>
      <c r="H56" s="167">
        <f t="shared" si="43"/>
        <v>0</v>
      </c>
      <c r="I56" s="68"/>
      <c r="J56" s="167">
        <f t="shared" si="44"/>
        <v>0</v>
      </c>
      <c r="K56" s="68"/>
      <c r="L56" s="167">
        <f t="shared" si="36"/>
        <v>0</v>
      </c>
      <c r="M56" s="164">
        <f t="shared" si="37"/>
        <v>0</v>
      </c>
      <c r="N56" s="165">
        <f t="shared" si="38"/>
        <v>0</v>
      </c>
      <c r="P56" s="169">
        <f>'Μέση ετήσια κατανάλωση'!$F21*Πελάτες!U54</f>
        <v>84</v>
      </c>
      <c r="Q56" s="68"/>
      <c r="R56" s="137">
        <f t="shared" si="45"/>
        <v>84</v>
      </c>
      <c r="S56" s="182">
        <f t="shared" si="46"/>
        <v>0</v>
      </c>
      <c r="T56" s="169">
        <f>'Μέση ετήσια κατανάλωση'!$F21*Πελάτες!X54</f>
        <v>80</v>
      </c>
      <c r="U56" s="137">
        <f>'Μέση ετήσια κατανάλωση'!$G21*(Πελάτες!V54-Πελάτες!$P54)</f>
        <v>420</v>
      </c>
      <c r="V56" s="137">
        <f t="shared" si="47"/>
        <v>500</v>
      </c>
      <c r="W56" s="68"/>
      <c r="X56" s="137">
        <f t="shared" si="48"/>
        <v>500</v>
      </c>
      <c r="Y56" s="167">
        <f t="shared" si="49"/>
        <v>4.9523809523809526</v>
      </c>
      <c r="Z56" s="169">
        <f>'Μέση ετήσια κατανάλωση'!$F21*Πελάτες!AA54</f>
        <v>68</v>
      </c>
      <c r="AA56" s="137">
        <f>'Μέση ετήσια κατανάλωση'!$G21*(Πελάτες!Y54-Πελάτες!$P54)</f>
        <v>820</v>
      </c>
      <c r="AB56" s="137">
        <f t="shared" si="50"/>
        <v>888</v>
      </c>
      <c r="AC56" s="68"/>
      <c r="AD56" s="137">
        <f t="shared" si="51"/>
        <v>888</v>
      </c>
      <c r="AE56" s="167">
        <f t="shared" si="52"/>
        <v>0.77600000000000002</v>
      </c>
      <c r="AF56" s="169">
        <f>'Μέση ετήσια κατανάλωση'!$F21*Πελάτες!AD54</f>
        <v>60</v>
      </c>
      <c r="AG56" s="137">
        <f>'Μέση ετήσια κατανάλωση'!$G21*(Πελάτες!AB54-Πελάτες!$P54)</f>
        <v>1160</v>
      </c>
      <c r="AH56" s="137">
        <f t="shared" si="53"/>
        <v>1220</v>
      </c>
      <c r="AI56" s="68"/>
      <c r="AJ56" s="137">
        <f t="shared" si="54"/>
        <v>1220</v>
      </c>
      <c r="AK56" s="167">
        <f t="shared" si="55"/>
        <v>0.37387387387387389</v>
      </c>
      <c r="AL56" s="169">
        <f>'Μέση ετήσια κατανάλωση'!$F21*Πελάτες!AG54</f>
        <v>52</v>
      </c>
      <c r="AM56" s="137">
        <f>'Μέση ετήσια κατανάλωση'!$G21*(Πελάτες!AE54-Πελάτες!$P54)</f>
        <v>1460</v>
      </c>
      <c r="AN56" s="137">
        <f t="shared" si="56"/>
        <v>1512</v>
      </c>
      <c r="AO56" s="68"/>
      <c r="AP56" s="137">
        <f t="shared" si="57"/>
        <v>1512</v>
      </c>
      <c r="AQ56" s="167">
        <f t="shared" si="58"/>
        <v>0.23934426229508196</v>
      </c>
      <c r="AR56" s="164">
        <f t="shared" si="59"/>
        <v>4204</v>
      </c>
      <c r="AS56" s="165">
        <f t="shared" si="60"/>
        <v>1.0597671439071177</v>
      </c>
    </row>
    <row r="57" spans="2:45" outlineLevel="1" x14ac:dyDescent="0.35">
      <c r="B57" s="237" t="s">
        <v>83</v>
      </c>
      <c r="C57" s="62" t="s">
        <v>115</v>
      </c>
      <c r="D57" s="83"/>
      <c r="E57" s="68"/>
      <c r="F57" s="167">
        <f t="shared" si="42"/>
        <v>0</v>
      </c>
      <c r="G57" s="68"/>
      <c r="H57" s="167">
        <f t="shared" si="43"/>
        <v>0</v>
      </c>
      <c r="I57" s="68"/>
      <c r="J57" s="167">
        <f t="shared" si="44"/>
        <v>0</v>
      </c>
      <c r="K57" s="68"/>
      <c r="L57" s="167">
        <f t="shared" si="36"/>
        <v>0</v>
      </c>
      <c r="M57" s="164">
        <f t="shared" si="37"/>
        <v>0</v>
      </c>
      <c r="N57" s="165">
        <f t="shared" si="38"/>
        <v>0</v>
      </c>
      <c r="P57" s="169">
        <f>'Μέση ετήσια κατανάλωση'!$F22*Πελάτες!U55</f>
        <v>0</v>
      </c>
      <c r="Q57" s="68"/>
      <c r="R57" s="137">
        <f t="shared" si="45"/>
        <v>0</v>
      </c>
      <c r="S57" s="182">
        <f t="shared" si="46"/>
        <v>0</v>
      </c>
      <c r="T57" s="169">
        <f>'Μέση ετήσια κατανάλωση'!$F22*Πελάτες!X55</f>
        <v>0</v>
      </c>
      <c r="U57" s="137">
        <f>'Μέση ετήσια κατανάλωση'!$G22*(Πελάτες!V55-Πελάτες!$P55)</f>
        <v>0</v>
      </c>
      <c r="V57" s="137">
        <f t="shared" si="47"/>
        <v>0</v>
      </c>
      <c r="W57" s="68"/>
      <c r="X57" s="137">
        <f t="shared" si="48"/>
        <v>0</v>
      </c>
      <c r="Y57" s="167">
        <f t="shared" si="49"/>
        <v>0</v>
      </c>
      <c r="Z57" s="169">
        <f>'Μέση ετήσια κατανάλωση'!$F22*Πελάτες!AA55</f>
        <v>0</v>
      </c>
      <c r="AA57" s="137">
        <f>'Μέση ετήσια κατανάλωση'!$G22*(Πελάτες!Y55-Πελάτες!$P55)</f>
        <v>0</v>
      </c>
      <c r="AB57" s="137">
        <f t="shared" si="50"/>
        <v>0</v>
      </c>
      <c r="AC57" s="68"/>
      <c r="AD57" s="137">
        <f t="shared" si="51"/>
        <v>0</v>
      </c>
      <c r="AE57" s="167">
        <f t="shared" si="52"/>
        <v>0</v>
      </c>
      <c r="AF57" s="169">
        <f>'Μέση ετήσια κατανάλωση'!$F22*Πελάτες!AD55</f>
        <v>0</v>
      </c>
      <c r="AG57" s="137">
        <f>'Μέση ετήσια κατανάλωση'!$G22*(Πελάτες!AB55-Πελάτες!$P55)</f>
        <v>0</v>
      </c>
      <c r="AH57" s="137">
        <f t="shared" si="53"/>
        <v>0</v>
      </c>
      <c r="AI57" s="68"/>
      <c r="AJ57" s="137">
        <f t="shared" si="54"/>
        <v>0</v>
      </c>
      <c r="AK57" s="167">
        <f t="shared" si="55"/>
        <v>0</v>
      </c>
      <c r="AL57" s="169">
        <f>'Μέση ετήσια κατανάλωση'!$F22*Πελάτες!AG55</f>
        <v>0</v>
      </c>
      <c r="AM57" s="137">
        <f>'Μέση ετήσια κατανάλωση'!$G22*(Πελάτες!AE55-Πελάτες!$P55)</f>
        <v>0</v>
      </c>
      <c r="AN57" s="137">
        <f t="shared" si="56"/>
        <v>0</v>
      </c>
      <c r="AO57" s="68"/>
      <c r="AP57" s="137">
        <f t="shared" si="57"/>
        <v>0</v>
      </c>
      <c r="AQ57" s="167">
        <f t="shared" si="58"/>
        <v>0</v>
      </c>
      <c r="AR57" s="164">
        <f t="shared" si="59"/>
        <v>0</v>
      </c>
      <c r="AS57" s="165">
        <f t="shared" si="60"/>
        <v>0</v>
      </c>
    </row>
    <row r="58" spans="2:45" outlineLevel="1" x14ac:dyDescent="0.35">
      <c r="B58" s="238" t="s">
        <v>84</v>
      </c>
      <c r="C58" s="62" t="s">
        <v>115</v>
      </c>
      <c r="D58" s="83"/>
      <c r="E58" s="68"/>
      <c r="F58" s="167">
        <f t="shared" si="42"/>
        <v>0</v>
      </c>
      <c r="G58" s="68"/>
      <c r="H58" s="167">
        <f t="shared" si="43"/>
        <v>0</v>
      </c>
      <c r="I58" s="68"/>
      <c r="J58" s="167">
        <f t="shared" si="44"/>
        <v>0</v>
      </c>
      <c r="K58" s="68"/>
      <c r="L58" s="167">
        <f t="shared" si="36"/>
        <v>0</v>
      </c>
      <c r="M58" s="164">
        <f t="shared" si="37"/>
        <v>0</v>
      </c>
      <c r="N58" s="165">
        <f t="shared" si="38"/>
        <v>0</v>
      </c>
      <c r="P58" s="169">
        <f>'Μέση ετήσια κατανάλωση'!$F23*Πελάτες!U56</f>
        <v>0</v>
      </c>
      <c r="Q58" s="68"/>
      <c r="R58" s="137">
        <f t="shared" si="45"/>
        <v>0</v>
      </c>
      <c r="S58" s="182">
        <f t="shared" si="46"/>
        <v>0</v>
      </c>
      <c r="T58" s="169">
        <f>'Μέση ετήσια κατανάλωση'!$F23*Πελάτες!X56</f>
        <v>0</v>
      </c>
      <c r="U58" s="137">
        <f>'Μέση ετήσια κατανάλωση'!$G23*(Πελάτες!V56-Πελάτες!$P56)</f>
        <v>0</v>
      </c>
      <c r="V58" s="137">
        <f t="shared" si="47"/>
        <v>0</v>
      </c>
      <c r="W58" s="68"/>
      <c r="X58" s="137">
        <f t="shared" si="48"/>
        <v>0</v>
      </c>
      <c r="Y58" s="167">
        <f t="shared" si="49"/>
        <v>0</v>
      </c>
      <c r="Z58" s="169">
        <f>'Μέση ετήσια κατανάλωση'!$F23*Πελάτες!AA56</f>
        <v>0</v>
      </c>
      <c r="AA58" s="137">
        <f>'Μέση ετήσια κατανάλωση'!$G23*(Πελάτες!Y56-Πελάτες!$P56)</f>
        <v>0</v>
      </c>
      <c r="AB58" s="137">
        <f t="shared" si="50"/>
        <v>0</v>
      </c>
      <c r="AC58" s="68"/>
      <c r="AD58" s="137">
        <f t="shared" si="51"/>
        <v>0</v>
      </c>
      <c r="AE58" s="167">
        <f t="shared" si="52"/>
        <v>0</v>
      </c>
      <c r="AF58" s="169">
        <f>'Μέση ετήσια κατανάλωση'!$F23*Πελάτες!AD56</f>
        <v>0</v>
      </c>
      <c r="AG58" s="137">
        <f>'Μέση ετήσια κατανάλωση'!$G23*(Πελάτες!AB56-Πελάτες!$P56)</f>
        <v>0</v>
      </c>
      <c r="AH58" s="137">
        <f t="shared" si="53"/>
        <v>0</v>
      </c>
      <c r="AI58" s="68"/>
      <c r="AJ58" s="137">
        <f t="shared" si="54"/>
        <v>0</v>
      </c>
      <c r="AK58" s="167">
        <f t="shared" si="55"/>
        <v>0</v>
      </c>
      <c r="AL58" s="169">
        <f>'Μέση ετήσια κατανάλωση'!$F23*Πελάτες!AG56</f>
        <v>0</v>
      </c>
      <c r="AM58" s="137">
        <f>'Μέση ετήσια κατανάλωση'!$G23*(Πελάτες!AE56-Πελάτες!$P56)</f>
        <v>0</v>
      </c>
      <c r="AN58" s="137">
        <f t="shared" si="56"/>
        <v>0</v>
      </c>
      <c r="AO58" s="68"/>
      <c r="AP58" s="137">
        <f t="shared" si="57"/>
        <v>0</v>
      </c>
      <c r="AQ58" s="167">
        <f t="shared" si="58"/>
        <v>0</v>
      </c>
      <c r="AR58" s="164">
        <f t="shared" si="59"/>
        <v>0</v>
      </c>
      <c r="AS58" s="165">
        <f t="shared" si="60"/>
        <v>0</v>
      </c>
    </row>
    <row r="59" spans="2:45" outlineLevel="1" x14ac:dyDescent="0.35">
      <c r="B59" s="237" t="s">
        <v>85</v>
      </c>
      <c r="C59" s="62" t="s">
        <v>115</v>
      </c>
      <c r="D59" s="83"/>
      <c r="E59" s="68"/>
      <c r="F59" s="167">
        <f t="shared" si="42"/>
        <v>0</v>
      </c>
      <c r="G59" s="68"/>
      <c r="H59" s="167">
        <f t="shared" si="43"/>
        <v>0</v>
      </c>
      <c r="I59" s="68"/>
      <c r="J59" s="167">
        <f t="shared" si="44"/>
        <v>0</v>
      </c>
      <c r="K59" s="68"/>
      <c r="L59" s="167">
        <f t="shared" si="36"/>
        <v>0</v>
      </c>
      <c r="M59" s="164">
        <f t="shared" si="37"/>
        <v>0</v>
      </c>
      <c r="N59" s="165">
        <f t="shared" si="38"/>
        <v>0</v>
      </c>
      <c r="P59" s="169">
        <f>'Μέση ετήσια κατανάλωση'!$F24*Πελάτες!U57</f>
        <v>0</v>
      </c>
      <c r="Q59" s="68"/>
      <c r="R59" s="137">
        <f t="shared" si="45"/>
        <v>0</v>
      </c>
      <c r="S59" s="182">
        <f t="shared" si="46"/>
        <v>0</v>
      </c>
      <c r="T59" s="169">
        <f>'Μέση ετήσια κατανάλωση'!$F24*Πελάτες!X57</f>
        <v>0</v>
      </c>
      <c r="U59" s="137">
        <f>'Μέση ετήσια κατανάλωση'!$G24*(Πελάτες!V57-Πελάτες!$P57)</f>
        <v>0</v>
      </c>
      <c r="V59" s="137">
        <f t="shared" si="47"/>
        <v>0</v>
      </c>
      <c r="W59" s="68"/>
      <c r="X59" s="137">
        <f t="shared" si="48"/>
        <v>0</v>
      </c>
      <c r="Y59" s="167">
        <f t="shared" si="49"/>
        <v>0</v>
      </c>
      <c r="Z59" s="169">
        <f>'Μέση ετήσια κατανάλωση'!$F24*Πελάτες!AA57</f>
        <v>0</v>
      </c>
      <c r="AA59" s="137">
        <f>'Μέση ετήσια κατανάλωση'!$G24*(Πελάτες!Y57-Πελάτες!$P57)</f>
        <v>0</v>
      </c>
      <c r="AB59" s="137">
        <f t="shared" si="50"/>
        <v>0</v>
      </c>
      <c r="AC59" s="68"/>
      <c r="AD59" s="137">
        <f t="shared" si="51"/>
        <v>0</v>
      </c>
      <c r="AE59" s="167">
        <f t="shared" si="52"/>
        <v>0</v>
      </c>
      <c r="AF59" s="169">
        <f>'Μέση ετήσια κατανάλωση'!$F24*Πελάτες!AD57</f>
        <v>0</v>
      </c>
      <c r="AG59" s="137">
        <f>'Μέση ετήσια κατανάλωση'!$G24*(Πελάτες!AB57-Πελάτες!$P57)</f>
        <v>0</v>
      </c>
      <c r="AH59" s="137">
        <f t="shared" si="53"/>
        <v>0</v>
      </c>
      <c r="AI59" s="68"/>
      <c r="AJ59" s="137">
        <f t="shared" si="54"/>
        <v>0</v>
      </c>
      <c r="AK59" s="167">
        <f t="shared" si="55"/>
        <v>0</v>
      </c>
      <c r="AL59" s="169">
        <f>'Μέση ετήσια κατανάλωση'!$F24*Πελάτες!AG57</f>
        <v>0</v>
      </c>
      <c r="AM59" s="137">
        <f>'Μέση ετήσια κατανάλωση'!$G24*(Πελάτες!AE57-Πελάτες!$P57)</f>
        <v>0</v>
      </c>
      <c r="AN59" s="137">
        <f t="shared" si="56"/>
        <v>0</v>
      </c>
      <c r="AO59" s="68"/>
      <c r="AP59" s="137">
        <f t="shared" si="57"/>
        <v>0</v>
      </c>
      <c r="AQ59" s="167">
        <f t="shared" si="58"/>
        <v>0</v>
      </c>
      <c r="AR59" s="164">
        <f t="shared" si="59"/>
        <v>0</v>
      </c>
      <c r="AS59" s="165">
        <f t="shared" si="60"/>
        <v>0</v>
      </c>
    </row>
    <row r="60" spans="2:45" outlineLevel="1" x14ac:dyDescent="0.35">
      <c r="B60" s="238" t="s">
        <v>86</v>
      </c>
      <c r="C60" s="62" t="s">
        <v>115</v>
      </c>
      <c r="D60" s="83"/>
      <c r="E60" s="68"/>
      <c r="F60" s="167">
        <f t="shared" si="42"/>
        <v>0</v>
      </c>
      <c r="G60" s="68"/>
      <c r="H60" s="167">
        <f t="shared" si="43"/>
        <v>0</v>
      </c>
      <c r="I60" s="68"/>
      <c r="J60" s="167">
        <f t="shared" si="44"/>
        <v>0</v>
      </c>
      <c r="K60" s="68"/>
      <c r="L60" s="167">
        <f t="shared" si="36"/>
        <v>0</v>
      </c>
      <c r="M60" s="164">
        <f t="shared" si="37"/>
        <v>0</v>
      </c>
      <c r="N60" s="165">
        <f t="shared" si="38"/>
        <v>0</v>
      </c>
      <c r="P60" s="169">
        <f>'Μέση ετήσια κατανάλωση'!$F25*Πελάτες!U58</f>
        <v>0</v>
      </c>
      <c r="Q60" s="68"/>
      <c r="R60" s="137">
        <f t="shared" si="45"/>
        <v>0</v>
      </c>
      <c r="S60" s="182">
        <f t="shared" si="46"/>
        <v>0</v>
      </c>
      <c r="T60" s="169">
        <f>'Μέση ετήσια κατανάλωση'!$F25*Πελάτες!X58</f>
        <v>0</v>
      </c>
      <c r="U60" s="137">
        <f>'Μέση ετήσια κατανάλωση'!$G25*(Πελάτες!V58-Πελάτες!$P58)</f>
        <v>0</v>
      </c>
      <c r="V60" s="137">
        <f t="shared" si="47"/>
        <v>0</v>
      </c>
      <c r="W60" s="68"/>
      <c r="X60" s="137">
        <f t="shared" si="48"/>
        <v>0</v>
      </c>
      <c r="Y60" s="167">
        <f t="shared" si="49"/>
        <v>0</v>
      </c>
      <c r="Z60" s="169">
        <f>'Μέση ετήσια κατανάλωση'!$F25*Πελάτες!AA58</f>
        <v>0</v>
      </c>
      <c r="AA60" s="137">
        <f>'Μέση ετήσια κατανάλωση'!$G25*(Πελάτες!Y58-Πελάτες!$P58)</f>
        <v>0</v>
      </c>
      <c r="AB60" s="137">
        <f t="shared" si="50"/>
        <v>0</v>
      </c>
      <c r="AC60" s="68"/>
      <c r="AD60" s="137">
        <f t="shared" si="51"/>
        <v>0</v>
      </c>
      <c r="AE60" s="167">
        <f t="shared" si="52"/>
        <v>0</v>
      </c>
      <c r="AF60" s="169">
        <f>'Μέση ετήσια κατανάλωση'!$F25*Πελάτες!AD58</f>
        <v>0</v>
      </c>
      <c r="AG60" s="137">
        <f>'Μέση ετήσια κατανάλωση'!$G25*(Πελάτες!AB58-Πελάτες!$P58)</f>
        <v>0</v>
      </c>
      <c r="AH60" s="137">
        <f t="shared" si="53"/>
        <v>0</v>
      </c>
      <c r="AI60" s="68"/>
      <c r="AJ60" s="137">
        <f t="shared" si="54"/>
        <v>0</v>
      </c>
      <c r="AK60" s="167">
        <f t="shared" si="55"/>
        <v>0</v>
      </c>
      <c r="AL60" s="169">
        <f>'Μέση ετήσια κατανάλωση'!$F25*Πελάτες!AG58</f>
        <v>0</v>
      </c>
      <c r="AM60" s="137">
        <f>'Μέση ετήσια κατανάλωση'!$G25*(Πελάτες!AE58-Πελάτες!$P58)</f>
        <v>0</v>
      </c>
      <c r="AN60" s="137">
        <f t="shared" si="56"/>
        <v>0</v>
      </c>
      <c r="AO60" s="68"/>
      <c r="AP60" s="137">
        <f t="shared" si="57"/>
        <v>0</v>
      </c>
      <c r="AQ60" s="167">
        <f t="shared" si="58"/>
        <v>0</v>
      </c>
      <c r="AR60" s="164">
        <f t="shared" si="59"/>
        <v>0</v>
      </c>
      <c r="AS60" s="165">
        <f t="shared" si="60"/>
        <v>0</v>
      </c>
    </row>
    <row r="61" spans="2:45" outlineLevel="1" x14ac:dyDescent="0.35">
      <c r="B61" s="237" t="s">
        <v>87</v>
      </c>
      <c r="C61" s="62" t="s">
        <v>115</v>
      </c>
      <c r="D61" s="83"/>
      <c r="E61" s="68"/>
      <c r="F61" s="167">
        <f t="shared" si="42"/>
        <v>0</v>
      </c>
      <c r="G61" s="68"/>
      <c r="H61" s="167">
        <f t="shared" si="43"/>
        <v>0</v>
      </c>
      <c r="I61" s="68"/>
      <c r="J61" s="167">
        <f t="shared" si="44"/>
        <v>0</v>
      </c>
      <c r="K61" s="68"/>
      <c r="L61" s="167">
        <f t="shared" si="36"/>
        <v>0</v>
      </c>
      <c r="M61" s="164">
        <f t="shared" si="37"/>
        <v>0</v>
      </c>
      <c r="N61" s="165">
        <f t="shared" si="38"/>
        <v>0</v>
      </c>
      <c r="P61" s="169">
        <f>'Μέση ετήσια κατανάλωση'!$F26*Πελάτες!U59</f>
        <v>0</v>
      </c>
      <c r="Q61" s="68"/>
      <c r="R61" s="137">
        <f t="shared" si="45"/>
        <v>0</v>
      </c>
      <c r="S61" s="182">
        <f t="shared" si="46"/>
        <v>0</v>
      </c>
      <c r="T61" s="169">
        <f>'Μέση ετήσια κατανάλωση'!$F26*Πελάτες!X59</f>
        <v>0</v>
      </c>
      <c r="U61" s="137">
        <f>'Μέση ετήσια κατανάλωση'!$G26*(Πελάτες!V59-Πελάτες!$P59)</f>
        <v>0</v>
      </c>
      <c r="V61" s="137">
        <f t="shared" si="47"/>
        <v>0</v>
      </c>
      <c r="W61" s="68"/>
      <c r="X61" s="137">
        <f t="shared" si="48"/>
        <v>0</v>
      </c>
      <c r="Y61" s="167">
        <f t="shared" si="49"/>
        <v>0</v>
      </c>
      <c r="Z61" s="169">
        <f>'Μέση ετήσια κατανάλωση'!$F26*Πελάτες!AA59</f>
        <v>0</v>
      </c>
      <c r="AA61" s="137">
        <f>'Μέση ετήσια κατανάλωση'!$G26*(Πελάτες!Y59-Πελάτες!$P59)</f>
        <v>0</v>
      </c>
      <c r="AB61" s="137">
        <f t="shared" si="50"/>
        <v>0</v>
      </c>
      <c r="AC61" s="68"/>
      <c r="AD61" s="137">
        <f t="shared" si="51"/>
        <v>0</v>
      </c>
      <c r="AE61" s="167">
        <f t="shared" si="52"/>
        <v>0</v>
      </c>
      <c r="AF61" s="169">
        <f>'Μέση ετήσια κατανάλωση'!$F26*Πελάτες!AD59</f>
        <v>0</v>
      </c>
      <c r="AG61" s="137">
        <f>'Μέση ετήσια κατανάλωση'!$G26*(Πελάτες!AB59-Πελάτες!$P59)</f>
        <v>0</v>
      </c>
      <c r="AH61" s="137">
        <f t="shared" si="53"/>
        <v>0</v>
      </c>
      <c r="AI61" s="68"/>
      <c r="AJ61" s="137">
        <f t="shared" si="54"/>
        <v>0</v>
      </c>
      <c r="AK61" s="167">
        <f t="shared" si="55"/>
        <v>0</v>
      </c>
      <c r="AL61" s="169">
        <f>'Μέση ετήσια κατανάλωση'!$F26*Πελάτες!AG59</f>
        <v>0</v>
      </c>
      <c r="AM61" s="137">
        <f>'Μέση ετήσια κατανάλωση'!$G26*(Πελάτες!AE59-Πελάτες!$P59)</f>
        <v>0</v>
      </c>
      <c r="AN61" s="137">
        <f t="shared" si="56"/>
        <v>0</v>
      </c>
      <c r="AO61" s="68"/>
      <c r="AP61" s="137">
        <f t="shared" si="57"/>
        <v>0</v>
      </c>
      <c r="AQ61" s="167">
        <f t="shared" si="58"/>
        <v>0</v>
      </c>
      <c r="AR61" s="164">
        <f t="shared" si="59"/>
        <v>0</v>
      </c>
      <c r="AS61" s="165">
        <f t="shared" si="60"/>
        <v>0</v>
      </c>
    </row>
    <row r="62" spans="2:45" outlineLevel="1" x14ac:dyDescent="0.35">
      <c r="B62" s="238" t="s">
        <v>88</v>
      </c>
      <c r="C62" s="62" t="s">
        <v>115</v>
      </c>
      <c r="D62" s="83"/>
      <c r="E62" s="68"/>
      <c r="F62" s="167">
        <f t="shared" si="42"/>
        <v>0</v>
      </c>
      <c r="G62" s="68"/>
      <c r="H62" s="167">
        <f t="shared" si="43"/>
        <v>0</v>
      </c>
      <c r="I62" s="68"/>
      <c r="J62" s="167">
        <f t="shared" si="44"/>
        <v>0</v>
      </c>
      <c r="K62" s="68">
        <v>49</v>
      </c>
      <c r="L62" s="167">
        <f t="shared" si="36"/>
        <v>0</v>
      </c>
      <c r="M62" s="164">
        <f t="shared" si="37"/>
        <v>49</v>
      </c>
      <c r="N62" s="165">
        <f t="shared" si="38"/>
        <v>0</v>
      </c>
      <c r="P62" s="169">
        <f>'Μέση ετήσια κατανάλωση'!$F27*Πελάτες!U60</f>
        <v>56</v>
      </c>
      <c r="Q62" s="68">
        <v>49</v>
      </c>
      <c r="R62" s="137">
        <f t="shared" si="45"/>
        <v>105</v>
      </c>
      <c r="S62" s="182">
        <f t="shared" si="46"/>
        <v>1.1428571428571428</v>
      </c>
      <c r="T62" s="169">
        <f>'Μέση ετήσια κατανάλωση'!$F27*Πελάτες!X60</f>
        <v>60</v>
      </c>
      <c r="U62" s="137">
        <f>'Μέση ετήσια κατανάλωση'!$G27*(Πελάτες!V60-Πελάτες!$P60)</f>
        <v>280</v>
      </c>
      <c r="V62" s="137">
        <f t="shared" si="47"/>
        <v>340</v>
      </c>
      <c r="W62" s="68">
        <v>49</v>
      </c>
      <c r="X62" s="137">
        <f t="shared" si="48"/>
        <v>389</v>
      </c>
      <c r="Y62" s="167">
        <f t="shared" si="49"/>
        <v>2.7047619047619049</v>
      </c>
      <c r="Z62" s="169">
        <f>'Μέση ετήσια κατανάλωση'!$F27*Πελάτες!AA60</f>
        <v>64</v>
      </c>
      <c r="AA62" s="137">
        <f>'Μέση ετήσια κατανάλωση'!$G27*(Πελάτες!Y60-Πελάτες!$P60)</f>
        <v>580</v>
      </c>
      <c r="AB62" s="137">
        <f t="shared" si="50"/>
        <v>644</v>
      </c>
      <c r="AC62" s="68">
        <v>49</v>
      </c>
      <c r="AD62" s="137">
        <f t="shared" si="51"/>
        <v>693</v>
      </c>
      <c r="AE62" s="167">
        <f t="shared" si="52"/>
        <v>0.78149100257069404</v>
      </c>
      <c r="AF62" s="169">
        <f>'Μέση ετήσια κατανάλωση'!$F27*Πελάτες!AD60</f>
        <v>56</v>
      </c>
      <c r="AG62" s="137">
        <f>'Μέση ετήσια κατανάλωση'!$G27*(Πελάτες!AB60-Πελάτες!$P60)</f>
        <v>900</v>
      </c>
      <c r="AH62" s="137">
        <f t="shared" si="53"/>
        <v>956</v>
      </c>
      <c r="AI62" s="68">
        <v>49</v>
      </c>
      <c r="AJ62" s="137">
        <f t="shared" si="54"/>
        <v>1005</v>
      </c>
      <c r="AK62" s="167">
        <f t="shared" si="55"/>
        <v>0.45021645021645024</v>
      </c>
      <c r="AL62" s="169">
        <f>'Μέση ετήσια κατανάλωση'!$F27*Πελάτες!AG60</f>
        <v>68</v>
      </c>
      <c r="AM62" s="137">
        <f>'Μέση ετήσια κατανάλωση'!$G27*(Πελάτες!AE60-Πελάτες!$P60)</f>
        <v>1180</v>
      </c>
      <c r="AN62" s="137">
        <f t="shared" si="56"/>
        <v>1248</v>
      </c>
      <c r="AO62" s="68">
        <v>49</v>
      </c>
      <c r="AP62" s="137">
        <f t="shared" si="57"/>
        <v>1297</v>
      </c>
      <c r="AQ62" s="167">
        <f t="shared" si="58"/>
        <v>0.29054726368159206</v>
      </c>
      <c r="AR62" s="164">
        <f t="shared" si="59"/>
        <v>3489</v>
      </c>
      <c r="AS62" s="165">
        <f t="shared" si="60"/>
        <v>0.87472542470143066</v>
      </c>
    </row>
    <row r="63" spans="2:45" outlineLevel="1" x14ac:dyDescent="0.35">
      <c r="B63" s="237" t="s">
        <v>89</v>
      </c>
      <c r="C63" s="62" t="s">
        <v>115</v>
      </c>
      <c r="D63" s="83"/>
      <c r="E63" s="68"/>
      <c r="F63" s="167">
        <f t="shared" si="42"/>
        <v>0</v>
      </c>
      <c r="G63" s="68"/>
      <c r="H63" s="167">
        <f t="shared" si="43"/>
        <v>0</v>
      </c>
      <c r="I63" s="68"/>
      <c r="J63" s="167">
        <f t="shared" si="44"/>
        <v>0</v>
      </c>
      <c r="K63" s="68"/>
      <c r="L63" s="167">
        <f t="shared" si="36"/>
        <v>0</v>
      </c>
      <c r="M63" s="164">
        <f t="shared" si="37"/>
        <v>0</v>
      </c>
      <c r="N63" s="165">
        <f t="shared" si="38"/>
        <v>0</v>
      </c>
      <c r="P63" s="169">
        <f>'Μέση ετήσια κατανάλωση'!$F28*Πελάτες!U61</f>
        <v>0</v>
      </c>
      <c r="Q63" s="68"/>
      <c r="R63" s="137">
        <f t="shared" si="45"/>
        <v>0</v>
      </c>
      <c r="S63" s="182">
        <f t="shared" si="46"/>
        <v>0</v>
      </c>
      <c r="T63" s="169">
        <f>'Μέση ετήσια κατανάλωση'!$F28*Πελάτες!X61</f>
        <v>0</v>
      </c>
      <c r="U63" s="137">
        <f>'Μέση ετήσια κατανάλωση'!$G28*(Πελάτες!V61-Πελάτες!$P61)</f>
        <v>0</v>
      </c>
      <c r="V63" s="137">
        <f t="shared" si="47"/>
        <v>0</v>
      </c>
      <c r="W63" s="68"/>
      <c r="X63" s="137">
        <f t="shared" si="48"/>
        <v>0</v>
      </c>
      <c r="Y63" s="167">
        <f t="shared" si="49"/>
        <v>0</v>
      </c>
      <c r="Z63" s="169">
        <f>'Μέση ετήσια κατανάλωση'!$F28*Πελάτες!AA61</f>
        <v>0</v>
      </c>
      <c r="AA63" s="137">
        <f>'Μέση ετήσια κατανάλωση'!$G28*(Πελάτες!Y61-Πελάτες!$P61)</f>
        <v>0</v>
      </c>
      <c r="AB63" s="137">
        <f t="shared" si="50"/>
        <v>0</v>
      </c>
      <c r="AC63" s="68"/>
      <c r="AD63" s="137">
        <f t="shared" si="51"/>
        <v>0</v>
      </c>
      <c r="AE63" s="167">
        <f t="shared" si="52"/>
        <v>0</v>
      </c>
      <c r="AF63" s="169">
        <f>'Μέση ετήσια κατανάλωση'!$F28*Πελάτες!AD61</f>
        <v>0</v>
      </c>
      <c r="AG63" s="137">
        <f>'Μέση ετήσια κατανάλωση'!$G28*(Πελάτες!AB61-Πελάτες!$P61)</f>
        <v>0</v>
      </c>
      <c r="AH63" s="137">
        <f t="shared" si="53"/>
        <v>0</v>
      </c>
      <c r="AI63" s="68"/>
      <c r="AJ63" s="137">
        <f t="shared" si="54"/>
        <v>0</v>
      </c>
      <c r="AK63" s="167">
        <f t="shared" si="55"/>
        <v>0</v>
      </c>
      <c r="AL63" s="169">
        <f>'Μέση ετήσια κατανάλωση'!$F28*Πελάτες!AG61</f>
        <v>0</v>
      </c>
      <c r="AM63" s="137">
        <f>'Μέση ετήσια κατανάλωση'!$G28*(Πελάτες!AE61-Πελάτες!$P61)</f>
        <v>0</v>
      </c>
      <c r="AN63" s="137">
        <f t="shared" si="56"/>
        <v>0</v>
      </c>
      <c r="AO63" s="68"/>
      <c r="AP63" s="137">
        <f t="shared" si="57"/>
        <v>0</v>
      </c>
      <c r="AQ63" s="167">
        <f t="shared" si="58"/>
        <v>0</v>
      </c>
      <c r="AR63" s="164">
        <f t="shared" si="59"/>
        <v>0</v>
      </c>
      <c r="AS63" s="165">
        <f t="shared" si="60"/>
        <v>0</v>
      </c>
    </row>
    <row r="64" spans="2:45" outlineLevel="1" x14ac:dyDescent="0.35">
      <c r="B64" s="238" t="s">
        <v>90</v>
      </c>
      <c r="C64" s="62" t="s">
        <v>115</v>
      </c>
      <c r="D64" s="83"/>
      <c r="E64" s="68"/>
      <c r="F64" s="167">
        <f t="shared" si="42"/>
        <v>0</v>
      </c>
      <c r="G64" s="68"/>
      <c r="H64" s="167">
        <f t="shared" si="43"/>
        <v>0</v>
      </c>
      <c r="I64" s="68"/>
      <c r="J64" s="167">
        <f t="shared" si="44"/>
        <v>0</v>
      </c>
      <c r="K64" s="68"/>
      <c r="L64" s="167">
        <f t="shared" si="36"/>
        <v>0</v>
      </c>
      <c r="M64" s="164">
        <f t="shared" si="37"/>
        <v>0</v>
      </c>
      <c r="N64" s="165">
        <f t="shared" si="38"/>
        <v>0</v>
      </c>
      <c r="P64" s="169">
        <f>'Μέση ετήσια κατανάλωση'!$F29*Πελάτες!U62</f>
        <v>0</v>
      </c>
      <c r="Q64" s="68"/>
      <c r="R64" s="137">
        <f t="shared" si="45"/>
        <v>0</v>
      </c>
      <c r="S64" s="182">
        <f t="shared" si="46"/>
        <v>0</v>
      </c>
      <c r="T64" s="169">
        <f>'Μέση ετήσια κατανάλωση'!$F29*Πελάτες!X62</f>
        <v>0</v>
      </c>
      <c r="U64" s="137">
        <f>'Μέση ετήσια κατανάλωση'!$G29*(Πελάτες!V62-Πελάτες!$P62)</f>
        <v>0</v>
      </c>
      <c r="V64" s="137">
        <f t="shared" si="47"/>
        <v>0</v>
      </c>
      <c r="W64" s="68"/>
      <c r="X64" s="137">
        <f t="shared" si="48"/>
        <v>0</v>
      </c>
      <c r="Y64" s="167">
        <f t="shared" si="49"/>
        <v>0</v>
      </c>
      <c r="Z64" s="169">
        <f>'Μέση ετήσια κατανάλωση'!$F29*Πελάτες!AA62</f>
        <v>8</v>
      </c>
      <c r="AA64" s="137">
        <f>'Μέση ετήσια κατανάλωση'!$G29*(Πελάτες!Y62-Πελάτες!$P62)</f>
        <v>0</v>
      </c>
      <c r="AB64" s="137">
        <f t="shared" si="50"/>
        <v>8</v>
      </c>
      <c r="AC64" s="68"/>
      <c r="AD64" s="137">
        <f t="shared" si="51"/>
        <v>8</v>
      </c>
      <c r="AE64" s="167">
        <f t="shared" si="52"/>
        <v>0</v>
      </c>
      <c r="AF64" s="169">
        <f>'Μέση ετήσια κατανάλωση'!$F29*Πελάτες!AD62</f>
        <v>12</v>
      </c>
      <c r="AG64" s="137">
        <f>'Μέση ετήσια κατανάλωση'!$G29*(Πελάτες!AB62-Πελάτες!$P62)</f>
        <v>40</v>
      </c>
      <c r="AH64" s="137">
        <f t="shared" si="53"/>
        <v>52</v>
      </c>
      <c r="AI64" s="68"/>
      <c r="AJ64" s="137">
        <f t="shared" si="54"/>
        <v>52</v>
      </c>
      <c r="AK64" s="167">
        <f t="shared" si="55"/>
        <v>5.5</v>
      </c>
      <c r="AL64" s="169">
        <f>'Μέση ετήσια κατανάλωση'!$F29*Πελάτες!AG62</f>
        <v>0</v>
      </c>
      <c r="AM64" s="137">
        <f>'Μέση ετήσια κατανάλωση'!$G29*(Πελάτες!AE62-Πελάτες!$P62)</f>
        <v>100</v>
      </c>
      <c r="AN64" s="137">
        <f t="shared" si="56"/>
        <v>100</v>
      </c>
      <c r="AO64" s="68"/>
      <c r="AP64" s="137">
        <f t="shared" si="57"/>
        <v>100</v>
      </c>
      <c r="AQ64" s="167">
        <f t="shared" si="58"/>
        <v>0.92307692307692313</v>
      </c>
      <c r="AR64" s="164">
        <f t="shared" si="59"/>
        <v>160</v>
      </c>
      <c r="AS64" s="165">
        <f t="shared" si="60"/>
        <v>0</v>
      </c>
    </row>
    <row r="65" spans="2:45" outlineLevel="1" x14ac:dyDescent="0.35">
      <c r="B65" s="238" t="s">
        <v>91</v>
      </c>
      <c r="C65" s="62" t="s">
        <v>115</v>
      </c>
      <c r="D65" s="83"/>
      <c r="E65" s="68"/>
      <c r="F65" s="167">
        <f t="shared" si="42"/>
        <v>0</v>
      </c>
      <c r="G65" s="68"/>
      <c r="H65" s="167">
        <f t="shared" si="43"/>
        <v>0</v>
      </c>
      <c r="I65" s="68"/>
      <c r="J65" s="167">
        <f t="shared" si="44"/>
        <v>0</v>
      </c>
      <c r="K65" s="68"/>
      <c r="L65" s="167">
        <f t="shared" si="36"/>
        <v>0</v>
      </c>
      <c r="M65" s="164">
        <f t="shared" si="37"/>
        <v>0</v>
      </c>
      <c r="N65" s="165">
        <f t="shared" si="38"/>
        <v>0</v>
      </c>
      <c r="P65" s="169">
        <f>'Μέση ετήσια κατανάλωση'!$F30*Πελάτες!U63</f>
        <v>0</v>
      </c>
      <c r="Q65" s="68"/>
      <c r="R65" s="137">
        <f t="shared" si="45"/>
        <v>0</v>
      </c>
      <c r="S65" s="182">
        <f t="shared" si="46"/>
        <v>0</v>
      </c>
      <c r="T65" s="169">
        <f>'Μέση ετήσια κατανάλωση'!$F30*Πελάτες!X63</f>
        <v>0</v>
      </c>
      <c r="U65" s="137">
        <f>'Μέση ετήσια κατανάλωση'!$G30*(Πελάτες!V63-Πελάτες!$P63)</f>
        <v>0</v>
      </c>
      <c r="V65" s="137">
        <f t="shared" si="47"/>
        <v>0</v>
      </c>
      <c r="W65" s="68"/>
      <c r="X65" s="137">
        <f t="shared" si="48"/>
        <v>0</v>
      </c>
      <c r="Y65" s="167">
        <f t="shared" si="49"/>
        <v>0</v>
      </c>
      <c r="Z65" s="169">
        <f>'Μέση ετήσια κατανάλωση'!$F30*Πελάτες!AA63</f>
        <v>0</v>
      </c>
      <c r="AA65" s="137">
        <f>'Μέση ετήσια κατανάλωση'!$G30*(Πελάτες!Y63-Πελάτες!$P63)</f>
        <v>0</v>
      </c>
      <c r="AB65" s="137">
        <f t="shared" si="50"/>
        <v>0</v>
      </c>
      <c r="AC65" s="68"/>
      <c r="AD65" s="137">
        <f t="shared" si="51"/>
        <v>0</v>
      </c>
      <c r="AE65" s="167">
        <f t="shared" si="52"/>
        <v>0</v>
      </c>
      <c r="AF65" s="169">
        <f>'Μέση ετήσια κατανάλωση'!$F30*Πελάτες!AD63</f>
        <v>0</v>
      </c>
      <c r="AG65" s="137">
        <f>'Μέση ετήσια κατανάλωση'!$G30*(Πελάτες!AB63-Πελάτες!$P63)</f>
        <v>0</v>
      </c>
      <c r="AH65" s="137">
        <f t="shared" si="53"/>
        <v>0</v>
      </c>
      <c r="AI65" s="68"/>
      <c r="AJ65" s="137">
        <f t="shared" si="54"/>
        <v>0</v>
      </c>
      <c r="AK65" s="167">
        <f t="shared" si="55"/>
        <v>0</v>
      </c>
      <c r="AL65" s="169">
        <f>'Μέση ετήσια κατανάλωση'!$F30*Πελάτες!AG63</f>
        <v>0</v>
      </c>
      <c r="AM65" s="137">
        <f>'Μέση ετήσια κατανάλωση'!$G30*(Πελάτες!AE63-Πελάτες!$P63)</f>
        <v>0</v>
      </c>
      <c r="AN65" s="137">
        <f t="shared" si="56"/>
        <v>0</v>
      </c>
      <c r="AO65" s="68"/>
      <c r="AP65" s="137">
        <f t="shared" si="57"/>
        <v>0</v>
      </c>
      <c r="AQ65" s="167">
        <f t="shared" si="58"/>
        <v>0</v>
      </c>
      <c r="AR65" s="164">
        <f t="shared" si="59"/>
        <v>0</v>
      </c>
      <c r="AS65" s="165">
        <f t="shared" si="60"/>
        <v>0</v>
      </c>
    </row>
    <row r="66" spans="2:45" outlineLevel="1" x14ac:dyDescent="0.35">
      <c r="B66" s="237" t="s">
        <v>92</v>
      </c>
      <c r="C66" s="62" t="s">
        <v>115</v>
      </c>
      <c r="D66" s="83"/>
      <c r="E66" s="68"/>
      <c r="F66" s="167">
        <f t="shared" si="42"/>
        <v>0</v>
      </c>
      <c r="G66" s="68"/>
      <c r="H66" s="167">
        <f t="shared" si="43"/>
        <v>0</v>
      </c>
      <c r="I66" s="68"/>
      <c r="J66" s="167">
        <f t="shared" si="44"/>
        <v>0</v>
      </c>
      <c r="K66" s="68"/>
      <c r="L66" s="167">
        <f t="shared" si="36"/>
        <v>0</v>
      </c>
      <c r="M66" s="164">
        <f t="shared" si="37"/>
        <v>0</v>
      </c>
      <c r="N66" s="165">
        <f t="shared" si="38"/>
        <v>0</v>
      </c>
      <c r="P66" s="169">
        <f>'Μέση ετήσια κατανάλωση'!$F31*Πελάτες!U64</f>
        <v>0</v>
      </c>
      <c r="Q66" s="68"/>
      <c r="R66" s="137">
        <f t="shared" si="45"/>
        <v>0</v>
      </c>
      <c r="S66" s="182">
        <f t="shared" si="46"/>
        <v>0</v>
      </c>
      <c r="T66" s="169">
        <f>'Μέση ετήσια κατανάλωση'!$F31*Πελάτες!X64</f>
        <v>0</v>
      </c>
      <c r="U66" s="137">
        <f>'Μέση ετήσια κατανάλωση'!$G31*(Πελάτες!V64-Πελάτες!$P64)</f>
        <v>0</v>
      </c>
      <c r="V66" s="137">
        <f t="shared" si="47"/>
        <v>0</v>
      </c>
      <c r="W66" s="68"/>
      <c r="X66" s="137">
        <f t="shared" si="48"/>
        <v>0</v>
      </c>
      <c r="Y66" s="167">
        <f t="shared" si="49"/>
        <v>0</v>
      </c>
      <c r="Z66" s="169">
        <f>'Μέση ετήσια κατανάλωση'!$F31*Πελάτες!AA64</f>
        <v>0</v>
      </c>
      <c r="AA66" s="137">
        <f>'Μέση ετήσια κατανάλωση'!$G31*(Πελάτες!Y64-Πελάτες!$P64)</f>
        <v>0</v>
      </c>
      <c r="AB66" s="137">
        <f t="shared" si="50"/>
        <v>0</v>
      </c>
      <c r="AC66" s="68"/>
      <c r="AD66" s="137">
        <f t="shared" si="51"/>
        <v>0</v>
      </c>
      <c r="AE66" s="167">
        <f t="shared" si="52"/>
        <v>0</v>
      </c>
      <c r="AF66" s="169">
        <f>'Μέση ετήσια κατανάλωση'!$F31*Πελάτες!AD64</f>
        <v>0</v>
      </c>
      <c r="AG66" s="137">
        <f>'Μέση ετήσια κατανάλωση'!$G31*(Πελάτες!AB64-Πελάτες!$P64)</f>
        <v>0</v>
      </c>
      <c r="AH66" s="137">
        <f t="shared" si="53"/>
        <v>0</v>
      </c>
      <c r="AI66" s="68"/>
      <c r="AJ66" s="137">
        <f t="shared" si="54"/>
        <v>0</v>
      </c>
      <c r="AK66" s="167">
        <f t="shared" si="55"/>
        <v>0</v>
      </c>
      <c r="AL66" s="169">
        <f>'Μέση ετήσια κατανάλωση'!$F31*Πελάτες!AG64</f>
        <v>0</v>
      </c>
      <c r="AM66" s="137">
        <f>'Μέση ετήσια κατανάλωση'!$G31*(Πελάτες!AE64-Πελάτες!$P64)</f>
        <v>0</v>
      </c>
      <c r="AN66" s="137">
        <f t="shared" si="56"/>
        <v>0</v>
      </c>
      <c r="AO66" s="68"/>
      <c r="AP66" s="137">
        <f t="shared" si="57"/>
        <v>0</v>
      </c>
      <c r="AQ66" s="167">
        <f t="shared" si="58"/>
        <v>0</v>
      </c>
      <c r="AR66" s="164">
        <f t="shared" si="59"/>
        <v>0</v>
      </c>
      <c r="AS66" s="165">
        <f t="shared" si="60"/>
        <v>0</v>
      </c>
    </row>
    <row r="67" spans="2:45" outlineLevel="1" x14ac:dyDescent="0.35">
      <c r="B67" s="238" t="s">
        <v>93</v>
      </c>
      <c r="C67" s="62" t="s">
        <v>115</v>
      </c>
      <c r="D67" s="83"/>
      <c r="E67" s="68"/>
      <c r="F67" s="167">
        <f t="shared" si="42"/>
        <v>0</v>
      </c>
      <c r="G67" s="68"/>
      <c r="H67" s="167">
        <f t="shared" si="43"/>
        <v>0</v>
      </c>
      <c r="I67" s="68"/>
      <c r="J67" s="167">
        <f t="shared" si="44"/>
        <v>0</v>
      </c>
      <c r="K67" s="68"/>
      <c r="L67" s="167">
        <f t="shared" si="36"/>
        <v>0</v>
      </c>
      <c r="M67" s="164">
        <f t="shared" si="37"/>
        <v>0</v>
      </c>
      <c r="N67" s="165">
        <f t="shared" si="38"/>
        <v>0</v>
      </c>
      <c r="P67" s="169">
        <f>'Μέση ετήσια κατανάλωση'!$F32*Πελάτες!U65</f>
        <v>0</v>
      </c>
      <c r="Q67" s="68"/>
      <c r="R67" s="137">
        <f t="shared" si="45"/>
        <v>0</v>
      </c>
      <c r="S67" s="182">
        <f t="shared" si="46"/>
        <v>0</v>
      </c>
      <c r="T67" s="169">
        <f>'Μέση ετήσια κατανάλωση'!$F32*Πελάτες!X65</f>
        <v>0</v>
      </c>
      <c r="U67" s="137">
        <f>'Μέση ετήσια κατανάλωση'!$G32*(Πελάτες!V65-Πελάτες!$P65)</f>
        <v>0</v>
      </c>
      <c r="V67" s="137">
        <f t="shared" si="47"/>
        <v>0</v>
      </c>
      <c r="W67" s="68"/>
      <c r="X67" s="137">
        <f t="shared" si="48"/>
        <v>0</v>
      </c>
      <c r="Y67" s="167">
        <f t="shared" si="49"/>
        <v>0</v>
      </c>
      <c r="Z67" s="169">
        <f>'Μέση ετήσια κατανάλωση'!$F32*Πελάτες!AA65</f>
        <v>0</v>
      </c>
      <c r="AA67" s="137">
        <f>'Μέση ετήσια κατανάλωση'!$G32*(Πελάτες!Y65-Πελάτες!$P65)</f>
        <v>0</v>
      </c>
      <c r="AB67" s="137">
        <f t="shared" si="50"/>
        <v>0</v>
      </c>
      <c r="AC67" s="68"/>
      <c r="AD67" s="137">
        <f t="shared" si="51"/>
        <v>0</v>
      </c>
      <c r="AE67" s="167">
        <f t="shared" si="52"/>
        <v>0</v>
      </c>
      <c r="AF67" s="169">
        <f>'Μέση ετήσια κατανάλωση'!$F32*Πελάτες!AD65</f>
        <v>0</v>
      </c>
      <c r="AG67" s="137">
        <f>'Μέση ετήσια κατανάλωση'!$G32*(Πελάτες!AB65-Πελάτες!$P65)</f>
        <v>0</v>
      </c>
      <c r="AH67" s="137">
        <f t="shared" si="53"/>
        <v>0</v>
      </c>
      <c r="AI67" s="68"/>
      <c r="AJ67" s="137">
        <f t="shared" si="54"/>
        <v>0</v>
      </c>
      <c r="AK67" s="167">
        <f t="shared" si="55"/>
        <v>0</v>
      </c>
      <c r="AL67" s="169">
        <f>'Μέση ετήσια κατανάλωση'!$F32*Πελάτες!AG65</f>
        <v>0</v>
      </c>
      <c r="AM67" s="137">
        <f>'Μέση ετήσια κατανάλωση'!$G32*(Πελάτες!AE65-Πελάτες!$P65)</f>
        <v>0</v>
      </c>
      <c r="AN67" s="137">
        <f t="shared" si="56"/>
        <v>0</v>
      </c>
      <c r="AO67" s="68"/>
      <c r="AP67" s="137">
        <f t="shared" si="57"/>
        <v>0</v>
      </c>
      <c r="AQ67" s="167">
        <f t="shared" si="58"/>
        <v>0</v>
      </c>
      <c r="AR67" s="164">
        <f t="shared" si="59"/>
        <v>0</v>
      </c>
      <c r="AS67" s="165">
        <f t="shared" si="60"/>
        <v>0</v>
      </c>
    </row>
    <row r="68" spans="2:45" outlineLevel="1" x14ac:dyDescent="0.35">
      <c r="B68" s="237" t="s">
        <v>94</v>
      </c>
      <c r="C68" s="62" t="s">
        <v>115</v>
      </c>
      <c r="D68" s="83"/>
      <c r="E68" s="68"/>
      <c r="F68" s="167">
        <f t="shared" si="42"/>
        <v>0</v>
      </c>
      <c r="G68" s="68"/>
      <c r="H68" s="167">
        <f t="shared" si="43"/>
        <v>0</v>
      </c>
      <c r="I68" s="68"/>
      <c r="J68" s="167">
        <f t="shared" si="44"/>
        <v>0</v>
      </c>
      <c r="K68" s="68"/>
      <c r="L68" s="167">
        <f t="shared" si="36"/>
        <v>0</v>
      </c>
      <c r="M68" s="164">
        <f t="shared" si="37"/>
        <v>0</v>
      </c>
      <c r="N68" s="165">
        <f t="shared" si="38"/>
        <v>0</v>
      </c>
      <c r="P68" s="169">
        <f>'Μέση ετήσια κατανάλωση'!$F33*Πελάτες!U66</f>
        <v>0</v>
      </c>
      <c r="Q68" s="68"/>
      <c r="R68" s="137">
        <f t="shared" si="45"/>
        <v>0</v>
      </c>
      <c r="S68" s="182">
        <f t="shared" si="46"/>
        <v>0</v>
      </c>
      <c r="T68" s="169">
        <f>'Μέση ετήσια κατανάλωση'!$F33*Πελάτες!X66</f>
        <v>0</v>
      </c>
      <c r="U68" s="137">
        <f>'Μέση ετήσια κατανάλωση'!$G33*(Πελάτες!V66-Πελάτες!$P66)</f>
        <v>0</v>
      </c>
      <c r="V68" s="137">
        <f t="shared" si="47"/>
        <v>0</v>
      </c>
      <c r="W68" s="68"/>
      <c r="X68" s="137">
        <f t="shared" si="48"/>
        <v>0</v>
      </c>
      <c r="Y68" s="167">
        <f t="shared" si="49"/>
        <v>0</v>
      </c>
      <c r="Z68" s="169">
        <f>'Μέση ετήσια κατανάλωση'!$F33*Πελάτες!AA66</f>
        <v>0</v>
      </c>
      <c r="AA68" s="137">
        <f>'Μέση ετήσια κατανάλωση'!$G33*(Πελάτες!Y66-Πελάτες!$P66)</f>
        <v>0</v>
      </c>
      <c r="AB68" s="137">
        <f t="shared" si="50"/>
        <v>0</v>
      </c>
      <c r="AC68" s="68"/>
      <c r="AD68" s="137">
        <f t="shared" si="51"/>
        <v>0</v>
      </c>
      <c r="AE68" s="167">
        <f t="shared" si="52"/>
        <v>0</v>
      </c>
      <c r="AF68" s="169">
        <f>'Μέση ετήσια κατανάλωση'!$F33*Πελάτες!AD66</f>
        <v>0</v>
      </c>
      <c r="AG68" s="137">
        <f>'Μέση ετήσια κατανάλωση'!$G33*(Πελάτες!AB66-Πελάτες!$P66)</f>
        <v>0</v>
      </c>
      <c r="AH68" s="137">
        <f t="shared" si="53"/>
        <v>0</v>
      </c>
      <c r="AI68" s="68"/>
      <c r="AJ68" s="137">
        <f t="shared" si="54"/>
        <v>0</v>
      </c>
      <c r="AK68" s="167">
        <f t="shared" si="55"/>
        <v>0</v>
      </c>
      <c r="AL68" s="169">
        <f>'Μέση ετήσια κατανάλωση'!$F33*Πελάτες!AG66</f>
        <v>0</v>
      </c>
      <c r="AM68" s="137">
        <f>'Μέση ετήσια κατανάλωση'!$G33*(Πελάτες!AE66-Πελάτες!$P66)</f>
        <v>0</v>
      </c>
      <c r="AN68" s="137">
        <f t="shared" si="56"/>
        <v>0</v>
      </c>
      <c r="AO68" s="68"/>
      <c r="AP68" s="137">
        <f t="shared" si="57"/>
        <v>0</v>
      </c>
      <c r="AQ68" s="167">
        <f t="shared" si="58"/>
        <v>0</v>
      </c>
      <c r="AR68" s="164">
        <f t="shared" si="59"/>
        <v>0</v>
      </c>
      <c r="AS68" s="165">
        <f t="shared" si="60"/>
        <v>0</v>
      </c>
    </row>
    <row r="69" spans="2:45" outlineLevel="1" x14ac:dyDescent="0.35">
      <c r="B69" s="238" t="s">
        <v>95</v>
      </c>
      <c r="C69" s="62" t="s">
        <v>115</v>
      </c>
      <c r="D69" s="83"/>
      <c r="E69" s="68"/>
      <c r="F69" s="167">
        <f t="shared" si="42"/>
        <v>0</v>
      </c>
      <c r="G69" s="68"/>
      <c r="H69" s="167">
        <f t="shared" si="43"/>
        <v>0</v>
      </c>
      <c r="I69" s="68"/>
      <c r="J69" s="167">
        <f t="shared" si="44"/>
        <v>0</v>
      </c>
      <c r="K69" s="68"/>
      <c r="L69" s="167">
        <f t="shared" si="36"/>
        <v>0</v>
      </c>
      <c r="M69" s="164">
        <f t="shared" si="37"/>
        <v>0</v>
      </c>
      <c r="N69" s="165">
        <f t="shared" si="38"/>
        <v>0</v>
      </c>
      <c r="P69" s="169">
        <f>'Μέση ετήσια κατανάλωση'!$F34*Πελάτες!U67</f>
        <v>0</v>
      </c>
      <c r="Q69" s="68"/>
      <c r="R69" s="137">
        <f t="shared" si="45"/>
        <v>0</v>
      </c>
      <c r="S69" s="182">
        <f t="shared" si="46"/>
        <v>0</v>
      </c>
      <c r="T69" s="169">
        <f>'Μέση ετήσια κατανάλωση'!$F34*Πελάτες!X67</f>
        <v>0</v>
      </c>
      <c r="U69" s="137">
        <f>'Μέση ετήσια κατανάλωση'!$G34*(Πελάτες!V67-Πελάτες!$P67)</f>
        <v>0</v>
      </c>
      <c r="V69" s="137">
        <f t="shared" si="47"/>
        <v>0</v>
      </c>
      <c r="W69" s="68"/>
      <c r="X69" s="137">
        <f t="shared" si="48"/>
        <v>0</v>
      </c>
      <c r="Y69" s="167">
        <f t="shared" si="49"/>
        <v>0</v>
      </c>
      <c r="Z69" s="169">
        <f>'Μέση ετήσια κατανάλωση'!$F34*Πελάτες!AA67</f>
        <v>0</v>
      </c>
      <c r="AA69" s="137">
        <f>'Μέση ετήσια κατανάλωση'!$G34*(Πελάτες!Y67-Πελάτες!$P67)</f>
        <v>0</v>
      </c>
      <c r="AB69" s="137">
        <f t="shared" si="50"/>
        <v>0</v>
      </c>
      <c r="AC69" s="68"/>
      <c r="AD69" s="137">
        <f t="shared" si="51"/>
        <v>0</v>
      </c>
      <c r="AE69" s="167">
        <f t="shared" si="52"/>
        <v>0</v>
      </c>
      <c r="AF69" s="169">
        <f>'Μέση ετήσια κατανάλωση'!$F34*Πελάτες!AD67</f>
        <v>0</v>
      </c>
      <c r="AG69" s="137">
        <f>'Μέση ετήσια κατανάλωση'!$G34*(Πελάτες!AB67-Πελάτες!$P67)</f>
        <v>0</v>
      </c>
      <c r="AH69" s="137">
        <f t="shared" si="53"/>
        <v>0</v>
      </c>
      <c r="AI69" s="68"/>
      <c r="AJ69" s="137">
        <f t="shared" si="54"/>
        <v>0</v>
      </c>
      <c r="AK69" s="167">
        <f t="shared" si="55"/>
        <v>0</v>
      </c>
      <c r="AL69" s="169">
        <f>'Μέση ετήσια κατανάλωση'!$F34*Πελάτες!AG67</f>
        <v>0</v>
      </c>
      <c r="AM69" s="137">
        <f>'Μέση ετήσια κατανάλωση'!$G34*(Πελάτες!AE67-Πελάτες!$P67)</f>
        <v>0</v>
      </c>
      <c r="AN69" s="137">
        <f t="shared" si="56"/>
        <v>0</v>
      </c>
      <c r="AO69" s="68"/>
      <c r="AP69" s="137">
        <f t="shared" si="57"/>
        <v>0</v>
      </c>
      <c r="AQ69" s="167">
        <f t="shared" si="58"/>
        <v>0</v>
      </c>
      <c r="AR69" s="164">
        <f t="shared" si="59"/>
        <v>0</v>
      </c>
      <c r="AS69" s="165">
        <f t="shared" si="60"/>
        <v>0</v>
      </c>
    </row>
    <row r="70" spans="2:45" outlineLevel="1" x14ac:dyDescent="0.35">
      <c r="B70" s="237" t="s">
        <v>96</v>
      </c>
      <c r="C70" s="62" t="s">
        <v>115</v>
      </c>
      <c r="D70" s="83"/>
      <c r="E70" s="68"/>
      <c r="F70" s="167">
        <f t="shared" si="42"/>
        <v>0</v>
      </c>
      <c r="G70" s="68"/>
      <c r="H70" s="167">
        <f t="shared" si="43"/>
        <v>0</v>
      </c>
      <c r="I70" s="68"/>
      <c r="J70" s="167">
        <f t="shared" si="44"/>
        <v>0</v>
      </c>
      <c r="K70" s="68"/>
      <c r="L70" s="167">
        <f t="shared" si="36"/>
        <v>0</v>
      </c>
      <c r="M70" s="164">
        <f t="shared" si="37"/>
        <v>0</v>
      </c>
      <c r="N70" s="165">
        <f t="shared" si="38"/>
        <v>0</v>
      </c>
      <c r="P70" s="169">
        <f>'Μέση ετήσια κατανάλωση'!$F35*Πελάτες!U68</f>
        <v>0</v>
      </c>
      <c r="Q70" s="68"/>
      <c r="R70" s="137">
        <f t="shared" si="45"/>
        <v>0</v>
      </c>
      <c r="S70" s="182">
        <f t="shared" si="46"/>
        <v>0</v>
      </c>
      <c r="T70" s="169">
        <f>'Μέση ετήσια κατανάλωση'!$F35*Πελάτες!X68</f>
        <v>0</v>
      </c>
      <c r="U70" s="137">
        <f>'Μέση ετήσια κατανάλωση'!$G35*(Πελάτες!V68-Πελάτες!$P68)</f>
        <v>0</v>
      </c>
      <c r="V70" s="137">
        <f t="shared" si="47"/>
        <v>0</v>
      </c>
      <c r="W70" s="68"/>
      <c r="X70" s="137">
        <f t="shared" si="48"/>
        <v>0</v>
      </c>
      <c r="Y70" s="167">
        <f t="shared" si="49"/>
        <v>0</v>
      </c>
      <c r="Z70" s="169">
        <f>'Μέση ετήσια κατανάλωση'!$F35*Πελάτες!AA68</f>
        <v>0</v>
      </c>
      <c r="AA70" s="137">
        <f>'Μέση ετήσια κατανάλωση'!$G35*(Πελάτες!Y68-Πελάτες!$P68)</f>
        <v>0</v>
      </c>
      <c r="AB70" s="137">
        <f t="shared" si="50"/>
        <v>0</v>
      </c>
      <c r="AC70" s="68"/>
      <c r="AD70" s="137">
        <f t="shared" si="51"/>
        <v>0</v>
      </c>
      <c r="AE70" s="167">
        <f t="shared" si="52"/>
        <v>0</v>
      </c>
      <c r="AF70" s="169">
        <f>'Μέση ετήσια κατανάλωση'!$F35*Πελάτες!AD68</f>
        <v>0</v>
      </c>
      <c r="AG70" s="137">
        <f>'Μέση ετήσια κατανάλωση'!$G35*(Πελάτες!AB68-Πελάτες!$P68)</f>
        <v>0</v>
      </c>
      <c r="AH70" s="137">
        <f t="shared" si="53"/>
        <v>0</v>
      </c>
      <c r="AI70" s="68"/>
      <c r="AJ70" s="137">
        <f t="shared" si="54"/>
        <v>0</v>
      </c>
      <c r="AK70" s="167">
        <f t="shared" si="55"/>
        <v>0</v>
      </c>
      <c r="AL70" s="169">
        <f>'Μέση ετήσια κατανάλωση'!$F35*Πελάτες!AG68</f>
        <v>0</v>
      </c>
      <c r="AM70" s="137">
        <f>'Μέση ετήσια κατανάλωση'!$G35*(Πελάτες!AE68-Πελάτες!$P68)</f>
        <v>0</v>
      </c>
      <c r="AN70" s="137">
        <f t="shared" si="56"/>
        <v>0</v>
      </c>
      <c r="AO70" s="68"/>
      <c r="AP70" s="137">
        <f t="shared" si="57"/>
        <v>0</v>
      </c>
      <c r="AQ70" s="167">
        <f t="shared" si="58"/>
        <v>0</v>
      </c>
      <c r="AR70" s="164">
        <f t="shared" si="59"/>
        <v>0</v>
      </c>
      <c r="AS70" s="165">
        <f t="shared" si="60"/>
        <v>0</v>
      </c>
    </row>
    <row r="71" spans="2:45" outlineLevel="1" x14ac:dyDescent="0.35">
      <c r="B71" s="238" t="s">
        <v>97</v>
      </c>
      <c r="C71" s="62" t="s">
        <v>115</v>
      </c>
      <c r="D71" s="83"/>
      <c r="E71" s="68"/>
      <c r="F71" s="167">
        <f t="shared" si="42"/>
        <v>0</v>
      </c>
      <c r="G71" s="68"/>
      <c r="H71" s="167">
        <f t="shared" si="43"/>
        <v>0</v>
      </c>
      <c r="I71" s="68"/>
      <c r="J71" s="167">
        <f t="shared" si="44"/>
        <v>0</v>
      </c>
      <c r="K71" s="68"/>
      <c r="L71" s="167">
        <f t="shared" si="36"/>
        <v>0</v>
      </c>
      <c r="M71" s="164">
        <f t="shared" si="37"/>
        <v>0</v>
      </c>
      <c r="N71" s="165">
        <f t="shared" si="38"/>
        <v>0</v>
      </c>
      <c r="P71" s="169">
        <f>'Μέση ετήσια κατανάλωση'!$F36*Πελάτες!U69</f>
        <v>48</v>
      </c>
      <c r="Q71" s="68"/>
      <c r="R71" s="137">
        <f t="shared" si="45"/>
        <v>48</v>
      </c>
      <c r="S71" s="182">
        <f t="shared" si="46"/>
        <v>0</v>
      </c>
      <c r="T71" s="169">
        <f>'Μέση ετήσια κατανάλωση'!$F36*Πελάτες!X69</f>
        <v>44</v>
      </c>
      <c r="U71" s="137">
        <f>'Μέση ετήσια κατανάλωση'!$G36*(Πελάτες!V69-Πελάτες!$P69)</f>
        <v>240</v>
      </c>
      <c r="V71" s="137">
        <f t="shared" si="47"/>
        <v>284</v>
      </c>
      <c r="W71" s="68"/>
      <c r="X71" s="137">
        <f t="shared" si="48"/>
        <v>284</v>
      </c>
      <c r="Y71" s="167">
        <f t="shared" si="49"/>
        <v>4.916666666666667</v>
      </c>
      <c r="Z71" s="169">
        <f>'Μέση ετήσια κατανάλωση'!$F36*Πελάτες!AA69</f>
        <v>32</v>
      </c>
      <c r="AA71" s="137">
        <f>'Μέση ετήσια κατανάλωση'!$G36*(Πελάτες!Y69-Πελάτες!$P69)</f>
        <v>460</v>
      </c>
      <c r="AB71" s="137">
        <f t="shared" si="50"/>
        <v>492</v>
      </c>
      <c r="AC71" s="68"/>
      <c r="AD71" s="137">
        <f t="shared" si="51"/>
        <v>492</v>
      </c>
      <c r="AE71" s="167">
        <f t="shared" si="52"/>
        <v>0.73239436619718312</v>
      </c>
      <c r="AF71" s="169">
        <f>'Μέση ετήσια κατανάλωση'!$F36*Πελάτες!AD69</f>
        <v>24</v>
      </c>
      <c r="AG71" s="137">
        <f>'Μέση ετήσια κατανάλωση'!$G36*(Πελάτες!AB69-Πελάτες!$P69)</f>
        <v>620</v>
      </c>
      <c r="AH71" s="137">
        <f t="shared" si="53"/>
        <v>644</v>
      </c>
      <c r="AI71" s="68"/>
      <c r="AJ71" s="137">
        <f t="shared" si="54"/>
        <v>644</v>
      </c>
      <c r="AK71" s="167">
        <f t="shared" si="55"/>
        <v>0.30894308943089432</v>
      </c>
      <c r="AL71" s="169">
        <f>'Μέση ετήσια κατανάλωση'!$F36*Πελάτες!AG69</f>
        <v>28</v>
      </c>
      <c r="AM71" s="137">
        <f>'Μέση ετήσια κατανάλωση'!$G36*(Πελάτες!AE69-Πελάτες!$P69)</f>
        <v>740</v>
      </c>
      <c r="AN71" s="137">
        <f t="shared" si="56"/>
        <v>768</v>
      </c>
      <c r="AO71" s="68"/>
      <c r="AP71" s="137">
        <f t="shared" si="57"/>
        <v>768</v>
      </c>
      <c r="AQ71" s="167">
        <f t="shared" si="58"/>
        <v>0.19254658385093168</v>
      </c>
      <c r="AR71" s="164">
        <f t="shared" si="59"/>
        <v>2236</v>
      </c>
      <c r="AS71" s="165">
        <f t="shared" si="60"/>
        <v>1</v>
      </c>
    </row>
    <row r="72" spans="2:45" outlineLevel="1" x14ac:dyDescent="0.35">
      <c r="B72" s="237" t="s">
        <v>98</v>
      </c>
      <c r="C72" s="62" t="s">
        <v>115</v>
      </c>
      <c r="D72" s="83"/>
      <c r="E72" s="68"/>
      <c r="F72" s="167">
        <f t="shared" si="42"/>
        <v>0</v>
      </c>
      <c r="G72" s="68"/>
      <c r="H72" s="167">
        <f t="shared" si="43"/>
        <v>0</v>
      </c>
      <c r="I72" s="68"/>
      <c r="J72" s="167">
        <f t="shared" si="44"/>
        <v>0</v>
      </c>
      <c r="K72" s="68"/>
      <c r="L72" s="167">
        <f t="shared" si="36"/>
        <v>0</v>
      </c>
      <c r="M72" s="164">
        <f t="shared" si="37"/>
        <v>0</v>
      </c>
      <c r="N72" s="165">
        <f t="shared" si="38"/>
        <v>0</v>
      </c>
      <c r="P72" s="169">
        <f>'Μέση ετήσια κατανάλωση'!$F37*Πελάτες!U70</f>
        <v>0</v>
      </c>
      <c r="Q72" s="68"/>
      <c r="R72" s="137">
        <f t="shared" si="45"/>
        <v>0</v>
      </c>
      <c r="S72" s="182">
        <f t="shared" si="46"/>
        <v>0</v>
      </c>
      <c r="T72" s="169">
        <f>'Μέση ετήσια κατανάλωση'!$F37*Πελάτες!X70</f>
        <v>0</v>
      </c>
      <c r="U72" s="137">
        <f>'Μέση ετήσια κατανάλωση'!$G37*(Πελάτες!V70-Πελάτες!$P70)</f>
        <v>0</v>
      </c>
      <c r="V72" s="137">
        <f t="shared" si="47"/>
        <v>0</v>
      </c>
      <c r="W72" s="68"/>
      <c r="X72" s="137">
        <f t="shared" si="48"/>
        <v>0</v>
      </c>
      <c r="Y72" s="167">
        <f t="shared" si="49"/>
        <v>0</v>
      </c>
      <c r="Z72" s="169">
        <f>'Μέση ετήσια κατανάλωση'!$F37*Πελάτες!AA70</f>
        <v>0</v>
      </c>
      <c r="AA72" s="137">
        <f>'Μέση ετήσια κατανάλωση'!$G37*(Πελάτες!Y70-Πελάτες!$P70)</f>
        <v>0</v>
      </c>
      <c r="AB72" s="137">
        <f t="shared" si="50"/>
        <v>0</v>
      </c>
      <c r="AC72" s="68"/>
      <c r="AD72" s="137">
        <f t="shared" si="51"/>
        <v>0</v>
      </c>
      <c r="AE72" s="167">
        <f t="shared" si="52"/>
        <v>0</v>
      </c>
      <c r="AF72" s="169">
        <f>'Μέση ετήσια κατανάλωση'!$F37*Πελάτες!AD70</f>
        <v>0</v>
      </c>
      <c r="AG72" s="137">
        <f>'Μέση ετήσια κατανάλωση'!$G37*(Πελάτες!AB70-Πελάτες!$P70)</f>
        <v>0</v>
      </c>
      <c r="AH72" s="137">
        <f t="shared" si="53"/>
        <v>0</v>
      </c>
      <c r="AI72" s="68"/>
      <c r="AJ72" s="137">
        <f t="shared" si="54"/>
        <v>0</v>
      </c>
      <c r="AK72" s="167">
        <f t="shared" si="55"/>
        <v>0</v>
      </c>
      <c r="AL72" s="169">
        <f>'Μέση ετήσια κατανάλωση'!$F37*Πελάτες!AG70</f>
        <v>0</v>
      </c>
      <c r="AM72" s="137">
        <f>'Μέση ετήσια κατανάλωση'!$G37*(Πελάτες!AE70-Πελάτες!$P70)</f>
        <v>0</v>
      </c>
      <c r="AN72" s="137">
        <f t="shared" si="56"/>
        <v>0</v>
      </c>
      <c r="AO72" s="68"/>
      <c r="AP72" s="137">
        <f t="shared" si="57"/>
        <v>0</v>
      </c>
      <c r="AQ72" s="167">
        <f t="shared" si="58"/>
        <v>0</v>
      </c>
      <c r="AR72" s="164">
        <f t="shared" si="59"/>
        <v>0</v>
      </c>
      <c r="AS72" s="165">
        <f t="shared" si="60"/>
        <v>0</v>
      </c>
    </row>
    <row r="73" spans="2:45" outlineLevel="1" x14ac:dyDescent="0.35">
      <c r="B73" s="238" t="s">
        <v>99</v>
      </c>
      <c r="C73" s="62" t="s">
        <v>115</v>
      </c>
      <c r="D73" s="83"/>
      <c r="E73" s="68"/>
      <c r="F73" s="167">
        <f t="shared" si="42"/>
        <v>0</v>
      </c>
      <c r="G73" s="68"/>
      <c r="H73" s="167">
        <f t="shared" si="43"/>
        <v>0</v>
      </c>
      <c r="I73" s="68"/>
      <c r="J73" s="167">
        <f t="shared" si="44"/>
        <v>0</v>
      </c>
      <c r="K73" s="68"/>
      <c r="L73" s="167">
        <f t="shared" si="36"/>
        <v>0</v>
      </c>
      <c r="M73" s="164">
        <f t="shared" si="37"/>
        <v>0</v>
      </c>
      <c r="N73" s="165">
        <f t="shared" si="38"/>
        <v>0</v>
      </c>
      <c r="P73" s="169">
        <f>'Μέση ετήσια κατανάλωση'!$F38*Πελάτες!U71</f>
        <v>16</v>
      </c>
      <c r="Q73" s="68"/>
      <c r="R73" s="137">
        <f t="shared" si="45"/>
        <v>16</v>
      </c>
      <c r="S73" s="182">
        <f t="shared" si="46"/>
        <v>0</v>
      </c>
      <c r="T73" s="169">
        <f>'Μέση ετήσια κατανάλωση'!$F38*Πελάτες!X71</f>
        <v>20</v>
      </c>
      <c r="U73" s="137">
        <f>'Μέση ετήσια κατανάλωση'!$G38*(Πελάτες!V71-Πελάτες!$P71)</f>
        <v>80</v>
      </c>
      <c r="V73" s="137">
        <f t="shared" si="47"/>
        <v>100</v>
      </c>
      <c r="W73" s="68"/>
      <c r="X73" s="137">
        <f t="shared" si="48"/>
        <v>100</v>
      </c>
      <c r="Y73" s="167">
        <f t="shared" si="49"/>
        <v>5.25</v>
      </c>
      <c r="Z73" s="169">
        <f>'Μέση ετήσια κατανάλωση'!$F38*Πελάτες!AA71</f>
        <v>28</v>
      </c>
      <c r="AA73" s="137">
        <f>'Μέση ετήσια κατανάλωση'!$G38*(Πελάτες!Y71-Πελάτες!$P71)</f>
        <v>180</v>
      </c>
      <c r="AB73" s="137">
        <f t="shared" si="50"/>
        <v>208</v>
      </c>
      <c r="AC73" s="68"/>
      <c r="AD73" s="137">
        <f t="shared" si="51"/>
        <v>208</v>
      </c>
      <c r="AE73" s="167">
        <f t="shared" si="52"/>
        <v>1.08</v>
      </c>
      <c r="AF73" s="169">
        <f>'Μέση ετήσια κατανάλωση'!$F38*Πελάτες!AD71</f>
        <v>16</v>
      </c>
      <c r="AG73" s="137">
        <f>'Μέση ετήσια κατανάλωση'!$G38*(Πελάτες!AB71-Πελάτες!$P71)</f>
        <v>320</v>
      </c>
      <c r="AH73" s="137">
        <f t="shared" si="53"/>
        <v>336</v>
      </c>
      <c r="AI73" s="68"/>
      <c r="AJ73" s="137">
        <f t="shared" si="54"/>
        <v>336</v>
      </c>
      <c r="AK73" s="167">
        <f t="shared" si="55"/>
        <v>0.61538461538461542</v>
      </c>
      <c r="AL73" s="169">
        <f>'Μέση ετήσια κατανάλωση'!$F38*Πελάτες!AG71</f>
        <v>16</v>
      </c>
      <c r="AM73" s="137">
        <f>'Μέση ετήσια κατανάλωση'!$G38*(Πελάτες!AE71-Πελάτες!$P71)</f>
        <v>400</v>
      </c>
      <c r="AN73" s="137">
        <f t="shared" si="56"/>
        <v>416</v>
      </c>
      <c r="AO73" s="68"/>
      <c r="AP73" s="137">
        <f t="shared" si="57"/>
        <v>416</v>
      </c>
      <c r="AQ73" s="167">
        <f t="shared" si="58"/>
        <v>0.23809523809523808</v>
      </c>
      <c r="AR73" s="164">
        <f t="shared" si="59"/>
        <v>1076</v>
      </c>
      <c r="AS73" s="165">
        <f t="shared" si="60"/>
        <v>1.2581008643532257</v>
      </c>
    </row>
    <row r="74" spans="2:45" ht="15" customHeight="1" outlineLevel="1" x14ac:dyDescent="0.35">
      <c r="B74" s="49" t="s">
        <v>139</v>
      </c>
      <c r="C74" s="46" t="s">
        <v>115</v>
      </c>
      <c r="D74" s="184">
        <f>SUM(D49:D73)</f>
        <v>0</v>
      </c>
      <c r="E74" s="184">
        <f>SUM(E49:E73)</f>
        <v>0</v>
      </c>
      <c r="F74" s="183">
        <f>IFERROR((E74-D74)/D74,0)</f>
        <v>0</v>
      </c>
      <c r="G74" s="184">
        <f>SUM(G49:G73)</f>
        <v>0</v>
      </c>
      <c r="H74" s="183">
        <f t="shared" ref="H74" si="61">IFERROR((G74-E74)/E74,0)</f>
        <v>0</v>
      </c>
      <c r="I74" s="184">
        <f>SUM(I49:I73)</f>
        <v>0</v>
      </c>
      <c r="J74" s="183">
        <f t="shared" ref="J74" si="62">IFERROR((I74-G74)/G74,0)</f>
        <v>0</v>
      </c>
      <c r="K74" s="184">
        <f>SUM(K49:K73)</f>
        <v>49</v>
      </c>
      <c r="L74" s="183">
        <f t="shared" si="36"/>
        <v>0</v>
      </c>
      <c r="M74" s="184">
        <f>SUM(M49:M73)</f>
        <v>49</v>
      </c>
      <c r="N74" s="177">
        <f t="shared" si="38"/>
        <v>0</v>
      </c>
      <c r="P74" s="184">
        <f>SUM(P49:P73)</f>
        <v>364</v>
      </c>
      <c r="Q74" s="184">
        <f>SUM(Q49:Q73)</f>
        <v>49</v>
      </c>
      <c r="R74" s="184">
        <f>SUM(R49:R73)</f>
        <v>413</v>
      </c>
      <c r="S74" s="166">
        <f>IFERROR((R74-K74)/K74,0)</f>
        <v>7.4285714285714288</v>
      </c>
      <c r="T74" s="184">
        <f>SUM(T49:T73)</f>
        <v>344</v>
      </c>
      <c r="U74" s="184">
        <f>SUM(U49:U73)</f>
        <v>1820</v>
      </c>
      <c r="V74" s="184">
        <f>SUM(V49:V73)</f>
        <v>2164</v>
      </c>
      <c r="W74" s="184">
        <f>SUM(W49:W73)</f>
        <v>49</v>
      </c>
      <c r="X74" s="184">
        <f>SUM(X49:X73)</f>
        <v>2213</v>
      </c>
      <c r="Y74" s="183">
        <f>IFERROR((X74-R74)/R74,0)</f>
        <v>4.358353510895884</v>
      </c>
      <c r="Z74" s="184">
        <f>SUM(Z49:Z73)</f>
        <v>328</v>
      </c>
      <c r="AA74" s="184">
        <f>SUM(AA49:AA73)</f>
        <v>3540</v>
      </c>
      <c r="AB74" s="184">
        <f>SUM(AB49:AB73)</f>
        <v>3868</v>
      </c>
      <c r="AC74" s="184">
        <f>SUM(AC49:AC73)</f>
        <v>49</v>
      </c>
      <c r="AD74" s="184">
        <f>SUM(AD49:AD73)</f>
        <v>3917</v>
      </c>
      <c r="AE74" s="166">
        <f>IFERROR((AD74-X74)/X74,0)</f>
        <v>0.76999548124717576</v>
      </c>
      <c r="AF74" s="184">
        <f>SUM(AF49:AF73)</f>
        <v>284</v>
      </c>
      <c r="AG74" s="184">
        <f>SUM(AG49:AG73)</f>
        <v>5180</v>
      </c>
      <c r="AH74" s="184">
        <f>SUM(AH49:AH73)</f>
        <v>5464</v>
      </c>
      <c r="AI74" s="184">
        <f>SUM(AI49:AI73)</f>
        <v>49</v>
      </c>
      <c r="AJ74" s="184">
        <f>SUM(AJ49:AJ73)</f>
        <v>5513</v>
      </c>
      <c r="AK74" s="166">
        <f t="shared" ref="AK74" si="63">IFERROR((AJ74-AD74)/AD74,0)</f>
        <v>0.40745468470768448</v>
      </c>
      <c r="AL74" s="184">
        <f>SUM(AL49:AL73)</f>
        <v>276</v>
      </c>
      <c r="AM74" s="184">
        <f>SUM(AM49:AM73)</f>
        <v>6600</v>
      </c>
      <c r="AN74" s="184">
        <f>SUM(AN49:AN73)</f>
        <v>6876</v>
      </c>
      <c r="AO74" s="184">
        <f>SUM(AO49:AO73)</f>
        <v>49</v>
      </c>
      <c r="AP74" s="291">
        <f>SUM(AP49:AP73)</f>
        <v>6925</v>
      </c>
      <c r="AQ74" s="166">
        <f>IFERROR((AP74-AJ74)/AJ74,0)</f>
        <v>0.25612189370578631</v>
      </c>
      <c r="AR74" s="184">
        <f>SUM(AR49:AR73)</f>
        <v>18981</v>
      </c>
      <c r="AS74" s="165">
        <f>IFERROR((AP74/R74)^(1/4)-1,0)</f>
        <v>1.0235662690707712</v>
      </c>
    </row>
    <row r="75" spans="2:45" ht="15" customHeight="1" x14ac:dyDescent="0.35">
      <c r="T75" s="38">
        <f>P74*0.9*10+T74</f>
        <v>3620</v>
      </c>
      <c r="Z75" s="38">
        <f>T74*0.9*10+Z74</f>
        <v>3424</v>
      </c>
      <c r="AF75" s="38">
        <f>Z74*0.9*10+AF74</f>
        <v>3236</v>
      </c>
      <c r="AL75" s="38">
        <f>AF74*0.9*10+AL74</f>
        <v>2832</v>
      </c>
    </row>
    <row r="76" spans="2:45" ht="15.5" x14ac:dyDescent="0.35">
      <c r="B76" s="306" t="s">
        <v>108</v>
      </c>
      <c r="C76" s="306"/>
      <c r="D76" s="306"/>
      <c r="E76" s="306"/>
      <c r="F76" s="306"/>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row>
    <row r="77" spans="2:45" ht="5.5" customHeight="1" outlineLevel="1" x14ac:dyDescent="0.35">
      <c r="B77" s="102"/>
      <c r="C77" s="102"/>
      <c r="D77" s="102"/>
      <c r="E77" s="102"/>
      <c r="F77" s="102"/>
      <c r="G77" s="102"/>
      <c r="H77" s="102"/>
      <c r="I77" s="102"/>
      <c r="J77" s="102"/>
      <c r="K77" s="102"/>
      <c r="L77" s="102"/>
      <c r="M77" s="102"/>
      <c r="N77" s="102"/>
      <c r="O77" s="102"/>
      <c r="P77" s="102"/>
      <c r="Q77" s="102"/>
      <c r="R77" s="102"/>
      <c r="S77" s="102"/>
      <c r="T77" s="102"/>
      <c r="U77" s="102"/>
      <c r="V77" s="102"/>
      <c r="W77" s="102"/>
      <c r="X77" s="102"/>
      <c r="Y77" s="102"/>
      <c r="Z77" s="102"/>
      <c r="AA77" s="102"/>
      <c r="AB77" s="102"/>
      <c r="AC77" s="102"/>
      <c r="AD77" s="102"/>
      <c r="AE77" s="102"/>
      <c r="AF77" s="102"/>
      <c r="AG77" s="102"/>
      <c r="AH77" s="102"/>
      <c r="AI77" s="102"/>
      <c r="AJ77" s="102"/>
      <c r="AK77" s="102"/>
    </row>
    <row r="78" spans="2:45" outlineLevel="1" x14ac:dyDescent="0.35">
      <c r="B78" s="326"/>
      <c r="C78" s="335" t="s">
        <v>105</v>
      </c>
      <c r="D78" s="317" t="s">
        <v>131</v>
      </c>
      <c r="E78" s="318"/>
      <c r="F78" s="318"/>
      <c r="G78" s="318"/>
      <c r="H78" s="318"/>
      <c r="I78" s="318"/>
      <c r="J78" s="318"/>
      <c r="K78" s="318"/>
      <c r="L78" s="319"/>
      <c r="M78" s="322" t="str">
        <f xml:space="preserve"> D79&amp;" - "&amp;K79</f>
        <v>2019 - 2023</v>
      </c>
      <c r="N78" s="323"/>
      <c r="P78" s="317" t="s">
        <v>132</v>
      </c>
      <c r="Q78" s="318"/>
      <c r="R78" s="318"/>
      <c r="S78" s="318"/>
      <c r="T78" s="318"/>
      <c r="U78" s="318"/>
      <c r="V78" s="318"/>
      <c r="W78" s="318"/>
      <c r="X78" s="318"/>
      <c r="Y78" s="318"/>
      <c r="Z78" s="318"/>
      <c r="AA78" s="318"/>
      <c r="AB78" s="318"/>
      <c r="AC78" s="318"/>
      <c r="AD78" s="318"/>
      <c r="AE78" s="318"/>
      <c r="AF78" s="318"/>
      <c r="AG78" s="318"/>
      <c r="AH78" s="318"/>
      <c r="AI78" s="318"/>
      <c r="AJ78" s="318"/>
      <c r="AK78" s="318"/>
      <c r="AL78" s="318"/>
      <c r="AM78" s="318"/>
      <c r="AN78" s="318"/>
      <c r="AO78" s="318"/>
      <c r="AP78" s="318"/>
      <c r="AQ78" s="318"/>
      <c r="AR78" s="318"/>
      <c r="AS78" s="319"/>
    </row>
    <row r="79" spans="2:45" outlineLevel="1" x14ac:dyDescent="0.35">
      <c r="B79" s="327"/>
      <c r="C79" s="335"/>
      <c r="D79" s="81">
        <f>$C$3-5</f>
        <v>2019</v>
      </c>
      <c r="E79" s="317">
        <f>$C$3-4</f>
        <v>2020</v>
      </c>
      <c r="F79" s="319"/>
      <c r="G79" s="317">
        <f>$C$3-3</f>
        <v>2021</v>
      </c>
      <c r="H79" s="319"/>
      <c r="I79" s="317">
        <f>$C$3-2</f>
        <v>2022</v>
      </c>
      <c r="J79" s="319"/>
      <c r="K79" s="317">
        <f>$C$3-1</f>
        <v>2023</v>
      </c>
      <c r="L79" s="319"/>
      <c r="M79" s="324"/>
      <c r="N79" s="325"/>
      <c r="P79" s="346">
        <f>$C$3</f>
        <v>2024</v>
      </c>
      <c r="Q79" s="347"/>
      <c r="R79" s="347"/>
      <c r="S79" s="345"/>
      <c r="T79" s="346">
        <f>$C$3+1</f>
        <v>2025</v>
      </c>
      <c r="U79" s="347"/>
      <c r="V79" s="347"/>
      <c r="W79" s="347"/>
      <c r="X79" s="347"/>
      <c r="Y79" s="345"/>
      <c r="Z79" s="317">
        <f>$C$3+2</f>
        <v>2026</v>
      </c>
      <c r="AA79" s="318"/>
      <c r="AB79" s="318"/>
      <c r="AC79" s="318"/>
      <c r="AD79" s="318"/>
      <c r="AE79" s="319"/>
      <c r="AF79" s="317">
        <f>$C$3+3</f>
        <v>2027</v>
      </c>
      <c r="AG79" s="318"/>
      <c r="AH79" s="318"/>
      <c r="AI79" s="318"/>
      <c r="AJ79" s="318"/>
      <c r="AK79" s="319"/>
      <c r="AL79" s="317">
        <f>$C$3+4</f>
        <v>2028</v>
      </c>
      <c r="AM79" s="318"/>
      <c r="AN79" s="318"/>
      <c r="AO79" s="318"/>
      <c r="AP79" s="318"/>
      <c r="AQ79" s="319"/>
      <c r="AR79" s="320" t="str">
        <f>P79&amp;" - "&amp;AL79</f>
        <v>2024 - 2028</v>
      </c>
      <c r="AS79" s="321"/>
    </row>
    <row r="80" spans="2:45" ht="15" customHeight="1" outlineLevel="1" x14ac:dyDescent="0.35">
      <c r="B80" s="327"/>
      <c r="C80" s="335"/>
      <c r="D80" s="355" t="s">
        <v>151</v>
      </c>
      <c r="E80" s="352" t="s">
        <v>151</v>
      </c>
      <c r="F80" s="357" t="s">
        <v>135</v>
      </c>
      <c r="G80" s="352" t="s">
        <v>151</v>
      </c>
      <c r="H80" s="357" t="s">
        <v>135</v>
      </c>
      <c r="I80" s="352" t="s">
        <v>151</v>
      </c>
      <c r="J80" s="359" t="s">
        <v>135</v>
      </c>
      <c r="K80" s="352" t="s">
        <v>151</v>
      </c>
      <c r="L80" s="359" t="s">
        <v>135</v>
      </c>
      <c r="M80" s="352" t="s">
        <v>127</v>
      </c>
      <c r="N80" s="350" t="s">
        <v>136</v>
      </c>
      <c r="P80" s="352" t="str">
        <f>"Διανεμόμενες ποσότητες σε πελάτες που συνδέθηκαν το "&amp;P79</f>
        <v>Διανεμόμενες ποσότητες σε πελάτες που συνδέθηκαν το 2024</v>
      </c>
      <c r="Q80" s="344" t="s">
        <v>152</v>
      </c>
      <c r="R80" s="344" t="s">
        <v>153</v>
      </c>
      <c r="S80" s="354" t="s">
        <v>135</v>
      </c>
      <c r="T80" s="346" t="s">
        <v>154</v>
      </c>
      <c r="U80" s="347"/>
      <c r="V80" s="347"/>
      <c r="W80" s="344" t="s">
        <v>152</v>
      </c>
      <c r="X80" s="344" t="s">
        <v>153</v>
      </c>
      <c r="Y80" s="345" t="s">
        <v>135</v>
      </c>
      <c r="Z80" s="346" t="s">
        <v>154</v>
      </c>
      <c r="AA80" s="347"/>
      <c r="AB80" s="347"/>
      <c r="AC80" s="344" t="s">
        <v>152</v>
      </c>
      <c r="AD80" s="344" t="s">
        <v>153</v>
      </c>
      <c r="AE80" s="345" t="s">
        <v>135</v>
      </c>
      <c r="AF80" s="346" t="s">
        <v>154</v>
      </c>
      <c r="AG80" s="347"/>
      <c r="AH80" s="347"/>
      <c r="AI80" s="344" t="s">
        <v>152</v>
      </c>
      <c r="AJ80" s="344" t="s">
        <v>153</v>
      </c>
      <c r="AK80" s="345" t="s">
        <v>135</v>
      </c>
      <c r="AL80" s="346" t="s">
        <v>154</v>
      </c>
      <c r="AM80" s="347"/>
      <c r="AN80" s="347"/>
      <c r="AO80" s="344" t="s">
        <v>152</v>
      </c>
      <c r="AP80" s="344" t="s">
        <v>153</v>
      </c>
      <c r="AQ80" s="345" t="s">
        <v>135</v>
      </c>
      <c r="AR80" s="348" t="s">
        <v>127</v>
      </c>
      <c r="AS80" s="342" t="s">
        <v>136</v>
      </c>
    </row>
    <row r="81" spans="2:45" ht="58" outlineLevel="1" x14ac:dyDescent="0.35">
      <c r="B81" s="328"/>
      <c r="C81" s="335"/>
      <c r="D81" s="356"/>
      <c r="E81" s="353"/>
      <c r="F81" s="358"/>
      <c r="G81" s="353"/>
      <c r="H81" s="358"/>
      <c r="I81" s="353"/>
      <c r="J81" s="360"/>
      <c r="K81" s="353"/>
      <c r="L81" s="360"/>
      <c r="M81" s="353"/>
      <c r="N81" s="351"/>
      <c r="P81" s="353"/>
      <c r="Q81" s="344"/>
      <c r="R81" s="344"/>
      <c r="S81" s="354"/>
      <c r="T81" s="122" t="str">
        <f>"Διανεμόμενες ποσότητες σε πελάτες που συνδέθηκαν το "&amp;T79</f>
        <v>Διανεμόμενες ποσότητες σε πελάτες που συνδέθηκαν το 2025</v>
      </c>
      <c r="U81" s="104" t="str">
        <f>"Διανεμόμενες ποσότητες σε πελάτες που συνδέθηκαν το "&amp;P79</f>
        <v>Διανεμόμενες ποσότητες σε πελάτες που συνδέθηκαν το 2024</v>
      </c>
      <c r="V81" s="58" t="s">
        <v>155</v>
      </c>
      <c r="W81" s="344"/>
      <c r="X81" s="344"/>
      <c r="Y81" s="345"/>
      <c r="Z81" s="122" t="str">
        <f>"Διανεμόμενες ποσότητες σε πελάτες που συνδέθηκαν το "&amp;Z79</f>
        <v>Διανεμόμενες ποσότητες σε πελάτες που συνδέθηκαν το 2026</v>
      </c>
      <c r="AA81" s="104" t="str">
        <f>"Διανεμόμενες ποσότητες σε πελάτες που συνδέθηκαν το "&amp;$P$12&amp;" - "&amp;T79</f>
        <v>Διανεμόμενες ποσότητες σε πελάτες που συνδέθηκαν το 2024 - 2025</v>
      </c>
      <c r="AB81" s="58" t="s">
        <v>155</v>
      </c>
      <c r="AC81" s="344"/>
      <c r="AD81" s="344"/>
      <c r="AE81" s="345"/>
      <c r="AF81" s="122" t="str">
        <f>"Διανεμόμενες ποσότητες σε πελάτες που συνδέθηκαν το "&amp;AF79</f>
        <v>Διανεμόμενες ποσότητες σε πελάτες που συνδέθηκαν το 2027</v>
      </c>
      <c r="AG81" s="104" t="str">
        <f>"Διανεμόμενες ποσότητες σε πελάτες που συνδέθηκαν το "&amp;$P$12&amp;" - "&amp;Z79</f>
        <v>Διανεμόμενες ποσότητες σε πελάτες που συνδέθηκαν το 2024 - 2026</v>
      </c>
      <c r="AH81" s="58" t="s">
        <v>155</v>
      </c>
      <c r="AI81" s="344"/>
      <c r="AJ81" s="344"/>
      <c r="AK81" s="345"/>
      <c r="AL81" s="122" t="str">
        <f>"Διανεμόμενες ποσότητες σε πελάτες που συνδέθηκαν το "&amp;AL79</f>
        <v>Διανεμόμενες ποσότητες σε πελάτες που συνδέθηκαν το 2028</v>
      </c>
      <c r="AM81" s="104" t="str">
        <f>"Διανεμόμενες ποσότητες σε πελάτες που συνδέθηκαν το "&amp;$P$12&amp;" - "&amp;AF79</f>
        <v>Διανεμόμενες ποσότητες σε πελάτες που συνδέθηκαν το 2024 - 2027</v>
      </c>
      <c r="AN81" s="58" t="s">
        <v>155</v>
      </c>
      <c r="AO81" s="344"/>
      <c r="AP81" s="344"/>
      <c r="AQ81" s="345"/>
      <c r="AR81" s="349"/>
      <c r="AS81" s="343"/>
    </row>
    <row r="82" spans="2:45" outlineLevel="1" x14ac:dyDescent="0.35">
      <c r="B82" s="237" t="s">
        <v>75</v>
      </c>
      <c r="C82" s="62" t="s">
        <v>115</v>
      </c>
      <c r="D82" s="83"/>
      <c r="E82" s="68"/>
      <c r="F82" s="167">
        <f t="shared" ref="F82" si="64">IFERROR((E82-D82)/D82,0)</f>
        <v>0</v>
      </c>
      <c r="G82" s="68"/>
      <c r="H82" s="167">
        <f>IFERROR((G82-E82)/E82,0)</f>
        <v>0</v>
      </c>
      <c r="I82" s="68"/>
      <c r="J82" s="167">
        <f>IFERROR((I82-G82)/G82,0)</f>
        <v>0</v>
      </c>
      <c r="K82" s="68"/>
      <c r="L82" s="167">
        <f t="shared" ref="L82:L107" si="65">IFERROR((K82-I82)/I82,0)</f>
        <v>0</v>
      </c>
      <c r="M82" s="164">
        <f t="shared" ref="M82:M106" si="66">D82+E82+G82+I82+K82</f>
        <v>0</v>
      </c>
      <c r="N82" s="165">
        <f t="shared" ref="N82:N107" si="67">IFERROR((K82/D82)^(1/4)-1,0)</f>
        <v>0</v>
      </c>
      <c r="P82" s="169">
        <f>'Μέση ετήσια κατανάλωση'!$F45*Πελάτες!U80</f>
        <v>0</v>
      </c>
      <c r="Q82" s="68"/>
      <c r="R82" s="137">
        <f>P82+Q82</f>
        <v>0</v>
      </c>
      <c r="S82" s="182">
        <f t="shared" ref="S82" si="68">IFERROR((R82-K82)/K82,0)</f>
        <v>0</v>
      </c>
      <c r="T82" s="169">
        <f>'Μέση ετήσια κατανάλωση'!$F45*Πελάτες!X80</f>
        <v>0</v>
      </c>
      <c r="U82" s="137">
        <f>'Μέση ετήσια κατανάλωση'!$G45*(Πελάτες!V80-Πελάτες!$P80)</f>
        <v>0</v>
      </c>
      <c r="V82" s="137">
        <f>T82+U82</f>
        <v>0</v>
      </c>
      <c r="W82" s="68"/>
      <c r="X82" s="137">
        <f>V82+W82</f>
        <v>0</v>
      </c>
      <c r="Y82" s="167">
        <f t="shared" ref="Y82" si="69">IFERROR((X82-R82)/R82,0)</f>
        <v>0</v>
      </c>
      <c r="Z82" s="169">
        <f>'Μέση ετήσια κατανάλωση'!$F45*Πελάτες!AA80</f>
        <v>0</v>
      </c>
      <c r="AA82" s="137">
        <f>'Μέση ετήσια κατανάλωση'!$G45*(Πελάτες!Y80-Πελάτες!$P80)</f>
        <v>0</v>
      </c>
      <c r="AB82" s="137">
        <f>Z82+AA82</f>
        <v>0</v>
      </c>
      <c r="AC82" s="68"/>
      <c r="AD82" s="137">
        <f>AB82+AC82</f>
        <v>0</v>
      </c>
      <c r="AE82" s="167">
        <f>IFERROR((AD82-X82)/X82,0)</f>
        <v>0</v>
      </c>
      <c r="AF82" s="169">
        <f>'Μέση ετήσια κατανάλωση'!$F45*Πελάτες!AD80</f>
        <v>0</v>
      </c>
      <c r="AG82" s="137">
        <f>'Μέση ετήσια κατανάλωση'!$G45*(Πελάτες!AB80-Πελάτες!$P80)</f>
        <v>0</v>
      </c>
      <c r="AH82" s="137">
        <f>AF82+AG82</f>
        <v>0</v>
      </c>
      <c r="AI82" s="68"/>
      <c r="AJ82" s="137">
        <f>AH82+AI82</f>
        <v>0</v>
      </c>
      <c r="AK82" s="167">
        <f>IFERROR((AJ82-AD82)/AD82,0)</f>
        <v>0</v>
      </c>
      <c r="AL82" s="169">
        <f>'Μέση ετήσια κατανάλωση'!$F45*Πελάτες!AG80</f>
        <v>0</v>
      </c>
      <c r="AM82" s="137">
        <f>'Μέση ετήσια κατανάλωση'!$G45*(Πελάτες!AE80-Πελάτες!$P80)</f>
        <v>0</v>
      </c>
      <c r="AN82" s="137">
        <f>AL82+AM82</f>
        <v>0</v>
      </c>
      <c r="AO82" s="68"/>
      <c r="AP82" s="137">
        <f>AN82+AO82</f>
        <v>0</v>
      </c>
      <c r="AQ82" s="167">
        <f>IFERROR((AP82-AJ82)/AJ82,0)</f>
        <v>0</v>
      </c>
      <c r="AR82" s="164">
        <f t="shared" ref="AR82" si="70">R82+X82+AD82+AJ82+AP82</f>
        <v>0</v>
      </c>
      <c r="AS82" s="165">
        <f t="shared" ref="AS82" si="71">IFERROR((AP82/R82)^(1/4)-1,0)</f>
        <v>0</v>
      </c>
    </row>
    <row r="83" spans="2:45" outlineLevel="1" x14ac:dyDescent="0.35">
      <c r="B83" s="238" t="s">
        <v>76</v>
      </c>
      <c r="C83" s="62" t="s">
        <v>115</v>
      </c>
      <c r="D83" s="83"/>
      <c r="E83" s="68"/>
      <c r="F83" s="167">
        <f t="shared" ref="F83:F106" si="72">IFERROR((E83-D83)/D83,0)</f>
        <v>0</v>
      </c>
      <c r="G83" s="68"/>
      <c r="H83" s="167">
        <f t="shared" ref="H83:H106" si="73">IFERROR((G83-E83)/E83,0)</f>
        <v>0</v>
      </c>
      <c r="I83" s="68"/>
      <c r="J83" s="167">
        <f t="shared" ref="J83:J106" si="74">IFERROR((I83-G83)/G83,0)</f>
        <v>0</v>
      </c>
      <c r="K83" s="68"/>
      <c r="L83" s="167">
        <f t="shared" si="65"/>
        <v>0</v>
      </c>
      <c r="M83" s="164">
        <f t="shared" si="66"/>
        <v>0</v>
      </c>
      <c r="N83" s="165">
        <f t="shared" si="67"/>
        <v>0</v>
      </c>
      <c r="P83" s="169">
        <f>'Μέση ετήσια κατανάλωση'!$F46*Πελάτες!U81</f>
        <v>0</v>
      </c>
      <c r="Q83" s="68"/>
      <c r="R83" s="137">
        <f t="shared" ref="R83:R106" si="75">P83+Q83</f>
        <v>0</v>
      </c>
      <c r="S83" s="182">
        <f t="shared" ref="S83:S106" si="76">IFERROR((R83-K83)/K83,0)</f>
        <v>0</v>
      </c>
      <c r="T83" s="169">
        <f>'Μέση ετήσια κατανάλωση'!$F46*Πελάτες!X81</f>
        <v>0</v>
      </c>
      <c r="U83" s="137">
        <f>'Μέση ετήσια κατανάλωση'!$G46*(Πελάτες!V81-Πελάτες!$P81)</f>
        <v>0</v>
      </c>
      <c r="V83" s="137">
        <f t="shared" ref="V83:V106" si="77">T83+U83</f>
        <v>0</v>
      </c>
      <c r="W83" s="68"/>
      <c r="X83" s="137">
        <f t="shared" ref="X83:X106" si="78">V83+W83</f>
        <v>0</v>
      </c>
      <c r="Y83" s="167">
        <f t="shared" ref="Y83:Y106" si="79">IFERROR((X83-R83)/R83,0)</f>
        <v>0</v>
      </c>
      <c r="Z83" s="169">
        <f>'Μέση ετήσια κατανάλωση'!$F46*Πελάτες!AA81</f>
        <v>0</v>
      </c>
      <c r="AA83" s="137">
        <f>'Μέση ετήσια κατανάλωση'!$G46*(Πελάτες!Y81-Πελάτες!$P81)</f>
        <v>0</v>
      </c>
      <c r="AB83" s="137">
        <f t="shared" ref="AB83:AB106" si="80">Z83+AA83</f>
        <v>0</v>
      </c>
      <c r="AC83" s="68"/>
      <c r="AD83" s="137">
        <f t="shared" ref="AD83:AD106" si="81">AB83+AC83</f>
        <v>0</v>
      </c>
      <c r="AE83" s="167">
        <f t="shared" ref="AE83:AE106" si="82">IFERROR((AD83-X83)/X83,0)</f>
        <v>0</v>
      </c>
      <c r="AF83" s="169">
        <f>'Μέση ετήσια κατανάλωση'!$F46*Πελάτες!AD81</f>
        <v>0</v>
      </c>
      <c r="AG83" s="137">
        <f>'Μέση ετήσια κατανάλωση'!$G46*(Πελάτες!AB81-Πελάτες!$P81)</f>
        <v>0</v>
      </c>
      <c r="AH83" s="137">
        <f t="shared" ref="AH83:AH106" si="83">AF83+AG83</f>
        <v>0</v>
      </c>
      <c r="AI83" s="68"/>
      <c r="AJ83" s="137">
        <f t="shared" ref="AJ83:AJ106" si="84">AH83+AI83</f>
        <v>0</v>
      </c>
      <c r="AK83" s="167">
        <f t="shared" ref="AK83:AK106" si="85">IFERROR((AJ83-AD83)/AD83,0)</f>
        <v>0</v>
      </c>
      <c r="AL83" s="169">
        <f>'Μέση ετήσια κατανάλωση'!$F46*Πελάτες!AG81</f>
        <v>0</v>
      </c>
      <c r="AM83" s="137">
        <f>'Μέση ετήσια κατανάλωση'!$G46*(Πελάτες!AE81-Πελάτες!$P81)</f>
        <v>0</v>
      </c>
      <c r="AN83" s="137">
        <f t="shared" ref="AN83:AN106" si="86">AL83+AM83</f>
        <v>0</v>
      </c>
      <c r="AO83" s="68"/>
      <c r="AP83" s="137">
        <f t="shared" ref="AP83:AP106" si="87">AN83+AO83</f>
        <v>0</v>
      </c>
      <c r="AQ83" s="167">
        <f t="shared" ref="AQ83:AQ106" si="88">IFERROR((AP83-AJ83)/AJ83,0)</f>
        <v>0</v>
      </c>
      <c r="AR83" s="164">
        <f t="shared" ref="AR83:AR106" si="89">R83+X83+AD83+AJ83+AP83</f>
        <v>0</v>
      </c>
      <c r="AS83" s="165">
        <f t="shared" ref="AS83:AS106" si="90">IFERROR((AP83/R83)^(1/4)-1,0)</f>
        <v>0</v>
      </c>
    </row>
    <row r="84" spans="2:45" outlineLevel="1" x14ac:dyDescent="0.35">
      <c r="B84" s="237" t="s">
        <v>77</v>
      </c>
      <c r="C84" s="62" t="s">
        <v>115</v>
      </c>
      <c r="D84" s="83"/>
      <c r="E84" s="68"/>
      <c r="F84" s="167">
        <f t="shared" si="72"/>
        <v>0</v>
      </c>
      <c r="G84" s="68"/>
      <c r="H84" s="167">
        <f t="shared" si="73"/>
        <v>0</v>
      </c>
      <c r="I84" s="68"/>
      <c r="J84" s="167">
        <f t="shared" si="74"/>
        <v>0</v>
      </c>
      <c r="K84" s="68"/>
      <c r="L84" s="167">
        <f t="shared" si="65"/>
        <v>0</v>
      </c>
      <c r="M84" s="164">
        <f t="shared" si="66"/>
        <v>0</v>
      </c>
      <c r="N84" s="165">
        <f t="shared" si="67"/>
        <v>0</v>
      </c>
      <c r="P84" s="169">
        <f>'Μέση ετήσια κατανάλωση'!$F47*Πελάτες!U82</f>
        <v>0</v>
      </c>
      <c r="Q84" s="68"/>
      <c r="R84" s="137">
        <f t="shared" si="75"/>
        <v>0</v>
      </c>
      <c r="S84" s="182">
        <f t="shared" si="76"/>
        <v>0</v>
      </c>
      <c r="T84" s="169">
        <f>'Μέση ετήσια κατανάλωση'!$F47*Πελάτες!X82</f>
        <v>0</v>
      </c>
      <c r="U84" s="137">
        <f>'Μέση ετήσια κατανάλωση'!$G47*(Πελάτες!V82-Πελάτες!$P82)</f>
        <v>0</v>
      </c>
      <c r="V84" s="137">
        <f t="shared" si="77"/>
        <v>0</v>
      </c>
      <c r="W84" s="68"/>
      <c r="X84" s="137">
        <f t="shared" si="78"/>
        <v>0</v>
      </c>
      <c r="Y84" s="167">
        <f t="shared" si="79"/>
        <v>0</v>
      </c>
      <c r="Z84" s="169">
        <f>'Μέση ετήσια κατανάλωση'!$F47*Πελάτες!AA82</f>
        <v>0</v>
      </c>
      <c r="AA84" s="137">
        <f>'Μέση ετήσια κατανάλωση'!$G47*(Πελάτες!Y82-Πελάτες!$P82)</f>
        <v>0</v>
      </c>
      <c r="AB84" s="137">
        <f t="shared" si="80"/>
        <v>0</v>
      </c>
      <c r="AC84" s="68"/>
      <c r="AD84" s="137">
        <f t="shared" si="81"/>
        <v>0</v>
      </c>
      <c r="AE84" s="167">
        <f t="shared" si="82"/>
        <v>0</v>
      </c>
      <c r="AF84" s="169">
        <f>'Μέση ετήσια κατανάλωση'!$F47*Πελάτες!AD82</f>
        <v>0</v>
      </c>
      <c r="AG84" s="137">
        <f>'Μέση ετήσια κατανάλωση'!$G47*(Πελάτες!AB82-Πελάτες!$P82)</f>
        <v>0</v>
      </c>
      <c r="AH84" s="137">
        <f t="shared" si="83"/>
        <v>0</v>
      </c>
      <c r="AI84" s="68"/>
      <c r="AJ84" s="137">
        <f t="shared" si="84"/>
        <v>0</v>
      </c>
      <c r="AK84" s="167">
        <f t="shared" si="85"/>
        <v>0</v>
      </c>
      <c r="AL84" s="169">
        <f>'Μέση ετήσια κατανάλωση'!$F47*Πελάτες!AG82</f>
        <v>0</v>
      </c>
      <c r="AM84" s="137">
        <f>'Μέση ετήσια κατανάλωση'!$G47*(Πελάτες!AE82-Πελάτες!$P82)</f>
        <v>0</v>
      </c>
      <c r="AN84" s="137">
        <f t="shared" si="86"/>
        <v>0</v>
      </c>
      <c r="AO84" s="68"/>
      <c r="AP84" s="137">
        <f t="shared" si="87"/>
        <v>0</v>
      </c>
      <c r="AQ84" s="167">
        <f t="shared" si="88"/>
        <v>0</v>
      </c>
      <c r="AR84" s="164">
        <f t="shared" si="89"/>
        <v>0</v>
      </c>
      <c r="AS84" s="165">
        <f t="shared" si="90"/>
        <v>0</v>
      </c>
    </row>
    <row r="85" spans="2:45" outlineLevel="1" x14ac:dyDescent="0.35">
      <c r="B85" s="238" t="s">
        <v>78</v>
      </c>
      <c r="C85" s="62" t="s">
        <v>115</v>
      </c>
      <c r="D85" s="83"/>
      <c r="E85" s="68"/>
      <c r="F85" s="167">
        <f t="shared" si="72"/>
        <v>0</v>
      </c>
      <c r="G85" s="68"/>
      <c r="H85" s="167">
        <f t="shared" si="73"/>
        <v>0</v>
      </c>
      <c r="I85" s="68"/>
      <c r="J85" s="167">
        <f t="shared" si="74"/>
        <v>0</v>
      </c>
      <c r="K85" s="68">
        <v>299</v>
      </c>
      <c r="L85" s="167">
        <f t="shared" si="65"/>
        <v>0</v>
      </c>
      <c r="M85" s="164">
        <f t="shared" si="66"/>
        <v>299</v>
      </c>
      <c r="N85" s="165">
        <f t="shared" si="67"/>
        <v>0</v>
      </c>
      <c r="P85" s="169">
        <f>'Μέση ετήσια κατανάλωση'!$F48*Πελάτες!U83</f>
        <v>2147</v>
      </c>
      <c r="Q85" s="68">
        <v>299</v>
      </c>
      <c r="R85" s="137">
        <f t="shared" si="75"/>
        <v>2446</v>
      </c>
      <c r="S85" s="182">
        <f t="shared" si="76"/>
        <v>7.1806020066889635</v>
      </c>
      <c r="T85" s="169">
        <f>'Μέση ετήσια κατανάλωση'!$F48*Πελάτες!X83</f>
        <v>1995.0000000000002</v>
      </c>
      <c r="U85" s="137">
        <f>'Μέση ετήσια κατανάλωση'!$G48*(Πελάτες!V83-Πελάτες!$P83)</f>
        <v>10735</v>
      </c>
      <c r="V85" s="137">
        <f t="shared" si="77"/>
        <v>12730</v>
      </c>
      <c r="W85" s="68">
        <v>299</v>
      </c>
      <c r="X85" s="137">
        <f t="shared" si="78"/>
        <v>13029</v>
      </c>
      <c r="Y85" s="167">
        <f t="shared" si="79"/>
        <v>4.3266557645134913</v>
      </c>
      <c r="Z85" s="169">
        <f>'Μέση ετήσια κατανάλωση'!$F48*Πελάτες!AA83</f>
        <v>1814.5000000000002</v>
      </c>
      <c r="AA85" s="137">
        <f>'Μέση ετήσια κατανάλωση'!$G48*(Πελάτες!Y83-Πελάτες!$P83)</f>
        <v>20710</v>
      </c>
      <c r="AB85" s="137">
        <f t="shared" si="80"/>
        <v>22524.5</v>
      </c>
      <c r="AC85" s="68">
        <v>299</v>
      </c>
      <c r="AD85" s="137">
        <f t="shared" si="81"/>
        <v>22823.5</v>
      </c>
      <c r="AE85" s="167">
        <f t="shared" si="82"/>
        <v>0.7517461048430425</v>
      </c>
      <c r="AF85" s="169">
        <f>'Μέση ετήσια κατανάλωση'!$F48*Πελάτες!AD83</f>
        <v>1723.3000000000002</v>
      </c>
      <c r="AG85" s="137">
        <f>'Μέση ετήσια κατανάλωση'!$G48*(Πελάτες!AB83-Πελάτες!$P83)</f>
        <v>29782.5</v>
      </c>
      <c r="AH85" s="137">
        <f t="shared" si="83"/>
        <v>31505.8</v>
      </c>
      <c r="AI85" s="68">
        <v>299</v>
      </c>
      <c r="AJ85" s="137">
        <f t="shared" si="84"/>
        <v>31804.799999999999</v>
      </c>
      <c r="AK85" s="167">
        <f t="shared" si="85"/>
        <v>0.39351107411220887</v>
      </c>
      <c r="AL85" s="169">
        <f>'Μέση ετήσια κατανάλωση'!$F48*Πελάτες!AG83</f>
        <v>1632.1000000000001</v>
      </c>
      <c r="AM85" s="137">
        <f>'Μέση ετήσια κατανάλωση'!$G48*(Πελάτες!AE83-Πελάτες!$P83)</f>
        <v>38399</v>
      </c>
      <c r="AN85" s="137">
        <f t="shared" si="86"/>
        <v>40031.1</v>
      </c>
      <c r="AO85" s="68">
        <v>299</v>
      </c>
      <c r="AP85" s="137">
        <f t="shared" si="87"/>
        <v>40330.1</v>
      </c>
      <c r="AQ85" s="167">
        <f t="shared" si="88"/>
        <v>0.26805073448033001</v>
      </c>
      <c r="AR85" s="164">
        <f t="shared" si="89"/>
        <v>110433.4</v>
      </c>
      <c r="AS85" s="165">
        <f t="shared" si="90"/>
        <v>1.0150842638059085</v>
      </c>
    </row>
    <row r="86" spans="2:45" outlineLevel="1" x14ac:dyDescent="0.35">
      <c r="B86" s="237" t="s">
        <v>79</v>
      </c>
      <c r="C86" s="62" t="s">
        <v>115</v>
      </c>
      <c r="D86" s="83"/>
      <c r="E86" s="68"/>
      <c r="F86" s="167">
        <f t="shared" si="72"/>
        <v>0</v>
      </c>
      <c r="G86" s="68"/>
      <c r="H86" s="167">
        <f t="shared" si="73"/>
        <v>0</v>
      </c>
      <c r="I86" s="68"/>
      <c r="J86" s="167">
        <f t="shared" si="74"/>
        <v>0</v>
      </c>
      <c r="K86" s="68"/>
      <c r="L86" s="167">
        <f t="shared" si="65"/>
        <v>0</v>
      </c>
      <c r="M86" s="164">
        <f t="shared" si="66"/>
        <v>0</v>
      </c>
      <c r="N86" s="165">
        <f t="shared" si="67"/>
        <v>0</v>
      </c>
      <c r="P86" s="169">
        <f>'Μέση ετήσια κατανάλωση'!$F49*Πελάτες!U84</f>
        <v>0</v>
      </c>
      <c r="Q86" s="68"/>
      <c r="R86" s="137">
        <f t="shared" si="75"/>
        <v>0</v>
      </c>
      <c r="S86" s="182">
        <f t="shared" si="76"/>
        <v>0</v>
      </c>
      <c r="T86" s="169">
        <f>'Μέση ετήσια κατανάλωση'!$F49*Πελάτες!X84</f>
        <v>0</v>
      </c>
      <c r="U86" s="137">
        <f>'Μέση ετήσια κατανάλωση'!$G49*(Πελάτες!V84-Πελάτες!$P84)</f>
        <v>0</v>
      </c>
      <c r="V86" s="137">
        <f t="shared" si="77"/>
        <v>0</v>
      </c>
      <c r="W86" s="68"/>
      <c r="X86" s="137">
        <f t="shared" si="78"/>
        <v>0</v>
      </c>
      <c r="Y86" s="167">
        <f t="shared" si="79"/>
        <v>0</v>
      </c>
      <c r="Z86" s="169">
        <f>'Μέση ετήσια κατανάλωση'!$F49*Πελάτες!AA84</f>
        <v>0</v>
      </c>
      <c r="AA86" s="137">
        <f>'Μέση ετήσια κατανάλωση'!$G49*(Πελάτες!Y84-Πελάτες!$P84)</f>
        <v>0</v>
      </c>
      <c r="AB86" s="137">
        <f t="shared" si="80"/>
        <v>0</v>
      </c>
      <c r="AC86" s="68"/>
      <c r="AD86" s="137">
        <f t="shared" si="81"/>
        <v>0</v>
      </c>
      <c r="AE86" s="167">
        <f t="shared" si="82"/>
        <v>0</v>
      </c>
      <c r="AF86" s="169">
        <f>'Μέση ετήσια κατανάλωση'!$F49*Πελάτες!AD84</f>
        <v>0</v>
      </c>
      <c r="AG86" s="137">
        <f>'Μέση ετήσια κατανάλωση'!$G49*(Πελάτες!AB84-Πελάτες!$P84)</f>
        <v>0</v>
      </c>
      <c r="AH86" s="137">
        <f t="shared" si="83"/>
        <v>0</v>
      </c>
      <c r="AI86" s="68"/>
      <c r="AJ86" s="137">
        <f t="shared" si="84"/>
        <v>0</v>
      </c>
      <c r="AK86" s="167">
        <f t="shared" si="85"/>
        <v>0</v>
      </c>
      <c r="AL86" s="169">
        <f>'Μέση ετήσια κατανάλωση'!$F49*Πελάτες!AG84</f>
        <v>0</v>
      </c>
      <c r="AM86" s="137">
        <f>'Μέση ετήσια κατανάλωση'!$G49*(Πελάτες!AE84-Πελάτες!$P84)</f>
        <v>0</v>
      </c>
      <c r="AN86" s="137">
        <f t="shared" si="86"/>
        <v>0</v>
      </c>
      <c r="AO86" s="68"/>
      <c r="AP86" s="137">
        <f t="shared" si="87"/>
        <v>0</v>
      </c>
      <c r="AQ86" s="167">
        <f t="shared" si="88"/>
        <v>0</v>
      </c>
      <c r="AR86" s="164">
        <f t="shared" si="89"/>
        <v>0</v>
      </c>
      <c r="AS86" s="165">
        <f t="shared" si="90"/>
        <v>0</v>
      </c>
    </row>
    <row r="87" spans="2:45" outlineLevel="1" x14ac:dyDescent="0.35">
      <c r="B87" s="238" t="s">
        <v>80</v>
      </c>
      <c r="C87" s="62" t="s">
        <v>115</v>
      </c>
      <c r="D87" s="83"/>
      <c r="E87" s="68"/>
      <c r="F87" s="167">
        <f t="shared" si="72"/>
        <v>0</v>
      </c>
      <c r="G87" s="68">
        <v>1.65</v>
      </c>
      <c r="H87" s="167">
        <f t="shared" si="73"/>
        <v>0</v>
      </c>
      <c r="I87" s="68">
        <v>142.82240000000002</v>
      </c>
      <c r="J87" s="167">
        <f t="shared" si="74"/>
        <v>85.559030303030312</v>
      </c>
      <c r="K87" s="68">
        <v>1278</v>
      </c>
      <c r="L87" s="167">
        <f t="shared" si="65"/>
        <v>7.9481761964509756</v>
      </c>
      <c r="M87" s="164">
        <f t="shared" si="66"/>
        <v>1422.4724000000001</v>
      </c>
      <c r="N87" s="165">
        <f t="shared" si="67"/>
        <v>0</v>
      </c>
      <c r="P87" s="169">
        <f>'Μέση ετήσια κατανάλωση'!$F50*Πελάτες!U85</f>
        <v>2071</v>
      </c>
      <c r="Q87" s="68">
        <v>1278</v>
      </c>
      <c r="R87" s="137">
        <f t="shared" si="75"/>
        <v>3349</v>
      </c>
      <c r="S87" s="182">
        <f t="shared" si="76"/>
        <v>1.6205007824726134</v>
      </c>
      <c r="T87" s="169">
        <f>'Μέση ετήσια κατανάλωση'!$F50*Πελάτες!X85</f>
        <v>1736.6000000000001</v>
      </c>
      <c r="U87" s="137">
        <f>'Μέση ετήσια κατανάλωση'!$G50*(Πελάτες!V85-Πελάτες!$P85)</f>
        <v>10355</v>
      </c>
      <c r="V87" s="137">
        <f t="shared" si="77"/>
        <v>12091.6</v>
      </c>
      <c r="W87" s="68">
        <v>1278</v>
      </c>
      <c r="X87" s="137">
        <f t="shared" si="78"/>
        <v>13369.6</v>
      </c>
      <c r="Y87" s="167">
        <f t="shared" si="79"/>
        <v>2.9921170498656315</v>
      </c>
      <c r="Z87" s="169">
        <f>'Μέση ετήσια κατανάλωση'!$F50*Πελάτες!AA85</f>
        <v>1558</v>
      </c>
      <c r="AA87" s="137">
        <f>'Μέση ετήσια κατανάλωση'!$G50*(Πελάτες!Y85-Πελάτες!$P85)</f>
        <v>19038</v>
      </c>
      <c r="AB87" s="137">
        <f t="shared" si="80"/>
        <v>20596</v>
      </c>
      <c r="AC87" s="68">
        <v>1278</v>
      </c>
      <c r="AD87" s="137">
        <f t="shared" si="81"/>
        <v>21874</v>
      </c>
      <c r="AE87" s="167">
        <f t="shared" si="82"/>
        <v>0.63609980852082326</v>
      </c>
      <c r="AF87" s="169">
        <f>'Μέση ετήσια κατανάλωση'!$F50*Πελάτες!AD85</f>
        <v>1387</v>
      </c>
      <c r="AG87" s="137">
        <f>'Μέση ετήσια κατανάλωση'!$G50*(Πελάτες!AB85-Πελάτες!$P85)</f>
        <v>26828</v>
      </c>
      <c r="AH87" s="137">
        <f t="shared" si="83"/>
        <v>28215</v>
      </c>
      <c r="AI87" s="68">
        <v>1278</v>
      </c>
      <c r="AJ87" s="137">
        <f t="shared" si="84"/>
        <v>29493</v>
      </c>
      <c r="AK87" s="167">
        <f t="shared" si="85"/>
        <v>0.34831306574014814</v>
      </c>
      <c r="AL87" s="169">
        <f>'Μέση ετήσια κατανάλωση'!$F50*Πελάτες!AG85</f>
        <v>1377.5</v>
      </c>
      <c r="AM87" s="137">
        <f>'Μέση ετήσια κατανάλωση'!$G50*(Πελάτες!AE85-Πελάτες!$P85)</f>
        <v>33763</v>
      </c>
      <c r="AN87" s="137">
        <f t="shared" si="86"/>
        <v>35140.5</v>
      </c>
      <c r="AO87" s="68">
        <v>1278</v>
      </c>
      <c r="AP87" s="137">
        <f t="shared" si="87"/>
        <v>36418.5</v>
      </c>
      <c r="AQ87" s="167">
        <f t="shared" si="88"/>
        <v>0.23481843149221848</v>
      </c>
      <c r="AR87" s="164">
        <f t="shared" si="89"/>
        <v>104504.1</v>
      </c>
      <c r="AS87" s="165">
        <f t="shared" si="90"/>
        <v>0.81594096859312626</v>
      </c>
    </row>
    <row r="88" spans="2:45" outlineLevel="1" x14ac:dyDescent="0.35">
      <c r="B88" s="237" t="s">
        <v>81</v>
      </c>
      <c r="C88" s="62" t="s">
        <v>115</v>
      </c>
      <c r="D88" s="83"/>
      <c r="E88" s="68"/>
      <c r="F88" s="167">
        <f t="shared" si="72"/>
        <v>0</v>
      </c>
      <c r="G88" s="68"/>
      <c r="H88" s="167">
        <f t="shared" si="73"/>
        <v>0</v>
      </c>
      <c r="I88" s="68"/>
      <c r="J88" s="167">
        <f t="shared" si="74"/>
        <v>0</v>
      </c>
      <c r="K88" s="68"/>
      <c r="L88" s="167">
        <f t="shared" si="65"/>
        <v>0</v>
      </c>
      <c r="M88" s="164">
        <f t="shared" si="66"/>
        <v>0</v>
      </c>
      <c r="N88" s="165">
        <f t="shared" si="67"/>
        <v>0</v>
      </c>
      <c r="P88" s="169">
        <f>'Μέση ετήσια κατανάλωση'!$F51*Πελάτες!U86</f>
        <v>0</v>
      </c>
      <c r="Q88" s="68"/>
      <c r="R88" s="137">
        <f t="shared" si="75"/>
        <v>0</v>
      </c>
      <c r="S88" s="182">
        <f t="shared" si="76"/>
        <v>0</v>
      </c>
      <c r="T88" s="169">
        <f>'Μέση ετήσια κατανάλωση'!$F51*Πελάτες!X86</f>
        <v>0</v>
      </c>
      <c r="U88" s="137">
        <f>'Μέση ετήσια κατανάλωση'!$G51*(Πελάτες!V86-Πελάτες!$P86)</f>
        <v>0</v>
      </c>
      <c r="V88" s="137">
        <f t="shared" si="77"/>
        <v>0</v>
      </c>
      <c r="W88" s="68"/>
      <c r="X88" s="137">
        <f t="shared" si="78"/>
        <v>0</v>
      </c>
      <c r="Y88" s="167">
        <f t="shared" si="79"/>
        <v>0</v>
      </c>
      <c r="Z88" s="169">
        <f>'Μέση ετήσια κατανάλωση'!$F51*Πελάτες!AA86</f>
        <v>0</v>
      </c>
      <c r="AA88" s="137">
        <f>'Μέση ετήσια κατανάλωση'!$G51*(Πελάτες!Y86-Πελάτες!$P86)</f>
        <v>0</v>
      </c>
      <c r="AB88" s="137">
        <f t="shared" si="80"/>
        <v>0</v>
      </c>
      <c r="AC88" s="68"/>
      <c r="AD88" s="137">
        <f t="shared" si="81"/>
        <v>0</v>
      </c>
      <c r="AE88" s="167">
        <f t="shared" si="82"/>
        <v>0</v>
      </c>
      <c r="AF88" s="169">
        <f>'Μέση ετήσια κατανάλωση'!$F51*Πελάτες!AD86</f>
        <v>0</v>
      </c>
      <c r="AG88" s="137">
        <f>'Μέση ετήσια κατανάλωση'!$G51*(Πελάτες!AB86-Πελάτες!$P86)</f>
        <v>0</v>
      </c>
      <c r="AH88" s="137">
        <f t="shared" si="83"/>
        <v>0</v>
      </c>
      <c r="AI88" s="68"/>
      <c r="AJ88" s="137">
        <f t="shared" si="84"/>
        <v>0</v>
      </c>
      <c r="AK88" s="167">
        <f t="shared" si="85"/>
        <v>0</v>
      </c>
      <c r="AL88" s="169">
        <f>'Μέση ετήσια κατανάλωση'!$F51*Πελάτες!AG86</f>
        <v>0</v>
      </c>
      <c r="AM88" s="137">
        <f>'Μέση ετήσια κατανάλωση'!$G51*(Πελάτες!AE86-Πελάτες!$P86)</f>
        <v>0</v>
      </c>
      <c r="AN88" s="137">
        <f t="shared" si="86"/>
        <v>0</v>
      </c>
      <c r="AO88" s="68"/>
      <c r="AP88" s="137">
        <f t="shared" si="87"/>
        <v>0</v>
      </c>
      <c r="AQ88" s="167">
        <f t="shared" si="88"/>
        <v>0</v>
      </c>
      <c r="AR88" s="164">
        <f t="shared" si="89"/>
        <v>0</v>
      </c>
      <c r="AS88" s="165">
        <f t="shared" si="90"/>
        <v>0</v>
      </c>
    </row>
    <row r="89" spans="2:45" outlineLevel="1" x14ac:dyDescent="0.35">
      <c r="B89" s="238" t="s">
        <v>82</v>
      </c>
      <c r="C89" s="62" t="s">
        <v>115</v>
      </c>
      <c r="D89" s="83"/>
      <c r="E89" s="68"/>
      <c r="F89" s="167">
        <f t="shared" si="72"/>
        <v>0</v>
      </c>
      <c r="G89" s="68"/>
      <c r="H89" s="167">
        <f t="shared" si="73"/>
        <v>0</v>
      </c>
      <c r="I89" s="68"/>
      <c r="J89" s="167">
        <f t="shared" si="74"/>
        <v>0</v>
      </c>
      <c r="K89" s="68">
        <v>583</v>
      </c>
      <c r="L89" s="167">
        <f t="shared" si="65"/>
        <v>0</v>
      </c>
      <c r="M89" s="164">
        <f t="shared" si="66"/>
        <v>583</v>
      </c>
      <c r="N89" s="165">
        <f t="shared" si="67"/>
        <v>0</v>
      </c>
      <c r="P89" s="169">
        <f>'Μέση ετήσια κατανάλωση'!$F52*Πελάτες!U87</f>
        <v>2175.5</v>
      </c>
      <c r="Q89" s="68">
        <v>583</v>
      </c>
      <c r="R89" s="137">
        <f t="shared" si="75"/>
        <v>2758.5</v>
      </c>
      <c r="S89" s="182">
        <f t="shared" si="76"/>
        <v>3.7315608919382504</v>
      </c>
      <c r="T89" s="169">
        <f>'Μέση ετήσια κατανάλωση'!$F52*Πελάτες!X87</f>
        <v>2148.9</v>
      </c>
      <c r="U89" s="137">
        <f>'Μέση ετήσια κατανάλωση'!$G52*(Πελάτες!V87-Πελάτες!$P87)</f>
        <v>10877.5</v>
      </c>
      <c r="V89" s="137">
        <f t="shared" si="77"/>
        <v>13026.4</v>
      </c>
      <c r="W89" s="68">
        <v>583</v>
      </c>
      <c r="X89" s="137">
        <f t="shared" si="78"/>
        <v>13609.4</v>
      </c>
      <c r="Y89" s="167">
        <f t="shared" si="79"/>
        <v>3.9336233460213883</v>
      </c>
      <c r="Z89" s="169">
        <f>'Μέση ετήσια κατανάλωση'!$F52*Πελάτες!AA87</f>
        <v>1774.6000000000001</v>
      </c>
      <c r="AA89" s="137">
        <f>'Μέση ετήσια κατανάλωση'!$G52*(Πελάτες!Y87-Πελάτες!$P87)</f>
        <v>21622</v>
      </c>
      <c r="AB89" s="137">
        <f t="shared" si="80"/>
        <v>23396.6</v>
      </c>
      <c r="AC89" s="68">
        <v>583</v>
      </c>
      <c r="AD89" s="137">
        <f t="shared" si="81"/>
        <v>23979.599999999999</v>
      </c>
      <c r="AE89" s="167">
        <f t="shared" si="82"/>
        <v>0.76198803767983891</v>
      </c>
      <c r="AF89" s="169">
        <f>'Μέση ετήσια κατανάλωση'!$F52*Πελάτες!AD87</f>
        <v>1567.5</v>
      </c>
      <c r="AG89" s="137">
        <f>'Μέση ετήσια κατανάλωση'!$G52*(Πελάτες!AB87-Πελάτες!$P87)</f>
        <v>30495</v>
      </c>
      <c r="AH89" s="137">
        <f t="shared" si="83"/>
        <v>32062.5</v>
      </c>
      <c r="AI89" s="68">
        <v>583</v>
      </c>
      <c r="AJ89" s="137">
        <f t="shared" si="84"/>
        <v>32645.5</v>
      </c>
      <c r="AK89" s="167">
        <f t="shared" si="85"/>
        <v>0.3613863450599677</v>
      </c>
      <c r="AL89" s="169">
        <f>'Μέση ετήσια κατανάλωση'!$F52*Πελάτες!AG87</f>
        <v>1402.2</v>
      </c>
      <c r="AM89" s="137">
        <f>'Μέση ετήσια κατανάλωση'!$G52*(Πελάτες!AE87-Πελάτες!$P87)</f>
        <v>38332.5</v>
      </c>
      <c r="AN89" s="137">
        <f t="shared" si="86"/>
        <v>39734.699999999997</v>
      </c>
      <c r="AO89" s="68">
        <v>583</v>
      </c>
      <c r="AP89" s="137">
        <f t="shared" si="87"/>
        <v>40317.699999999997</v>
      </c>
      <c r="AQ89" s="167">
        <f t="shared" si="88"/>
        <v>0.23501554578732128</v>
      </c>
      <c r="AR89" s="164">
        <f t="shared" si="89"/>
        <v>113310.7</v>
      </c>
      <c r="AS89" s="165">
        <f t="shared" si="90"/>
        <v>0.95526528755171758</v>
      </c>
    </row>
    <row r="90" spans="2:45" outlineLevel="1" x14ac:dyDescent="0.35">
      <c r="B90" s="237" t="s">
        <v>83</v>
      </c>
      <c r="C90" s="62" t="s">
        <v>115</v>
      </c>
      <c r="D90" s="83"/>
      <c r="E90" s="68"/>
      <c r="F90" s="167">
        <f t="shared" si="72"/>
        <v>0</v>
      </c>
      <c r="G90" s="68"/>
      <c r="H90" s="167">
        <f t="shared" si="73"/>
        <v>0</v>
      </c>
      <c r="I90" s="68"/>
      <c r="J90" s="167">
        <f t="shared" si="74"/>
        <v>0</v>
      </c>
      <c r="K90" s="68"/>
      <c r="L90" s="167">
        <f t="shared" si="65"/>
        <v>0</v>
      </c>
      <c r="M90" s="164">
        <f t="shared" si="66"/>
        <v>0</v>
      </c>
      <c r="N90" s="165">
        <f t="shared" si="67"/>
        <v>0</v>
      </c>
      <c r="P90" s="169">
        <f>'Μέση ετήσια κατανάλωση'!$F53*Πελάτες!U88</f>
        <v>0</v>
      </c>
      <c r="Q90" s="68"/>
      <c r="R90" s="137">
        <f t="shared" si="75"/>
        <v>0</v>
      </c>
      <c r="S90" s="182">
        <f t="shared" si="76"/>
        <v>0</v>
      </c>
      <c r="T90" s="169">
        <f>'Μέση ετήσια κατανάλωση'!$F53*Πελάτες!X88</f>
        <v>0</v>
      </c>
      <c r="U90" s="137">
        <f>'Μέση ετήσια κατανάλωση'!$G53*(Πελάτες!V88-Πελάτες!$P88)</f>
        <v>0</v>
      </c>
      <c r="V90" s="137">
        <f t="shared" si="77"/>
        <v>0</v>
      </c>
      <c r="W90" s="68"/>
      <c r="X90" s="137">
        <f t="shared" si="78"/>
        <v>0</v>
      </c>
      <c r="Y90" s="167">
        <f t="shared" si="79"/>
        <v>0</v>
      </c>
      <c r="Z90" s="169">
        <f>'Μέση ετήσια κατανάλωση'!$F53*Πελάτες!AA88</f>
        <v>0</v>
      </c>
      <c r="AA90" s="137">
        <f>'Μέση ετήσια κατανάλωση'!$G53*(Πελάτες!Y88-Πελάτες!$P88)</f>
        <v>0</v>
      </c>
      <c r="AB90" s="137">
        <f t="shared" si="80"/>
        <v>0</v>
      </c>
      <c r="AC90" s="68"/>
      <c r="AD90" s="137">
        <f t="shared" si="81"/>
        <v>0</v>
      </c>
      <c r="AE90" s="167">
        <f t="shared" si="82"/>
        <v>0</v>
      </c>
      <c r="AF90" s="169">
        <f>'Μέση ετήσια κατανάλωση'!$F53*Πελάτες!AD88</f>
        <v>0</v>
      </c>
      <c r="AG90" s="137">
        <f>'Μέση ετήσια κατανάλωση'!$G53*(Πελάτες!AB88-Πελάτες!$P88)</f>
        <v>0</v>
      </c>
      <c r="AH90" s="137">
        <f t="shared" si="83"/>
        <v>0</v>
      </c>
      <c r="AI90" s="68"/>
      <c r="AJ90" s="137">
        <f t="shared" si="84"/>
        <v>0</v>
      </c>
      <c r="AK90" s="167">
        <f t="shared" si="85"/>
        <v>0</v>
      </c>
      <c r="AL90" s="169">
        <f>'Μέση ετήσια κατανάλωση'!$F53*Πελάτες!AG88</f>
        <v>0</v>
      </c>
      <c r="AM90" s="137">
        <f>'Μέση ετήσια κατανάλωση'!$G53*(Πελάτες!AE88-Πελάτες!$P88)</f>
        <v>0</v>
      </c>
      <c r="AN90" s="137">
        <f t="shared" si="86"/>
        <v>0</v>
      </c>
      <c r="AO90" s="68"/>
      <c r="AP90" s="137">
        <f t="shared" si="87"/>
        <v>0</v>
      </c>
      <c r="AQ90" s="167">
        <f t="shared" si="88"/>
        <v>0</v>
      </c>
      <c r="AR90" s="164">
        <f t="shared" si="89"/>
        <v>0</v>
      </c>
      <c r="AS90" s="165">
        <f t="shared" si="90"/>
        <v>0</v>
      </c>
    </row>
    <row r="91" spans="2:45" outlineLevel="1" x14ac:dyDescent="0.35">
      <c r="B91" s="238" t="s">
        <v>84</v>
      </c>
      <c r="C91" s="62" t="s">
        <v>115</v>
      </c>
      <c r="D91" s="83"/>
      <c r="E91" s="68"/>
      <c r="F91" s="167">
        <f t="shared" si="72"/>
        <v>0</v>
      </c>
      <c r="G91" s="68"/>
      <c r="H91" s="167">
        <f t="shared" si="73"/>
        <v>0</v>
      </c>
      <c r="I91" s="68"/>
      <c r="J91" s="167">
        <f t="shared" si="74"/>
        <v>0</v>
      </c>
      <c r="K91" s="68"/>
      <c r="L91" s="167">
        <f t="shared" si="65"/>
        <v>0</v>
      </c>
      <c r="M91" s="164">
        <f t="shared" si="66"/>
        <v>0</v>
      </c>
      <c r="N91" s="165">
        <f t="shared" si="67"/>
        <v>0</v>
      </c>
      <c r="P91" s="169">
        <f>'Μέση ετήσια κατανάλωση'!$F54*Πελάτες!U89</f>
        <v>1.9000000000000001</v>
      </c>
      <c r="Q91" s="68"/>
      <c r="R91" s="137">
        <f t="shared" si="75"/>
        <v>1.9000000000000001</v>
      </c>
      <c r="S91" s="182">
        <f t="shared" si="76"/>
        <v>0</v>
      </c>
      <c r="T91" s="169">
        <f>'Μέση ετήσια κατανάλωση'!$F54*Πελάτες!X89</f>
        <v>0</v>
      </c>
      <c r="U91" s="137">
        <f>'Μέση ετήσια κατανάλωση'!$G54*(Πελάτες!V89-Πελάτες!$P89)</f>
        <v>9.5</v>
      </c>
      <c r="V91" s="137">
        <f t="shared" si="77"/>
        <v>9.5</v>
      </c>
      <c r="W91" s="68"/>
      <c r="X91" s="137">
        <f t="shared" si="78"/>
        <v>9.5</v>
      </c>
      <c r="Y91" s="167">
        <f t="shared" si="79"/>
        <v>3.9999999999999996</v>
      </c>
      <c r="Z91" s="169">
        <f>'Μέση ετήσια κατανάλωση'!$F54*Πελάτες!AA89</f>
        <v>0</v>
      </c>
      <c r="AA91" s="137">
        <f>'Μέση ετήσια κατανάλωση'!$G54*(Πελάτες!Y89-Πελάτες!$P89)</f>
        <v>9.5</v>
      </c>
      <c r="AB91" s="137">
        <f t="shared" si="80"/>
        <v>9.5</v>
      </c>
      <c r="AC91" s="68"/>
      <c r="AD91" s="137">
        <f t="shared" si="81"/>
        <v>9.5</v>
      </c>
      <c r="AE91" s="167">
        <f t="shared" si="82"/>
        <v>0</v>
      </c>
      <c r="AF91" s="169">
        <f>'Μέση ετήσια κατανάλωση'!$F54*Πελάτες!AD89</f>
        <v>0</v>
      </c>
      <c r="AG91" s="137">
        <f>'Μέση ετήσια κατανάλωση'!$G54*(Πελάτες!AB89-Πελάτες!$P89)</f>
        <v>9.5</v>
      </c>
      <c r="AH91" s="137">
        <f t="shared" si="83"/>
        <v>9.5</v>
      </c>
      <c r="AI91" s="68"/>
      <c r="AJ91" s="137">
        <f t="shared" si="84"/>
        <v>9.5</v>
      </c>
      <c r="AK91" s="167">
        <f t="shared" si="85"/>
        <v>0</v>
      </c>
      <c r="AL91" s="169">
        <f>'Μέση ετήσια κατανάλωση'!$F54*Πελάτες!AG89</f>
        <v>0</v>
      </c>
      <c r="AM91" s="137">
        <f>'Μέση ετήσια κατανάλωση'!$G54*(Πελάτες!AE89-Πελάτες!$P89)</f>
        <v>9.5</v>
      </c>
      <c r="AN91" s="137">
        <f t="shared" si="86"/>
        <v>9.5</v>
      </c>
      <c r="AO91" s="68"/>
      <c r="AP91" s="137">
        <f t="shared" si="87"/>
        <v>9.5</v>
      </c>
      <c r="AQ91" s="167">
        <f t="shared" si="88"/>
        <v>0</v>
      </c>
      <c r="AR91" s="164">
        <f t="shared" si="89"/>
        <v>39.9</v>
      </c>
      <c r="AS91" s="165">
        <f t="shared" si="90"/>
        <v>0.4953487812212205</v>
      </c>
    </row>
    <row r="92" spans="2:45" outlineLevel="1" x14ac:dyDescent="0.35">
      <c r="B92" s="237" t="s">
        <v>85</v>
      </c>
      <c r="C92" s="62" t="s">
        <v>115</v>
      </c>
      <c r="D92" s="83"/>
      <c r="E92" s="68"/>
      <c r="F92" s="167">
        <f t="shared" si="72"/>
        <v>0</v>
      </c>
      <c r="G92" s="68"/>
      <c r="H92" s="167">
        <f t="shared" si="73"/>
        <v>0</v>
      </c>
      <c r="I92" s="68"/>
      <c r="J92" s="167">
        <f t="shared" si="74"/>
        <v>0</v>
      </c>
      <c r="K92" s="68"/>
      <c r="L92" s="167">
        <f t="shared" si="65"/>
        <v>0</v>
      </c>
      <c r="M92" s="164">
        <f t="shared" si="66"/>
        <v>0</v>
      </c>
      <c r="N92" s="165">
        <f t="shared" si="67"/>
        <v>0</v>
      </c>
      <c r="P92" s="169">
        <f>'Μέση ετήσια κατανάλωση'!$F55*Πελάτες!U90</f>
        <v>0</v>
      </c>
      <c r="Q92" s="68"/>
      <c r="R92" s="137">
        <f t="shared" si="75"/>
        <v>0</v>
      </c>
      <c r="S92" s="182">
        <f t="shared" si="76"/>
        <v>0</v>
      </c>
      <c r="T92" s="169">
        <f>'Μέση ετήσια κατανάλωση'!$F55*Πελάτες!X90</f>
        <v>0</v>
      </c>
      <c r="U92" s="137">
        <f>'Μέση ετήσια κατανάλωση'!$G55*(Πελάτες!V90-Πελάτες!$P90)</f>
        <v>0</v>
      </c>
      <c r="V92" s="137">
        <f t="shared" si="77"/>
        <v>0</v>
      </c>
      <c r="W92" s="68"/>
      <c r="X92" s="137">
        <f t="shared" si="78"/>
        <v>0</v>
      </c>
      <c r="Y92" s="167">
        <f t="shared" si="79"/>
        <v>0</v>
      </c>
      <c r="Z92" s="169">
        <f>'Μέση ετήσια κατανάλωση'!$F55*Πελάτες!AA90</f>
        <v>0</v>
      </c>
      <c r="AA92" s="137">
        <f>'Μέση ετήσια κατανάλωση'!$G55*(Πελάτες!Y90-Πελάτες!$P90)</f>
        <v>0</v>
      </c>
      <c r="AB92" s="137">
        <f t="shared" si="80"/>
        <v>0</v>
      </c>
      <c r="AC92" s="68"/>
      <c r="AD92" s="137">
        <f t="shared" si="81"/>
        <v>0</v>
      </c>
      <c r="AE92" s="167">
        <f t="shared" si="82"/>
        <v>0</v>
      </c>
      <c r="AF92" s="169">
        <f>'Μέση ετήσια κατανάλωση'!$F55*Πελάτες!AD90</f>
        <v>0</v>
      </c>
      <c r="AG92" s="137">
        <f>'Μέση ετήσια κατανάλωση'!$G55*(Πελάτες!AB90-Πελάτες!$P90)</f>
        <v>0</v>
      </c>
      <c r="AH92" s="137">
        <f t="shared" si="83"/>
        <v>0</v>
      </c>
      <c r="AI92" s="68"/>
      <c r="AJ92" s="137">
        <f t="shared" si="84"/>
        <v>0</v>
      </c>
      <c r="AK92" s="167">
        <f t="shared" si="85"/>
        <v>0</v>
      </c>
      <c r="AL92" s="169">
        <f>'Μέση ετήσια κατανάλωση'!$F55*Πελάτες!AG90</f>
        <v>0</v>
      </c>
      <c r="AM92" s="137">
        <f>'Μέση ετήσια κατανάλωση'!$G55*(Πελάτες!AE90-Πελάτες!$P90)</f>
        <v>0</v>
      </c>
      <c r="AN92" s="137">
        <f t="shared" si="86"/>
        <v>0</v>
      </c>
      <c r="AO92" s="68"/>
      <c r="AP92" s="137">
        <f t="shared" si="87"/>
        <v>0</v>
      </c>
      <c r="AQ92" s="167">
        <f t="shared" si="88"/>
        <v>0</v>
      </c>
      <c r="AR92" s="164">
        <f t="shared" si="89"/>
        <v>0</v>
      </c>
      <c r="AS92" s="165">
        <f t="shared" si="90"/>
        <v>0</v>
      </c>
    </row>
    <row r="93" spans="2:45" outlineLevel="1" x14ac:dyDescent="0.35">
      <c r="B93" s="238" t="s">
        <v>86</v>
      </c>
      <c r="C93" s="62" t="s">
        <v>115</v>
      </c>
      <c r="D93" s="83"/>
      <c r="E93" s="68"/>
      <c r="F93" s="167">
        <f t="shared" si="72"/>
        <v>0</v>
      </c>
      <c r="G93" s="68"/>
      <c r="H93" s="167">
        <f t="shared" si="73"/>
        <v>0</v>
      </c>
      <c r="I93" s="68"/>
      <c r="J93" s="167">
        <f t="shared" si="74"/>
        <v>0</v>
      </c>
      <c r="K93" s="68"/>
      <c r="L93" s="167">
        <f t="shared" si="65"/>
        <v>0</v>
      </c>
      <c r="M93" s="164">
        <f t="shared" si="66"/>
        <v>0</v>
      </c>
      <c r="N93" s="165">
        <f t="shared" si="67"/>
        <v>0</v>
      </c>
      <c r="P93" s="169">
        <f>'Μέση ετήσια κατανάλωση'!$F56*Πελάτες!U91</f>
        <v>0</v>
      </c>
      <c r="Q93" s="68"/>
      <c r="R93" s="137">
        <f t="shared" si="75"/>
        <v>0</v>
      </c>
      <c r="S93" s="182">
        <f t="shared" si="76"/>
        <v>0</v>
      </c>
      <c r="T93" s="169">
        <f>'Μέση ετήσια κατανάλωση'!$F56*Πελάτες!X91</f>
        <v>0</v>
      </c>
      <c r="U93" s="137">
        <f>'Μέση ετήσια κατανάλωση'!$G56*(Πελάτες!V91-Πελάτες!$P91)</f>
        <v>0</v>
      </c>
      <c r="V93" s="137">
        <f t="shared" si="77"/>
        <v>0</v>
      </c>
      <c r="W93" s="68"/>
      <c r="X93" s="137">
        <f t="shared" si="78"/>
        <v>0</v>
      </c>
      <c r="Y93" s="167">
        <f t="shared" si="79"/>
        <v>0</v>
      </c>
      <c r="Z93" s="169">
        <f>'Μέση ετήσια κατανάλωση'!$F56*Πελάτες!AA91</f>
        <v>0</v>
      </c>
      <c r="AA93" s="137">
        <f>'Μέση ετήσια κατανάλωση'!$G56*(Πελάτες!Y91-Πελάτες!$P91)</f>
        <v>0</v>
      </c>
      <c r="AB93" s="137">
        <f t="shared" si="80"/>
        <v>0</v>
      </c>
      <c r="AC93" s="68"/>
      <c r="AD93" s="137">
        <f t="shared" si="81"/>
        <v>0</v>
      </c>
      <c r="AE93" s="167">
        <f t="shared" si="82"/>
        <v>0</v>
      </c>
      <c r="AF93" s="169">
        <f>'Μέση ετήσια κατανάλωση'!$F56*Πελάτες!AD91</f>
        <v>0</v>
      </c>
      <c r="AG93" s="137">
        <f>'Μέση ετήσια κατανάλωση'!$G56*(Πελάτες!AB91-Πελάτες!$P91)</f>
        <v>0</v>
      </c>
      <c r="AH93" s="137">
        <f t="shared" si="83"/>
        <v>0</v>
      </c>
      <c r="AI93" s="68"/>
      <c r="AJ93" s="137">
        <f t="shared" si="84"/>
        <v>0</v>
      </c>
      <c r="AK93" s="167">
        <f t="shared" si="85"/>
        <v>0</v>
      </c>
      <c r="AL93" s="169">
        <f>'Μέση ετήσια κατανάλωση'!$F56*Πελάτες!AG91</f>
        <v>0</v>
      </c>
      <c r="AM93" s="137">
        <f>'Μέση ετήσια κατανάλωση'!$G56*(Πελάτες!AE91-Πελάτες!$P91)</f>
        <v>0</v>
      </c>
      <c r="AN93" s="137">
        <f t="shared" si="86"/>
        <v>0</v>
      </c>
      <c r="AO93" s="68"/>
      <c r="AP93" s="137">
        <f t="shared" si="87"/>
        <v>0</v>
      </c>
      <c r="AQ93" s="167">
        <f t="shared" si="88"/>
        <v>0</v>
      </c>
      <c r="AR93" s="164">
        <f t="shared" si="89"/>
        <v>0</v>
      </c>
      <c r="AS93" s="165">
        <f t="shared" si="90"/>
        <v>0</v>
      </c>
    </row>
    <row r="94" spans="2:45" outlineLevel="1" x14ac:dyDescent="0.35">
      <c r="B94" s="237" t="s">
        <v>87</v>
      </c>
      <c r="C94" s="62" t="s">
        <v>115</v>
      </c>
      <c r="D94" s="83"/>
      <c r="E94" s="68"/>
      <c r="F94" s="167">
        <f t="shared" si="72"/>
        <v>0</v>
      </c>
      <c r="G94" s="68"/>
      <c r="H94" s="167">
        <f t="shared" si="73"/>
        <v>0</v>
      </c>
      <c r="I94" s="68"/>
      <c r="J94" s="167">
        <f t="shared" si="74"/>
        <v>0</v>
      </c>
      <c r="K94" s="68"/>
      <c r="L94" s="167">
        <f t="shared" si="65"/>
        <v>0</v>
      </c>
      <c r="M94" s="164">
        <f t="shared" si="66"/>
        <v>0</v>
      </c>
      <c r="N94" s="165">
        <f t="shared" si="67"/>
        <v>0</v>
      </c>
      <c r="P94" s="169">
        <f>'Μέση ετήσια κατανάλωση'!$F57*Πελάτες!U92</f>
        <v>0</v>
      </c>
      <c r="Q94" s="68"/>
      <c r="R94" s="137">
        <f t="shared" si="75"/>
        <v>0</v>
      </c>
      <c r="S94" s="182">
        <f t="shared" si="76"/>
        <v>0</v>
      </c>
      <c r="T94" s="169">
        <f>'Μέση ετήσια κατανάλωση'!$F57*Πελάτες!X92</f>
        <v>0</v>
      </c>
      <c r="U94" s="137">
        <f>'Μέση ετήσια κατανάλωση'!$G57*(Πελάτες!V92-Πελάτες!$P92)</f>
        <v>0</v>
      </c>
      <c r="V94" s="137">
        <f t="shared" si="77"/>
        <v>0</v>
      </c>
      <c r="W94" s="68"/>
      <c r="X94" s="137">
        <f t="shared" si="78"/>
        <v>0</v>
      </c>
      <c r="Y94" s="167">
        <f t="shared" si="79"/>
        <v>0</v>
      </c>
      <c r="Z94" s="169">
        <f>'Μέση ετήσια κατανάλωση'!$F57*Πελάτες!AA92</f>
        <v>0</v>
      </c>
      <c r="AA94" s="137">
        <f>'Μέση ετήσια κατανάλωση'!$G57*(Πελάτες!Y92-Πελάτες!$P92)</f>
        <v>0</v>
      </c>
      <c r="AB94" s="137">
        <f t="shared" si="80"/>
        <v>0</v>
      </c>
      <c r="AC94" s="68"/>
      <c r="AD94" s="137">
        <f t="shared" si="81"/>
        <v>0</v>
      </c>
      <c r="AE94" s="167">
        <f t="shared" si="82"/>
        <v>0</v>
      </c>
      <c r="AF94" s="169">
        <f>'Μέση ετήσια κατανάλωση'!$F57*Πελάτες!AD92</f>
        <v>0</v>
      </c>
      <c r="AG94" s="137">
        <f>'Μέση ετήσια κατανάλωση'!$G57*(Πελάτες!AB92-Πελάτες!$P92)</f>
        <v>0</v>
      </c>
      <c r="AH94" s="137">
        <f t="shared" si="83"/>
        <v>0</v>
      </c>
      <c r="AI94" s="68"/>
      <c r="AJ94" s="137">
        <f t="shared" si="84"/>
        <v>0</v>
      </c>
      <c r="AK94" s="167">
        <f t="shared" si="85"/>
        <v>0</v>
      </c>
      <c r="AL94" s="169">
        <f>'Μέση ετήσια κατανάλωση'!$F57*Πελάτες!AG92</f>
        <v>0</v>
      </c>
      <c r="AM94" s="137">
        <f>'Μέση ετήσια κατανάλωση'!$G57*(Πελάτες!AE92-Πελάτες!$P92)</f>
        <v>0</v>
      </c>
      <c r="AN94" s="137">
        <f t="shared" si="86"/>
        <v>0</v>
      </c>
      <c r="AO94" s="68"/>
      <c r="AP94" s="137">
        <f t="shared" si="87"/>
        <v>0</v>
      </c>
      <c r="AQ94" s="167">
        <f t="shared" si="88"/>
        <v>0</v>
      </c>
      <c r="AR94" s="164">
        <f t="shared" si="89"/>
        <v>0</v>
      </c>
      <c r="AS94" s="165">
        <f t="shared" si="90"/>
        <v>0</v>
      </c>
    </row>
    <row r="95" spans="2:45" outlineLevel="1" x14ac:dyDescent="0.35">
      <c r="B95" s="238" t="s">
        <v>88</v>
      </c>
      <c r="C95" s="62" t="s">
        <v>115</v>
      </c>
      <c r="D95" s="83"/>
      <c r="E95" s="68"/>
      <c r="F95" s="167">
        <f t="shared" si="72"/>
        <v>0</v>
      </c>
      <c r="G95" s="68"/>
      <c r="H95" s="167">
        <f t="shared" si="73"/>
        <v>0</v>
      </c>
      <c r="I95" s="68"/>
      <c r="J95" s="167">
        <f t="shared" si="74"/>
        <v>0</v>
      </c>
      <c r="K95" s="68">
        <v>725</v>
      </c>
      <c r="L95" s="167">
        <f t="shared" si="65"/>
        <v>0</v>
      </c>
      <c r="M95" s="164">
        <f t="shared" si="66"/>
        <v>725</v>
      </c>
      <c r="N95" s="165">
        <f t="shared" si="67"/>
        <v>0</v>
      </c>
      <c r="P95" s="169">
        <f>'Μέση ετήσια κατανάλωση'!$F58*Πελάτες!U93</f>
        <v>1510.5</v>
      </c>
      <c r="Q95" s="68">
        <v>725</v>
      </c>
      <c r="R95" s="137">
        <f t="shared" si="75"/>
        <v>2235.5</v>
      </c>
      <c r="S95" s="182">
        <f t="shared" si="76"/>
        <v>2.0834482758620689</v>
      </c>
      <c r="T95" s="169">
        <f>'Μέση ετήσια κατανάλωση'!$F58*Πελάτες!X93</f>
        <v>1597.9</v>
      </c>
      <c r="U95" s="137">
        <f>'Μέση ετήσια κατανάλωση'!$G58*(Πελάτες!V93-Πελάτες!$P93)</f>
        <v>7552.5</v>
      </c>
      <c r="V95" s="137">
        <f t="shared" si="77"/>
        <v>9150.4</v>
      </c>
      <c r="W95" s="68">
        <v>725</v>
      </c>
      <c r="X95" s="137">
        <f t="shared" si="78"/>
        <v>9875.4</v>
      </c>
      <c r="Y95" s="167">
        <f t="shared" si="79"/>
        <v>3.4175352270185639</v>
      </c>
      <c r="Z95" s="169">
        <f>'Μέση ετήσια κατανάλωση'!$F58*Πελάτες!AA93</f>
        <v>1702.4</v>
      </c>
      <c r="AA95" s="137">
        <f>'Μέση ετήσια κατανάλωση'!$G58*(Πελάτες!Y93-Πελάτες!$P93)</f>
        <v>15542</v>
      </c>
      <c r="AB95" s="137">
        <f t="shared" si="80"/>
        <v>17244.400000000001</v>
      </c>
      <c r="AC95" s="68">
        <v>725</v>
      </c>
      <c r="AD95" s="137">
        <f t="shared" si="81"/>
        <v>17969.400000000001</v>
      </c>
      <c r="AE95" s="167">
        <f t="shared" si="82"/>
        <v>0.81961237013184296</v>
      </c>
      <c r="AF95" s="169">
        <f>'Μέση ετήσια κατανάλωση'!$F58*Πελάτες!AD93</f>
        <v>1495.3000000000002</v>
      </c>
      <c r="AG95" s="137">
        <f>'Μέση ετήσια κατανάλωση'!$G58*(Πελάτες!AB93-Πελάτες!$P93)</f>
        <v>24054</v>
      </c>
      <c r="AH95" s="137">
        <f t="shared" si="83"/>
        <v>25549.3</v>
      </c>
      <c r="AI95" s="68">
        <v>725</v>
      </c>
      <c r="AJ95" s="137">
        <f t="shared" si="84"/>
        <v>26274.3</v>
      </c>
      <c r="AK95" s="167">
        <f t="shared" si="85"/>
        <v>0.4621690206684696</v>
      </c>
      <c r="AL95" s="169">
        <f>'Μέση ετήσια κατανάλωση'!$F58*Πελάτες!AG93</f>
        <v>1759.4</v>
      </c>
      <c r="AM95" s="137">
        <f>'Μέση ετήσια κατανάλωση'!$G58*(Πελάτες!AE93-Πελάτες!$P93)</f>
        <v>31530.5</v>
      </c>
      <c r="AN95" s="137">
        <f t="shared" si="86"/>
        <v>33289.9</v>
      </c>
      <c r="AO95" s="68">
        <v>725</v>
      </c>
      <c r="AP95" s="137">
        <f t="shared" si="87"/>
        <v>34014.9</v>
      </c>
      <c r="AQ95" s="167">
        <f t="shared" si="88"/>
        <v>0.29460727783423352</v>
      </c>
      <c r="AR95" s="164">
        <f t="shared" si="89"/>
        <v>90369.5</v>
      </c>
      <c r="AS95" s="165">
        <f t="shared" si="90"/>
        <v>0.97502970116652232</v>
      </c>
    </row>
    <row r="96" spans="2:45" outlineLevel="1" x14ac:dyDescent="0.35">
      <c r="B96" s="237" t="s">
        <v>89</v>
      </c>
      <c r="C96" s="62" t="s">
        <v>115</v>
      </c>
      <c r="D96" s="83"/>
      <c r="E96" s="68"/>
      <c r="F96" s="167">
        <f t="shared" si="72"/>
        <v>0</v>
      </c>
      <c r="G96" s="68"/>
      <c r="H96" s="167">
        <f t="shared" si="73"/>
        <v>0</v>
      </c>
      <c r="I96" s="68"/>
      <c r="J96" s="167">
        <f t="shared" si="74"/>
        <v>0</v>
      </c>
      <c r="K96" s="68"/>
      <c r="L96" s="167">
        <f t="shared" si="65"/>
        <v>0</v>
      </c>
      <c r="M96" s="164">
        <f t="shared" si="66"/>
        <v>0</v>
      </c>
      <c r="N96" s="165">
        <f t="shared" si="67"/>
        <v>0</v>
      </c>
      <c r="P96" s="169">
        <f>'Μέση ετήσια κατανάλωση'!$F59*Πελάτες!U94</f>
        <v>0</v>
      </c>
      <c r="Q96" s="68"/>
      <c r="R96" s="137">
        <f t="shared" si="75"/>
        <v>0</v>
      </c>
      <c r="S96" s="182">
        <f t="shared" si="76"/>
        <v>0</v>
      </c>
      <c r="T96" s="169">
        <f>'Μέση ετήσια κατανάλωση'!$F59*Πελάτες!X94</f>
        <v>0</v>
      </c>
      <c r="U96" s="137">
        <f>'Μέση ετήσια κατανάλωση'!$G59*(Πελάτες!V94-Πελάτες!$P94)</f>
        <v>0</v>
      </c>
      <c r="V96" s="137">
        <f t="shared" si="77"/>
        <v>0</v>
      </c>
      <c r="W96" s="68"/>
      <c r="X96" s="137">
        <f t="shared" si="78"/>
        <v>0</v>
      </c>
      <c r="Y96" s="167">
        <f t="shared" si="79"/>
        <v>0</v>
      </c>
      <c r="Z96" s="169">
        <f>'Μέση ετήσια κατανάλωση'!$F59*Πελάτες!AA94</f>
        <v>0</v>
      </c>
      <c r="AA96" s="137">
        <f>'Μέση ετήσια κατανάλωση'!$G59*(Πελάτες!Y94-Πελάτες!$P94)</f>
        <v>0</v>
      </c>
      <c r="AB96" s="137">
        <f t="shared" si="80"/>
        <v>0</v>
      </c>
      <c r="AC96" s="68"/>
      <c r="AD96" s="137">
        <f t="shared" si="81"/>
        <v>0</v>
      </c>
      <c r="AE96" s="167">
        <f t="shared" si="82"/>
        <v>0</v>
      </c>
      <c r="AF96" s="169">
        <f>'Μέση ετήσια κατανάλωση'!$F59*Πελάτες!AD94</f>
        <v>0</v>
      </c>
      <c r="AG96" s="137">
        <f>'Μέση ετήσια κατανάλωση'!$G59*(Πελάτες!AB94-Πελάτες!$P94)</f>
        <v>0</v>
      </c>
      <c r="AH96" s="137">
        <f t="shared" si="83"/>
        <v>0</v>
      </c>
      <c r="AI96" s="68"/>
      <c r="AJ96" s="137">
        <f t="shared" si="84"/>
        <v>0</v>
      </c>
      <c r="AK96" s="167">
        <f t="shared" si="85"/>
        <v>0</v>
      </c>
      <c r="AL96" s="169">
        <f>'Μέση ετήσια κατανάλωση'!$F59*Πελάτες!AG94</f>
        <v>0</v>
      </c>
      <c r="AM96" s="137">
        <f>'Μέση ετήσια κατανάλωση'!$G59*(Πελάτες!AE94-Πελάτες!$P94)</f>
        <v>0</v>
      </c>
      <c r="AN96" s="137">
        <f t="shared" si="86"/>
        <v>0</v>
      </c>
      <c r="AO96" s="68"/>
      <c r="AP96" s="137">
        <f t="shared" si="87"/>
        <v>0</v>
      </c>
      <c r="AQ96" s="167">
        <f t="shared" si="88"/>
        <v>0</v>
      </c>
      <c r="AR96" s="164">
        <f t="shared" si="89"/>
        <v>0</v>
      </c>
      <c r="AS96" s="165">
        <f t="shared" si="90"/>
        <v>0</v>
      </c>
    </row>
    <row r="97" spans="2:48" outlineLevel="1" x14ac:dyDescent="0.35">
      <c r="B97" s="238" t="s">
        <v>90</v>
      </c>
      <c r="C97" s="62" t="s">
        <v>115</v>
      </c>
      <c r="D97" s="83"/>
      <c r="E97" s="68"/>
      <c r="F97" s="167">
        <f t="shared" si="72"/>
        <v>0</v>
      </c>
      <c r="G97" s="68"/>
      <c r="H97" s="167">
        <f t="shared" si="73"/>
        <v>0</v>
      </c>
      <c r="I97" s="68"/>
      <c r="J97" s="167">
        <f t="shared" si="74"/>
        <v>0</v>
      </c>
      <c r="K97" s="68"/>
      <c r="L97" s="167">
        <f t="shared" si="65"/>
        <v>0</v>
      </c>
      <c r="M97" s="164">
        <f t="shared" si="66"/>
        <v>0</v>
      </c>
      <c r="N97" s="165">
        <f t="shared" si="67"/>
        <v>0</v>
      </c>
      <c r="P97" s="169">
        <f>'Μέση ετήσια κατανάλωση'!$F60*Πελάτες!U95</f>
        <v>0</v>
      </c>
      <c r="Q97" s="68"/>
      <c r="R97" s="137">
        <f t="shared" si="75"/>
        <v>0</v>
      </c>
      <c r="S97" s="182">
        <f t="shared" si="76"/>
        <v>0</v>
      </c>
      <c r="T97" s="169">
        <f>'Μέση ετήσια κατανάλωση'!$F60*Πελάτες!X95</f>
        <v>1.9000000000000001</v>
      </c>
      <c r="U97" s="137">
        <f>'Μέση ετήσια κατανάλωση'!$G60*(Πελάτες!V95-Πελάτες!$P95)</f>
        <v>0</v>
      </c>
      <c r="V97" s="137">
        <f t="shared" si="77"/>
        <v>1.9000000000000001</v>
      </c>
      <c r="W97" s="68"/>
      <c r="X97" s="137">
        <f t="shared" si="78"/>
        <v>1.9000000000000001</v>
      </c>
      <c r="Y97" s="167">
        <f t="shared" si="79"/>
        <v>0</v>
      </c>
      <c r="Z97" s="169">
        <f>'Μέση ετήσια κατανάλωση'!$F60*Πελάτες!AA95</f>
        <v>235.60000000000002</v>
      </c>
      <c r="AA97" s="137">
        <f>'Μέση ετήσια κατανάλωση'!$G60*(Πελάτες!Y95-Πελάτες!$P95)</f>
        <v>9.5</v>
      </c>
      <c r="AB97" s="137">
        <f t="shared" si="80"/>
        <v>245.10000000000002</v>
      </c>
      <c r="AC97" s="68"/>
      <c r="AD97" s="137">
        <f t="shared" si="81"/>
        <v>245.10000000000002</v>
      </c>
      <c r="AE97" s="167">
        <f t="shared" si="82"/>
        <v>128</v>
      </c>
      <c r="AF97" s="169">
        <f>'Μέση ετήσια κατανάλωση'!$F60*Πελάτες!AD95</f>
        <v>307.8</v>
      </c>
      <c r="AG97" s="137">
        <f>'Μέση ετήσια κατανάλωση'!$G60*(Πελάτες!AB95-Πελάτες!$P95)</f>
        <v>1187.5</v>
      </c>
      <c r="AH97" s="137">
        <f t="shared" si="83"/>
        <v>1495.3</v>
      </c>
      <c r="AI97" s="68"/>
      <c r="AJ97" s="137">
        <f t="shared" si="84"/>
        <v>1495.3</v>
      </c>
      <c r="AK97" s="167">
        <f t="shared" si="85"/>
        <v>5.100775193798448</v>
      </c>
      <c r="AL97" s="169">
        <f>'Μέση ετήσια κατανάλωση'!$F60*Πελάτες!AG95</f>
        <v>0</v>
      </c>
      <c r="AM97" s="137">
        <f>'Μέση ετήσια κατανάλωση'!$G60*(Πελάτες!AE95-Πελάτες!$P95)</f>
        <v>2726.5</v>
      </c>
      <c r="AN97" s="137">
        <f t="shared" si="86"/>
        <v>2726.5</v>
      </c>
      <c r="AO97" s="68"/>
      <c r="AP97" s="137">
        <f t="shared" si="87"/>
        <v>2726.5</v>
      </c>
      <c r="AQ97" s="167">
        <f t="shared" si="88"/>
        <v>0.82337992376111824</v>
      </c>
      <c r="AR97" s="164">
        <f t="shared" si="89"/>
        <v>4468.8</v>
      </c>
      <c r="AS97" s="165">
        <f t="shared" si="90"/>
        <v>0</v>
      </c>
    </row>
    <row r="98" spans="2:48" outlineLevel="1" x14ac:dyDescent="0.35">
      <c r="B98" s="238" t="s">
        <v>91</v>
      </c>
      <c r="C98" s="62" t="s">
        <v>115</v>
      </c>
      <c r="D98" s="83"/>
      <c r="E98" s="68"/>
      <c r="F98" s="167">
        <f t="shared" si="72"/>
        <v>0</v>
      </c>
      <c r="G98" s="68"/>
      <c r="H98" s="167">
        <f t="shared" si="73"/>
        <v>0</v>
      </c>
      <c r="I98" s="68"/>
      <c r="J98" s="167">
        <f t="shared" si="74"/>
        <v>0</v>
      </c>
      <c r="K98" s="68"/>
      <c r="L98" s="167">
        <f t="shared" si="65"/>
        <v>0</v>
      </c>
      <c r="M98" s="164">
        <f t="shared" si="66"/>
        <v>0</v>
      </c>
      <c r="N98" s="165">
        <f t="shared" si="67"/>
        <v>0</v>
      </c>
      <c r="P98" s="169">
        <f>'Μέση ετήσια κατανάλωση'!$F61*Πελάτες!U96</f>
        <v>0</v>
      </c>
      <c r="Q98" s="68"/>
      <c r="R98" s="137">
        <f t="shared" si="75"/>
        <v>0</v>
      </c>
      <c r="S98" s="182">
        <f t="shared" si="76"/>
        <v>0</v>
      </c>
      <c r="T98" s="169">
        <f>'Μέση ετήσια κατανάλωση'!$F61*Πελάτες!X96</f>
        <v>0</v>
      </c>
      <c r="U98" s="137">
        <f>'Μέση ετήσια κατανάλωση'!$G61*(Πελάτες!V96-Πελάτες!$P96)</f>
        <v>0</v>
      </c>
      <c r="V98" s="137">
        <f t="shared" si="77"/>
        <v>0</v>
      </c>
      <c r="W98" s="68"/>
      <c r="X98" s="137">
        <f t="shared" si="78"/>
        <v>0</v>
      </c>
      <c r="Y98" s="167">
        <f t="shared" si="79"/>
        <v>0</v>
      </c>
      <c r="Z98" s="169">
        <f>'Μέση ετήσια κατανάλωση'!$F61*Πελάτες!AA96</f>
        <v>0</v>
      </c>
      <c r="AA98" s="137">
        <f>'Μέση ετήσια κατανάλωση'!$G61*(Πελάτες!Y96-Πελάτες!$P96)</f>
        <v>0</v>
      </c>
      <c r="AB98" s="137">
        <f t="shared" si="80"/>
        <v>0</v>
      </c>
      <c r="AC98" s="68"/>
      <c r="AD98" s="137">
        <f t="shared" si="81"/>
        <v>0</v>
      </c>
      <c r="AE98" s="167">
        <f t="shared" si="82"/>
        <v>0</v>
      </c>
      <c r="AF98" s="169">
        <f>'Μέση ετήσια κατανάλωση'!$F61*Πελάτες!AD96</f>
        <v>0</v>
      </c>
      <c r="AG98" s="137">
        <f>'Μέση ετήσια κατανάλωση'!$G61*(Πελάτες!AB96-Πελάτες!$P96)</f>
        <v>0</v>
      </c>
      <c r="AH98" s="137">
        <f t="shared" si="83"/>
        <v>0</v>
      </c>
      <c r="AI98" s="68"/>
      <c r="AJ98" s="137">
        <f t="shared" si="84"/>
        <v>0</v>
      </c>
      <c r="AK98" s="167">
        <f t="shared" si="85"/>
        <v>0</v>
      </c>
      <c r="AL98" s="169">
        <f>'Μέση ετήσια κατανάλωση'!$F61*Πελάτες!AG96</f>
        <v>0</v>
      </c>
      <c r="AM98" s="137">
        <f>'Μέση ετήσια κατανάλωση'!$G61*(Πελάτες!AE96-Πελάτες!$P96)</f>
        <v>0</v>
      </c>
      <c r="AN98" s="137">
        <f t="shared" si="86"/>
        <v>0</v>
      </c>
      <c r="AO98" s="68"/>
      <c r="AP98" s="137">
        <f t="shared" si="87"/>
        <v>0</v>
      </c>
      <c r="AQ98" s="167">
        <f t="shared" si="88"/>
        <v>0</v>
      </c>
      <c r="AR98" s="164">
        <f t="shared" si="89"/>
        <v>0</v>
      </c>
      <c r="AS98" s="165">
        <f t="shared" si="90"/>
        <v>0</v>
      </c>
    </row>
    <row r="99" spans="2:48" outlineLevel="1" x14ac:dyDescent="0.35">
      <c r="B99" s="237" t="s">
        <v>92</v>
      </c>
      <c r="C99" s="62" t="s">
        <v>115</v>
      </c>
      <c r="D99" s="83"/>
      <c r="E99" s="68"/>
      <c r="F99" s="167">
        <f t="shared" si="72"/>
        <v>0</v>
      </c>
      <c r="G99" s="68"/>
      <c r="H99" s="167">
        <f t="shared" si="73"/>
        <v>0</v>
      </c>
      <c r="I99" s="68"/>
      <c r="J99" s="167">
        <f t="shared" si="74"/>
        <v>0</v>
      </c>
      <c r="K99" s="68"/>
      <c r="L99" s="167">
        <f t="shared" si="65"/>
        <v>0</v>
      </c>
      <c r="M99" s="164">
        <f t="shared" si="66"/>
        <v>0</v>
      </c>
      <c r="N99" s="165">
        <f t="shared" si="67"/>
        <v>0</v>
      </c>
      <c r="P99" s="169">
        <f>'Μέση ετήσια κατανάλωση'!$F62*Πελάτες!U97</f>
        <v>0</v>
      </c>
      <c r="Q99" s="68"/>
      <c r="R99" s="137">
        <f t="shared" si="75"/>
        <v>0</v>
      </c>
      <c r="S99" s="182">
        <f t="shared" si="76"/>
        <v>0</v>
      </c>
      <c r="T99" s="169">
        <f>'Μέση ετήσια κατανάλωση'!$F62*Πελάτες!X97</f>
        <v>0</v>
      </c>
      <c r="U99" s="137">
        <f>'Μέση ετήσια κατανάλωση'!$G62*(Πελάτες!V97-Πελάτες!$P97)</f>
        <v>0</v>
      </c>
      <c r="V99" s="137">
        <f t="shared" si="77"/>
        <v>0</v>
      </c>
      <c r="W99" s="68"/>
      <c r="X99" s="137">
        <f t="shared" si="78"/>
        <v>0</v>
      </c>
      <c r="Y99" s="167">
        <f t="shared" si="79"/>
        <v>0</v>
      </c>
      <c r="Z99" s="169">
        <f>'Μέση ετήσια κατανάλωση'!$F62*Πελάτες!AA97</f>
        <v>0</v>
      </c>
      <c r="AA99" s="137">
        <f>'Μέση ετήσια κατανάλωση'!$G62*(Πελάτες!Y97-Πελάτες!$P97)</f>
        <v>0</v>
      </c>
      <c r="AB99" s="137">
        <f t="shared" si="80"/>
        <v>0</v>
      </c>
      <c r="AC99" s="68"/>
      <c r="AD99" s="137">
        <f t="shared" si="81"/>
        <v>0</v>
      </c>
      <c r="AE99" s="167">
        <f t="shared" si="82"/>
        <v>0</v>
      </c>
      <c r="AF99" s="169">
        <f>'Μέση ετήσια κατανάλωση'!$F62*Πελάτες!AD97</f>
        <v>0</v>
      </c>
      <c r="AG99" s="137">
        <f>'Μέση ετήσια κατανάλωση'!$G62*(Πελάτες!AB97-Πελάτες!$P97)</f>
        <v>0</v>
      </c>
      <c r="AH99" s="137">
        <f t="shared" si="83"/>
        <v>0</v>
      </c>
      <c r="AI99" s="68"/>
      <c r="AJ99" s="137">
        <f t="shared" si="84"/>
        <v>0</v>
      </c>
      <c r="AK99" s="167">
        <f t="shared" si="85"/>
        <v>0</v>
      </c>
      <c r="AL99" s="169">
        <f>'Μέση ετήσια κατανάλωση'!$F62*Πελάτες!AG97</f>
        <v>0</v>
      </c>
      <c r="AM99" s="137">
        <f>'Μέση ετήσια κατανάλωση'!$G62*(Πελάτες!AE97-Πελάτες!$P97)</f>
        <v>0</v>
      </c>
      <c r="AN99" s="137">
        <f t="shared" si="86"/>
        <v>0</v>
      </c>
      <c r="AO99" s="68"/>
      <c r="AP99" s="137">
        <f t="shared" si="87"/>
        <v>0</v>
      </c>
      <c r="AQ99" s="167">
        <f t="shared" si="88"/>
        <v>0</v>
      </c>
      <c r="AR99" s="164">
        <f t="shared" si="89"/>
        <v>0</v>
      </c>
      <c r="AS99" s="165">
        <f t="shared" si="90"/>
        <v>0</v>
      </c>
    </row>
    <row r="100" spans="2:48" outlineLevel="1" x14ac:dyDescent="0.35">
      <c r="B100" s="238" t="s">
        <v>93</v>
      </c>
      <c r="C100" s="62" t="s">
        <v>115</v>
      </c>
      <c r="D100" s="83"/>
      <c r="E100" s="68"/>
      <c r="F100" s="167">
        <f t="shared" si="72"/>
        <v>0</v>
      </c>
      <c r="G100" s="68"/>
      <c r="H100" s="167">
        <f t="shared" si="73"/>
        <v>0</v>
      </c>
      <c r="I100" s="68"/>
      <c r="J100" s="167">
        <f t="shared" si="74"/>
        <v>0</v>
      </c>
      <c r="K100" s="68"/>
      <c r="L100" s="167">
        <f t="shared" si="65"/>
        <v>0</v>
      </c>
      <c r="M100" s="164">
        <f t="shared" si="66"/>
        <v>0</v>
      </c>
      <c r="N100" s="165">
        <f t="shared" si="67"/>
        <v>0</v>
      </c>
      <c r="P100" s="169">
        <f>'Μέση ετήσια κατανάλωση'!$F63*Πελάτες!U98</f>
        <v>0</v>
      </c>
      <c r="Q100" s="68"/>
      <c r="R100" s="137">
        <f t="shared" si="75"/>
        <v>0</v>
      </c>
      <c r="S100" s="182">
        <f t="shared" si="76"/>
        <v>0</v>
      </c>
      <c r="T100" s="169">
        <f>'Μέση ετήσια κατανάλωση'!$F63*Πελάτες!X98</f>
        <v>0</v>
      </c>
      <c r="U100" s="137">
        <f>'Μέση ετήσια κατανάλωση'!$G63*(Πελάτες!V98-Πελάτες!$P98)</f>
        <v>0</v>
      </c>
      <c r="V100" s="137">
        <f t="shared" si="77"/>
        <v>0</v>
      </c>
      <c r="W100" s="68"/>
      <c r="X100" s="137">
        <f t="shared" si="78"/>
        <v>0</v>
      </c>
      <c r="Y100" s="167">
        <f t="shared" si="79"/>
        <v>0</v>
      </c>
      <c r="Z100" s="169">
        <f>'Μέση ετήσια κατανάλωση'!$F63*Πελάτες!AA98</f>
        <v>0</v>
      </c>
      <c r="AA100" s="137">
        <f>'Μέση ετήσια κατανάλωση'!$G63*(Πελάτες!Y98-Πελάτες!$P98)</f>
        <v>0</v>
      </c>
      <c r="AB100" s="137">
        <f t="shared" si="80"/>
        <v>0</v>
      </c>
      <c r="AC100" s="68"/>
      <c r="AD100" s="137">
        <f t="shared" si="81"/>
        <v>0</v>
      </c>
      <c r="AE100" s="167">
        <f t="shared" si="82"/>
        <v>0</v>
      </c>
      <c r="AF100" s="169">
        <f>'Μέση ετήσια κατανάλωση'!$F63*Πελάτες!AD98</f>
        <v>0</v>
      </c>
      <c r="AG100" s="137">
        <f>'Μέση ετήσια κατανάλωση'!$G63*(Πελάτες!AB98-Πελάτες!$P98)</f>
        <v>0</v>
      </c>
      <c r="AH100" s="137">
        <f t="shared" si="83"/>
        <v>0</v>
      </c>
      <c r="AI100" s="68"/>
      <c r="AJ100" s="137">
        <f t="shared" si="84"/>
        <v>0</v>
      </c>
      <c r="AK100" s="167">
        <f t="shared" si="85"/>
        <v>0</v>
      </c>
      <c r="AL100" s="169">
        <f>'Μέση ετήσια κατανάλωση'!$F63*Πελάτες!AG98</f>
        <v>0</v>
      </c>
      <c r="AM100" s="137">
        <f>'Μέση ετήσια κατανάλωση'!$G63*(Πελάτες!AE98-Πελάτες!$P98)</f>
        <v>0</v>
      </c>
      <c r="AN100" s="137">
        <f t="shared" si="86"/>
        <v>0</v>
      </c>
      <c r="AO100" s="68"/>
      <c r="AP100" s="137">
        <f t="shared" si="87"/>
        <v>0</v>
      </c>
      <c r="AQ100" s="167">
        <f t="shared" si="88"/>
        <v>0</v>
      </c>
      <c r="AR100" s="164">
        <f t="shared" si="89"/>
        <v>0</v>
      </c>
      <c r="AS100" s="165">
        <f t="shared" si="90"/>
        <v>0</v>
      </c>
    </row>
    <row r="101" spans="2:48" outlineLevel="1" x14ac:dyDescent="0.35">
      <c r="B101" s="237" t="s">
        <v>94</v>
      </c>
      <c r="C101" s="62" t="s">
        <v>115</v>
      </c>
      <c r="D101" s="83"/>
      <c r="E101" s="68"/>
      <c r="F101" s="167">
        <f t="shared" si="72"/>
        <v>0</v>
      </c>
      <c r="G101" s="68"/>
      <c r="H101" s="167">
        <f t="shared" si="73"/>
        <v>0</v>
      </c>
      <c r="I101" s="68"/>
      <c r="J101" s="167">
        <f t="shared" si="74"/>
        <v>0</v>
      </c>
      <c r="K101" s="68"/>
      <c r="L101" s="167">
        <f t="shared" si="65"/>
        <v>0</v>
      </c>
      <c r="M101" s="164">
        <f t="shared" si="66"/>
        <v>0</v>
      </c>
      <c r="N101" s="165">
        <f t="shared" si="67"/>
        <v>0</v>
      </c>
      <c r="P101" s="169">
        <f>'Μέση ετήσια κατανάλωση'!$F64*Πελάτες!U99</f>
        <v>0</v>
      </c>
      <c r="Q101" s="68"/>
      <c r="R101" s="137">
        <f t="shared" si="75"/>
        <v>0</v>
      </c>
      <c r="S101" s="182">
        <f t="shared" si="76"/>
        <v>0</v>
      </c>
      <c r="T101" s="169">
        <f>'Μέση ετήσια κατανάλωση'!$F64*Πελάτες!X99</f>
        <v>0</v>
      </c>
      <c r="U101" s="137">
        <f>'Μέση ετήσια κατανάλωση'!$G64*(Πελάτες!V99-Πελάτες!$P99)</f>
        <v>0</v>
      </c>
      <c r="V101" s="137">
        <f t="shared" si="77"/>
        <v>0</v>
      </c>
      <c r="W101" s="68"/>
      <c r="X101" s="137">
        <f t="shared" si="78"/>
        <v>0</v>
      </c>
      <c r="Y101" s="167">
        <f t="shared" si="79"/>
        <v>0</v>
      </c>
      <c r="Z101" s="169">
        <f>'Μέση ετήσια κατανάλωση'!$F64*Πελάτες!AA99</f>
        <v>0</v>
      </c>
      <c r="AA101" s="137">
        <f>'Μέση ετήσια κατανάλωση'!$G64*(Πελάτες!Y99-Πελάτες!$P99)</f>
        <v>0</v>
      </c>
      <c r="AB101" s="137">
        <f t="shared" si="80"/>
        <v>0</v>
      </c>
      <c r="AC101" s="68"/>
      <c r="AD101" s="137">
        <f t="shared" si="81"/>
        <v>0</v>
      </c>
      <c r="AE101" s="167">
        <f t="shared" si="82"/>
        <v>0</v>
      </c>
      <c r="AF101" s="169">
        <f>'Μέση ετήσια κατανάλωση'!$F64*Πελάτες!AD99</f>
        <v>0</v>
      </c>
      <c r="AG101" s="137">
        <f>'Μέση ετήσια κατανάλωση'!$G64*(Πελάτες!AB99-Πελάτες!$P99)</f>
        <v>0</v>
      </c>
      <c r="AH101" s="137">
        <f t="shared" si="83"/>
        <v>0</v>
      </c>
      <c r="AI101" s="68"/>
      <c r="AJ101" s="137">
        <f t="shared" si="84"/>
        <v>0</v>
      </c>
      <c r="AK101" s="167">
        <f t="shared" si="85"/>
        <v>0</v>
      </c>
      <c r="AL101" s="169">
        <f>'Μέση ετήσια κατανάλωση'!$F64*Πελάτες!AG99</f>
        <v>0</v>
      </c>
      <c r="AM101" s="137">
        <f>'Μέση ετήσια κατανάλωση'!$G64*(Πελάτες!AE99-Πελάτες!$P99)</f>
        <v>0</v>
      </c>
      <c r="AN101" s="137">
        <f t="shared" si="86"/>
        <v>0</v>
      </c>
      <c r="AO101" s="68"/>
      <c r="AP101" s="137">
        <f t="shared" si="87"/>
        <v>0</v>
      </c>
      <c r="AQ101" s="167">
        <f t="shared" si="88"/>
        <v>0</v>
      </c>
      <c r="AR101" s="164">
        <f t="shared" si="89"/>
        <v>0</v>
      </c>
      <c r="AS101" s="165">
        <f t="shared" si="90"/>
        <v>0</v>
      </c>
    </row>
    <row r="102" spans="2:48" outlineLevel="1" x14ac:dyDescent="0.35">
      <c r="B102" s="238" t="s">
        <v>95</v>
      </c>
      <c r="C102" s="62" t="s">
        <v>115</v>
      </c>
      <c r="D102" s="83"/>
      <c r="E102" s="68"/>
      <c r="F102" s="167">
        <f t="shared" si="72"/>
        <v>0</v>
      </c>
      <c r="G102" s="68"/>
      <c r="H102" s="167">
        <f t="shared" si="73"/>
        <v>0</v>
      </c>
      <c r="I102" s="68"/>
      <c r="J102" s="167">
        <f t="shared" si="74"/>
        <v>0</v>
      </c>
      <c r="K102" s="68"/>
      <c r="L102" s="167">
        <f t="shared" si="65"/>
        <v>0</v>
      </c>
      <c r="M102" s="164">
        <f t="shared" si="66"/>
        <v>0</v>
      </c>
      <c r="N102" s="165">
        <f t="shared" si="67"/>
        <v>0</v>
      </c>
      <c r="P102" s="169">
        <f>'Μέση ετήσια κατανάλωση'!$F65*Πελάτες!U100</f>
        <v>0</v>
      </c>
      <c r="Q102" s="68"/>
      <c r="R102" s="137">
        <f t="shared" si="75"/>
        <v>0</v>
      </c>
      <c r="S102" s="182">
        <f t="shared" si="76"/>
        <v>0</v>
      </c>
      <c r="T102" s="169">
        <f>'Μέση ετήσια κατανάλωση'!$F65*Πελάτες!X100</f>
        <v>1.9000000000000001</v>
      </c>
      <c r="U102" s="137">
        <f>'Μέση ετήσια κατανάλωση'!$G65*(Πελάτες!V100-Πελάτες!$P100)</f>
        <v>0</v>
      </c>
      <c r="V102" s="137">
        <f t="shared" si="77"/>
        <v>1.9000000000000001</v>
      </c>
      <c r="W102" s="68"/>
      <c r="X102" s="137">
        <f t="shared" si="78"/>
        <v>1.9000000000000001</v>
      </c>
      <c r="Y102" s="167">
        <f t="shared" si="79"/>
        <v>0</v>
      </c>
      <c r="Z102" s="169">
        <f>'Μέση ετήσια κατανάλωση'!$F65*Πελάτες!AA100</f>
        <v>0</v>
      </c>
      <c r="AA102" s="137">
        <f>'Μέση ετήσια κατανάλωση'!$G65*(Πελάτες!Y100-Πελάτες!$P100)</f>
        <v>9.5</v>
      </c>
      <c r="AB102" s="137">
        <f t="shared" si="80"/>
        <v>9.5</v>
      </c>
      <c r="AC102" s="68"/>
      <c r="AD102" s="137">
        <f t="shared" si="81"/>
        <v>9.5</v>
      </c>
      <c r="AE102" s="167">
        <f t="shared" si="82"/>
        <v>3.9999999999999996</v>
      </c>
      <c r="AF102" s="169">
        <f>'Μέση ετήσια κατανάλωση'!$F65*Πελάτες!AD100</f>
        <v>0</v>
      </c>
      <c r="AG102" s="137">
        <f>'Μέση ετήσια κατανάλωση'!$G65*(Πελάτες!AB100-Πελάτες!$P100)</f>
        <v>9.5</v>
      </c>
      <c r="AH102" s="137">
        <f t="shared" si="83"/>
        <v>9.5</v>
      </c>
      <c r="AI102" s="68"/>
      <c r="AJ102" s="137">
        <f t="shared" si="84"/>
        <v>9.5</v>
      </c>
      <c r="AK102" s="167">
        <f t="shared" si="85"/>
        <v>0</v>
      </c>
      <c r="AL102" s="169">
        <f>'Μέση ετήσια κατανάλωση'!$F65*Πελάτες!AG100</f>
        <v>0</v>
      </c>
      <c r="AM102" s="137">
        <f>'Μέση ετήσια κατανάλωση'!$G65*(Πελάτες!AE100-Πελάτες!$P100)</f>
        <v>9.5</v>
      </c>
      <c r="AN102" s="137">
        <f t="shared" si="86"/>
        <v>9.5</v>
      </c>
      <c r="AO102" s="68"/>
      <c r="AP102" s="137">
        <f t="shared" si="87"/>
        <v>9.5</v>
      </c>
      <c r="AQ102" s="167">
        <f t="shared" si="88"/>
        <v>0</v>
      </c>
      <c r="AR102" s="164">
        <f t="shared" si="89"/>
        <v>30.4</v>
      </c>
      <c r="AS102" s="165">
        <f t="shared" si="90"/>
        <v>0</v>
      </c>
    </row>
    <row r="103" spans="2:48" outlineLevel="1" x14ac:dyDescent="0.35">
      <c r="B103" s="237" t="s">
        <v>96</v>
      </c>
      <c r="C103" s="62" t="s">
        <v>115</v>
      </c>
      <c r="D103" s="83"/>
      <c r="E103" s="68"/>
      <c r="F103" s="167">
        <f t="shared" si="72"/>
        <v>0</v>
      </c>
      <c r="G103" s="68"/>
      <c r="H103" s="167">
        <f t="shared" si="73"/>
        <v>0</v>
      </c>
      <c r="I103" s="68"/>
      <c r="J103" s="167">
        <f t="shared" si="74"/>
        <v>0</v>
      </c>
      <c r="K103" s="68"/>
      <c r="L103" s="167">
        <f t="shared" si="65"/>
        <v>0</v>
      </c>
      <c r="M103" s="164">
        <f t="shared" si="66"/>
        <v>0</v>
      </c>
      <c r="N103" s="165">
        <f t="shared" si="67"/>
        <v>0</v>
      </c>
      <c r="P103" s="169">
        <f>'Μέση ετήσια κατανάλωση'!$F66*Πελάτες!U101</f>
        <v>0</v>
      </c>
      <c r="Q103" s="68"/>
      <c r="R103" s="137">
        <f t="shared" si="75"/>
        <v>0</v>
      </c>
      <c r="S103" s="182">
        <f t="shared" si="76"/>
        <v>0</v>
      </c>
      <c r="T103" s="169">
        <f>'Μέση ετήσια κατανάλωση'!$F66*Πελάτες!X101</f>
        <v>0</v>
      </c>
      <c r="U103" s="137">
        <f>'Μέση ετήσια κατανάλωση'!$G66*(Πελάτες!V101-Πελάτες!$P101)</f>
        <v>0</v>
      </c>
      <c r="V103" s="137">
        <f t="shared" si="77"/>
        <v>0</v>
      </c>
      <c r="W103" s="68"/>
      <c r="X103" s="137">
        <f t="shared" si="78"/>
        <v>0</v>
      </c>
      <c r="Y103" s="167">
        <f t="shared" si="79"/>
        <v>0</v>
      </c>
      <c r="Z103" s="169">
        <f>'Μέση ετήσια κατανάλωση'!$F66*Πελάτες!AA101</f>
        <v>0</v>
      </c>
      <c r="AA103" s="137">
        <f>'Μέση ετήσια κατανάλωση'!$G66*(Πελάτες!Y101-Πελάτες!$P101)</f>
        <v>0</v>
      </c>
      <c r="AB103" s="137">
        <f t="shared" si="80"/>
        <v>0</v>
      </c>
      <c r="AC103" s="68"/>
      <c r="AD103" s="137">
        <f t="shared" si="81"/>
        <v>0</v>
      </c>
      <c r="AE103" s="167">
        <f t="shared" si="82"/>
        <v>0</v>
      </c>
      <c r="AF103" s="169">
        <f>'Μέση ετήσια κατανάλωση'!$F66*Πελάτες!AD101</f>
        <v>0</v>
      </c>
      <c r="AG103" s="137">
        <f>'Μέση ετήσια κατανάλωση'!$G66*(Πελάτες!AB101-Πελάτες!$P101)</f>
        <v>0</v>
      </c>
      <c r="AH103" s="137">
        <f t="shared" si="83"/>
        <v>0</v>
      </c>
      <c r="AI103" s="68"/>
      <c r="AJ103" s="137">
        <f t="shared" si="84"/>
        <v>0</v>
      </c>
      <c r="AK103" s="167">
        <f t="shared" si="85"/>
        <v>0</v>
      </c>
      <c r="AL103" s="169">
        <f>'Μέση ετήσια κατανάλωση'!$F66*Πελάτες!AG101</f>
        <v>0</v>
      </c>
      <c r="AM103" s="137">
        <f>'Μέση ετήσια κατανάλωση'!$G66*(Πελάτες!AE101-Πελάτες!$P101)</f>
        <v>0</v>
      </c>
      <c r="AN103" s="137">
        <f t="shared" si="86"/>
        <v>0</v>
      </c>
      <c r="AO103" s="68"/>
      <c r="AP103" s="137">
        <f t="shared" si="87"/>
        <v>0</v>
      </c>
      <c r="AQ103" s="167">
        <f t="shared" si="88"/>
        <v>0</v>
      </c>
      <c r="AR103" s="164">
        <f t="shared" si="89"/>
        <v>0</v>
      </c>
      <c r="AS103" s="165">
        <f t="shared" si="90"/>
        <v>0</v>
      </c>
    </row>
    <row r="104" spans="2:48" outlineLevel="1" x14ac:dyDescent="0.35">
      <c r="B104" s="238" t="s">
        <v>97</v>
      </c>
      <c r="C104" s="62" t="s">
        <v>115</v>
      </c>
      <c r="D104" s="83"/>
      <c r="E104" s="68"/>
      <c r="F104" s="167">
        <f t="shared" si="72"/>
        <v>0</v>
      </c>
      <c r="G104" s="68"/>
      <c r="H104" s="167">
        <f t="shared" si="73"/>
        <v>0</v>
      </c>
      <c r="I104" s="68"/>
      <c r="J104" s="167">
        <f t="shared" si="74"/>
        <v>0</v>
      </c>
      <c r="K104" s="68"/>
      <c r="L104" s="167">
        <f t="shared" si="65"/>
        <v>0</v>
      </c>
      <c r="M104" s="164">
        <f t="shared" si="66"/>
        <v>0</v>
      </c>
      <c r="N104" s="165">
        <f t="shared" si="67"/>
        <v>0</v>
      </c>
      <c r="P104" s="169">
        <f>'Μέση ετήσια κατανάλωση'!$F67*Πελάτες!U102</f>
        <v>1269.2</v>
      </c>
      <c r="Q104" s="68"/>
      <c r="R104" s="137">
        <f t="shared" si="75"/>
        <v>1269.2</v>
      </c>
      <c r="S104" s="182">
        <f t="shared" si="76"/>
        <v>0</v>
      </c>
      <c r="T104" s="169">
        <f>'Μέση ετήσια κατανάλωση'!$F67*Πελάτες!X102</f>
        <v>1153.3000000000002</v>
      </c>
      <c r="U104" s="137">
        <f>'Μέση ετήσια κατανάλωση'!$G67*(Πελάτες!V102-Πελάτες!$P102)</f>
        <v>6346</v>
      </c>
      <c r="V104" s="137">
        <f t="shared" si="77"/>
        <v>7499.3</v>
      </c>
      <c r="W104" s="68"/>
      <c r="X104" s="137">
        <f t="shared" si="78"/>
        <v>7499.3</v>
      </c>
      <c r="Y104" s="167">
        <f t="shared" si="79"/>
        <v>4.908682634730539</v>
      </c>
      <c r="Z104" s="169">
        <f>'Μέση ετήσια κατανάλωση'!$F67*Πελάτες!AA102</f>
        <v>798</v>
      </c>
      <c r="AA104" s="137">
        <f>'Μέση ετήσια κατανάλωση'!$G67*(Πελάτες!Y102-Πελάτες!$P102)</f>
        <v>12112.5</v>
      </c>
      <c r="AB104" s="137">
        <f t="shared" si="80"/>
        <v>12910.5</v>
      </c>
      <c r="AC104" s="68"/>
      <c r="AD104" s="137">
        <f t="shared" si="81"/>
        <v>12910.5</v>
      </c>
      <c r="AE104" s="167">
        <f t="shared" si="82"/>
        <v>0.72156067899670628</v>
      </c>
      <c r="AF104" s="169">
        <f>'Μέση ετήσια κατανάλωση'!$F67*Πελάτες!AD102</f>
        <v>623.20000000000005</v>
      </c>
      <c r="AG104" s="137">
        <f>'Μέση ετήσια κατανάλωση'!$G67*(Πελάτες!AB102-Πελάτες!$P102)</f>
        <v>16102.5</v>
      </c>
      <c r="AH104" s="137">
        <f t="shared" si="83"/>
        <v>16725.7</v>
      </c>
      <c r="AI104" s="68"/>
      <c r="AJ104" s="137">
        <f t="shared" si="84"/>
        <v>16725.7</v>
      </c>
      <c r="AK104" s="167">
        <f t="shared" si="85"/>
        <v>0.29551140544518034</v>
      </c>
      <c r="AL104" s="169">
        <f>'Μέση ετήσια κατανάλωση'!$F67*Πελάτες!AG102</f>
        <v>746.7</v>
      </c>
      <c r="AM104" s="137">
        <f>'Μέση ετήσια κατανάλωση'!$G67*(Πελάτες!AE102-Πελάτες!$P102)</f>
        <v>19218.5</v>
      </c>
      <c r="AN104" s="137">
        <f t="shared" si="86"/>
        <v>19965.2</v>
      </c>
      <c r="AO104" s="68"/>
      <c r="AP104" s="137">
        <f t="shared" si="87"/>
        <v>19965.2</v>
      </c>
      <c r="AQ104" s="167">
        <f t="shared" si="88"/>
        <v>0.19368397137339544</v>
      </c>
      <c r="AR104" s="164">
        <f t="shared" si="89"/>
        <v>58369.899999999994</v>
      </c>
      <c r="AS104" s="165">
        <f t="shared" si="90"/>
        <v>0.99152563211945988</v>
      </c>
    </row>
    <row r="105" spans="2:48" outlineLevel="1" x14ac:dyDescent="0.35">
      <c r="B105" s="237" t="s">
        <v>98</v>
      </c>
      <c r="C105" s="62" t="s">
        <v>115</v>
      </c>
      <c r="D105" s="83"/>
      <c r="E105" s="68"/>
      <c r="F105" s="167">
        <f t="shared" si="72"/>
        <v>0</v>
      </c>
      <c r="G105" s="68"/>
      <c r="H105" s="167">
        <f t="shared" si="73"/>
        <v>0</v>
      </c>
      <c r="I105" s="68"/>
      <c r="J105" s="167">
        <f t="shared" si="74"/>
        <v>0</v>
      </c>
      <c r="K105" s="68"/>
      <c r="L105" s="167">
        <f t="shared" si="65"/>
        <v>0</v>
      </c>
      <c r="M105" s="164">
        <f t="shared" si="66"/>
        <v>0</v>
      </c>
      <c r="N105" s="165">
        <f t="shared" si="67"/>
        <v>0</v>
      </c>
      <c r="P105" s="169">
        <f>'Μέση ετήσια κατανάλωση'!$F68*Πελάτες!U103</f>
        <v>0</v>
      </c>
      <c r="Q105" s="68"/>
      <c r="R105" s="137">
        <f t="shared" si="75"/>
        <v>0</v>
      </c>
      <c r="S105" s="182">
        <f t="shared" si="76"/>
        <v>0</v>
      </c>
      <c r="T105" s="169">
        <f>'Μέση ετήσια κατανάλωση'!$F68*Πελάτες!X103</f>
        <v>0</v>
      </c>
      <c r="U105" s="137">
        <f>'Μέση ετήσια κατανάλωση'!$G68*(Πελάτες!V103-Πελάτες!$P103)</f>
        <v>0</v>
      </c>
      <c r="V105" s="137">
        <f t="shared" si="77"/>
        <v>0</v>
      </c>
      <c r="W105" s="68"/>
      <c r="X105" s="137">
        <f t="shared" si="78"/>
        <v>0</v>
      </c>
      <c r="Y105" s="167">
        <f t="shared" si="79"/>
        <v>0</v>
      </c>
      <c r="Z105" s="169">
        <f>'Μέση ετήσια κατανάλωση'!$F68*Πελάτες!AA103</f>
        <v>0</v>
      </c>
      <c r="AA105" s="137">
        <f>'Μέση ετήσια κατανάλωση'!$G68*(Πελάτες!Y103-Πελάτες!$P103)</f>
        <v>0</v>
      </c>
      <c r="AB105" s="137">
        <f t="shared" si="80"/>
        <v>0</v>
      </c>
      <c r="AC105" s="68"/>
      <c r="AD105" s="137">
        <f t="shared" si="81"/>
        <v>0</v>
      </c>
      <c r="AE105" s="167">
        <f t="shared" si="82"/>
        <v>0</v>
      </c>
      <c r="AF105" s="169">
        <f>'Μέση ετήσια κατανάλωση'!$F68*Πελάτες!AD103</f>
        <v>0</v>
      </c>
      <c r="AG105" s="137">
        <f>'Μέση ετήσια κατανάλωση'!$G68*(Πελάτες!AB103-Πελάτες!$P103)</f>
        <v>0</v>
      </c>
      <c r="AH105" s="137">
        <f t="shared" si="83"/>
        <v>0</v>
      </c>
      <c r="AI105" s="68"/>
      <c r="AJ105" s="137">
        <f t="shared" si="84"/>
        <v>0</v>
      </c>
      <c r="AK105" s="167">
        <f t="shared" si="85"/>
        <v>0</v>
      </c>
      <c r="AL105" s="169">
        <f>'Μέση ετήσια κατανάλωση'!$F68*Πελάτες!AG103</f>
        <v>0</v>
      </c>
      <c r="AM105" s="137">
        <f>'Μέση ετήσια κατανάλωση'!$G68*(Πελάτες!AE103-Πελάτες!$P103)</f>
        <v>0</v>
      </c>
      <c r="AN105" s="137">
        <f t="shared" si="86"/>
        <v>0</v>
      </c>
      <c r="AO105" s="68"/>
      <c r="AP105" s="137">
        <f t="shared" si="87"/>
        <v>0</v>
      </c>
      <c r="AQ105" s="167">
        <f t="shared" si="88"/>
        <v>0</v>
      </c>
      <c r="AR105" s="164">
        <f t="shared" si="89"/>
        <v>0</v>
      </c>
      <c r="AS105" s="165">
        <f t="shared" si="90"/>
        <v>0</v>
      </c>
    </row>
    <row r="106" spans="2:48" outlineLevel="1" x14ac:dyDescent="0.35">
      <c r="B106" s="238" t="s">
        <v>99</v>
      </c>
      <c r="C106" s="62" t="s">
        <v>115</v>
      </c>
      <c r="D106" s="83"/>
      <c r="E106" s="68"/>
      <c r="F106" s="167">
        <f t="shared" si="72"/>
        <v>0</v>
      </c>
      <c r="G106" s="68"/>
      <c r="H106" s="167">
        <f t="shared" si="73"/>
        <v>0</v>
      </c>
      <c r="I106" s="68"/>
      <c r="J106" s="167">
        <f t="shared" si="74"/>
        <v>0</v>
      </c>
      <c r="K106" s="68"/>
      <c r="L106" s="167">
        <f t="shared" si="65"/>
        <v>0</v>
      </c>
      <c r="M106" s="164">
        <f t="shared" si="66"/>
        <v>0</v>
      </c>
      <c r="N106" s="165">
        <f t="shared" si="67"/>
        <v>0</v>
      </c>
      <c r="P106" s="169">
        <f>'Μέση ετήσια κατανάλωση'!$F69*Πελάτες!U104</f>
        <v>429.40000000000003</v>
      </c>
      <c r="Q106" s="68"/>
      <c r="R106" s="137">
        <f t="shared" si="75"/>
        <v>429.40000000000003</v>
      </c>
      <c r="S106" s="182">
        <f t="shared" si="76"/>
        <v>0</v>
      </c>
      <c r="T106" s="169">
        <f>'Μέση ετήσια κατανάλωση'!$F69*Πελάτες!X104</f>
        <v>547.20000000000005</v>
      </c>
      <c r="U106" s="137">
        <f>'Μέση ετήσια κατανάλωση'!$G69*(Πελάτες!V104-Πελάτες!$P104)</f>
        <v>2147</v>
      </c>
      <c r="V106" s="137">
        <f t="shared" si="77"/>
        <v>2694.2</v>
      </c>
      <c r="W106" s="68"/>
      <c r="X106" s="137">
        <f t="shared" si="78"/>
        <v>2694.2</v>
      </c>
      <c r="Y106" s="167">
        <f t="shared" si="79"/>
        <v>5.27433628318584</v>
      </c>
      <c r="Z106" s="169">
        <f>'Μέση ετήσια κατανάλωση'!$F69*Πελάτες!AA104</f>
        <v>710.6</v>
      </c>
      <c r="AA106" s="137">
        <f>'Μέση ετήσια κατανάλωση'!$G69*(Πελάτες!Y104-Πελάτες!$P104)</f>
        <v>4883</v>
      </c>
      <c r="AB106" s="137">
        <f t="shared" si="80"/>
        <v>5593.6</v>
      </c>
      <c r="AC106" s="68"/>
      <c r="AD106" s="137">
        <f t="shared" si="81"/>
        <v>5593.6</v>
      </c>
      <c r="AE106" s="167">
        <f t="shared" si="82"/>
        <v>1.0761636107193233</v>
      </c>
      <c r="AF106" s="169">
        <f>'Μέση ετήσια κατανάλωση'!$F69*Πελάτες!AD104</f>
        <v>433.20000000000005</v>
      </c>
      <c r="AG106" s="137">
        <f>'Μέση ετήσια κατανάλωση'!$G69*(Πελάτες!AB104-Πελάτες!$P104)</f>
        <v>8436</v>
      </c>
      <c r="AH106" s="137">
        <f t="shared" si="83"/>
        <v>8869.2000000000007</v>
      </c>
      <c r="AI106" s="68"/>
      <c r="AJ106" s="137">
        <f t="shared" si="84"/>
        <v>8869.2000000000007</v>
      </c>
      <c r="AK106" s="167">
        <f t="shared" si="85"/>
        <v>0.58559782608695654</v>
      </c>
      <c r="AL106" s="169">
        <f>'Μέση ετήσια κατανάλωση'!$F69*Πελάτες!AG104</f>
        <v>433.20000000000005</v>
      </c>
      <c r="AM106" s="137">
        <f>'Μέση ετήσια κατανάλωση'!$G69*(Πελάτες!AE104-Πελάτες!$P104)</f>
        <v>10602</v>
      </c>
      <c r="AN106" s="137">
        <f t="shared" si="86"/>
        <v>11035.2</v>
      </c>
      <c r="AO106" s="68"/>
      <c r="AP106" s="137">
        <f t="shared" si="87"/>
        <v>11035.2</v>
      </c>
      <c r="AQ106" s="167">
        <f t="shared" si="88"/>
        <v>0.24421593830334187</v>
      </c>
      <c r="AR106" s="164">
        <f t="shared" si="89"/>
        <v>28621.600000000002</v>
      </c>
      <c r="AS106" s="165">
        <f t="shared" si="90"/>
        <v>1.251539353296085</v>
      </c>
    </row>
    <row r="107" spans="2:48" ht="15" customHeight="1" outlineLevel="1" x14ac:dyDescent="0.35">
      <c r="B107" s="49" t="s">
        <v>139</v>
      </c>
      <c r="C107" s="46" t="s">
        <v>115</v>
      </c>
      <c r="D107" s="184">
        <f>SUM(D82:D106)</f>
        <v>0</v>
      </c>
      <c r="E107" s="184">
        <f>SUM(E82:E106)</f>
        <v>0</v>
      </c>
      <c r="F107" s="183">
        <f>IFERROR((E107-D107)/D107,0)</f>
        <v>0</v>
      </c>
      <c r="G107" s="184">
        <f>SUM(G82:G106)</f>
        <v>1.65</v>
      </c>
      <c r="H107" s="183">
        <f t="shared" ref="H107" si="91">IFERROR((G107-E107)/E107,0)</f>
        <v>0</v>
      </c>
      <c r="I107" s="184">
        <f>SUM(I82:I106)</f>
        <v>142.82240000000002</v>
      </c>
      <c r="J107" s="183">
        <f t="shared" ref="J107" si="92">IFERROR((I107-G107)/G107,0)</f>
        <v>85.559030303030312</v>
      </c>
      <c r="K107" s="184">
        <f>SUM(K82:K106)</f>
        <v>2885</v>
      </c>
      <c r="L107" s="183">
        <f t="shared" si="65"/>
        <v>19.199912618748879</v>
      </c>
      <c r="M107" s="184">
        <f>SUM(M82:M106)</f>
        <v>3029.4724000000001</v>
      </c>
      <c r="N107" s="177">
        <f t="shared" si="67"/>
        <v>0</v>
      </c>
      <c r="P107" s="184">
        <f>SUM(P82:P106)</f>
        <v>9604.5</v>
      </c>
      <c r="Q107" s="184">
        <f>SUM(Q82:Q106)</f>
        <v>2885</v>
      </c>
      <c r="R107" s="184">
        <f>SUM(R82:R106)</f>
        <v>12489.5</v>
      </c>
      <c r="S107" s="166">
        <f>IFERROR((R107-K107)/K107,0)</f>
        <v>3.3291161178509534</v>
      </c>
      <c r="T107" s="184">
        <f>SUM(T82:T106)</f>
        <v>9182.7000000000007</v>
      </c>
      <c r="U107" s="184">
        <f>SUM(U82:U106)</f>
        <v>48022.5</v>
      </c>
      <c r="V107" s="184">
        <f>SUM(V82:V106)</f>
        <v>57205.200000000004</v>
      </c>
      <c r="W107" s="184">
        <f>SUM(W82:W106)</f>
        <v>2885</v>
      </c>
      <c r="X107" s="184">
        <f>SUM(X82:X106)</f>
        <v>60090.200000000004</v>
      </c>
      <c r="Y107" s="183">
        <f>IFERROR((X107-R107)/R107,0)</f>
        <v>3.8112574562632613</v>
      </c>
      <c r="Z107" s="184">
        <f>SUM(Z82:Z106)</f>
        <v>8593.7000000000007</v>
      </c>
      <c r="AA107" s="184">
        <f>SUM(AA82:AA106)</f>
        <v>93936</v>
      </c>
      <c r="AB107" s="184">
        <f>SUM(AB82:AB106)</f>
        <v>102529.70000000001</v>
      </c>
      <c r="AC107" s="184">
        <f>SUM(AC82:AC106)</f>
        <v>2885</v>
      </c>
      <c r="AD107" s="184">
        <f>SUM(AD82:AD106)</f>
        <v>105414.70000000001</v>
      </c>
      <c r="AE107" s="166">
        <f>IFERROR((AD107-X107)/X107,0)</f>
        <v>0.75427440747409735</v>
      </c>
      <c r="AF107" s="184">
        <f>SUM(AF82:AF106)</f>
        <v>7537.3</v>
      </c>
      <c r="AG107" s="184">
        <f>SUM(AG82:AG106)</f>
        <v>136904.5</v>
      </c>
      <c r="AH107" s="184">
        <f>SUM(AH82:AH106)</f>
        <v>144441.80000000002</v>
      </c>
      <c r="AI107" s="184">
        <f>SUM(AI82:AI106)</f>
        <v>2885</v>
      </c>
      <c r="AJ107" s="184">
        <f>SUM(AJ82:AJ106)</f>
        <v>147326.80000000002</v>
      </c>
      <c r="AK107" s="166">
        <f t="shared" ref="AK107" si="93">IFERROR((AJ107-AD107)/AD107,0)</f>
        <v>0.39759255587693176</v>
      </c>
      <c r="AL107" s="184">
        <f>SUM(AL82:AL106)</f>
        <v>7351.1</v>
      </c>
      <c r="AM107" s="184">
        <f>SUM(AM82:AM106)</f>
        <v>174591</v>
      </c>
      <c r="AN107" s="184">
        <f>SUM(AN82:AN106)</f>
        <v>181942.10000000003</v>
      </c>
      <c r="AO107" s="184">
        <f>SUM(AO82:AO106)</f>
        <v>2885</v>
      </c>
      <c r="AP107" s="184">
        <f>SUM(AP82:AP106)</f>
        <v>184827.10000000003</v>
      </c>
      <c r="AQ107" s="166">
        <f>IFERROR((AP107-AJ107)/AJ107,0)</f>
        <v>0.25453821029167817</v>
      </c>
      <c r="AR107" s="184">
        <f>SUM(AR82:AR106)</f>
        <v>510148.30000000005</v>
      </c>
      <c r="AS107" s="165">
        <f>IFERROR((AP107/R107)^(1/4)-1,0)</f>
        <v>0.9613502233706932</v>
      </c>
    </row>
    <row r="108" spans="2:48" ht="15" customHeight="1" x14ac:dyDescent="0.35">
      <c r="T108" s="38">
        <f>P107*0.9*10+T107</f>
        <v>95623.200000000012</v>
      </c>
      <c r="Z108" s="38">
        <f>T107*0.9*10+Z107</f>
        <v>91238</v>
      </c>
      <c r="AF108" s="38">
        <f>Z107*0.9*10+AF107</f>
        <v>84880.6</v>
      </c>
      <c r="AL108" s="38">
        <f>AF107*0.9*10+AL107</f>
        <v>75186.800000000017</v>
      </c>
      <c r="AP108" s="292"/>
    </row>
    <row r="109" spans="2:48" ht="15.5" x14ac:dyDescent="0.35">
      <c r="B109" s="306" t="s">
        <v>109</v>
      </c>
      <c r="C109" s="306"/>
      <c r="D109" s="306"/>
      <c r="E109" s="306"/>
      <c r="F109" s="306"/>
      <c r="G109" s="306"/>
      <c r="H109" s="306"/>
      <c r="I109" s="306"/>
      <c r="J109" s="306"/>
      <c r="K109" s="306"/>
      <c r="L109" s="306"/>
      <c r="M109" s="306"/>
      <c r="N109" s="306"/>
      <c r="O109" s="306"/>
      <c r="P109" s="306"/>
      <c r="Q109" s="306"/>
      <c r="R109" s="306"/>
      <c r="S109" s="306"/>
      <c r="T109" s="306"/>
      <c r="U109" s="306"/>
      <c r="V109" s="306"/>
      <c r="W109" s="306"/>
      <c r="X109" s="306"/>
      <c r="Y109" s="306"/>
      <c r="Z109" s="306"/>
      <c r="AA109" s="306"/>
      <c r="AB109" s="306"/>
      <c r="AC109" s="306"/>
      <c r="AD109" s="306"/>
      <c r="AE109" s="306"/>
      <c r="AF109" s="306"/>
      <c r="AG109" s="306"/>
      <c r="AH109" s="306"/>
      <c r="AI109" s="306"/>
      <c r="AJ109" s="306"/>
      <c r="AK109" s="306"/>
      <c r="AL109" s="306"/>
      <c r="AM109" s="306"/>
      <c r="AN109" s="306"/>
      <c r="AO109" s="306"/>
      <c r="AP109" s="306"/>
      <c r="AQ109" s="306"/>
      <c r="AR109" s="306"/>
      <c r="AS109" s="306"/>
      <c r="AT109" s="306"/>
      <c r="AU109" s="306"/>
      <c r="AV109" s="306"/>
    </row>
    <row r="110" spans="2:48" ht="5.5" customHeight="1" outlineLevel="1" x14ac:dyDescent="0.35">
      <c r="B110" s="102"/>
      <c r="C110" s="102"/>
      <c r="D110" s="102"/>
      <c r="E110" s="102"/>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102"/>
      <c r="AC110" s="102"/>
      <c r="AD110" s="102"/>
      <c r="AE110" s="102"/>
      <c r="AF110" s="102"/>
      <c r="AG110" s="102"/>
      <c r="AH110" s="102"/>
      <c r="AI110" s="102"/>
      <c r="AJ110" s="102"/>
      <c r="AK110" s="102"/>
    </row>
    <row r="111" spans="2:48" outlineLevel="1" x14ac:dyDescent="0.35">
      <c r="B111" s="326"/>
      <c r="C111" s="335" t="s">
        <v>105</v>
      </c>
      <c r="D111" s="317" t="s">
        <v>131</v>
      </c>
      <c r="E111" s="318"/>
      <c r="F111" s="318"/>
      <c r="G111" s="318"/>
      <c r="H111" s="318"/>
      <c r="I111" s="318"/>
      <c r="J111" s="318"/>
      <c r="K111" s="318"/>
      <c r="L111" s="319"/>
      <c r="M111" s="322" t="str">
        <f xml:space="preserve"> D112&amp;" - "&amp;K112</f>
        <v>2019 - 2023</v>
      </c>
      <c r="N111" s="323"/>
      <c r="P111" s="317" t="s">
        <v>132</v>
      </c>
      <c r="Q111" s="318"/>
      <c r="R111" s="318"/>
      <c r="S111" s="318"/>
      <c r="T111" s="318"/>
      <c r="U111" s="318"/>
      <c r="V111" s="318"/>
      <c r="W111" s="318"/>
      <c r="X111" s="318"/>
      <c r="Y111" s="318"/>
      <c r="Z111" s="318"/>
      <c r="AA111" s="318"/>
      <c r="AB111" s="318"/>
      <c r="AC111" s="318"/>
      <c r="AD111" s="318"/>
      <c r="AE111" s="318"/>
      <c r="AF111" s="318"/>
      <c r="AG111" s="318"/>
      <c r="AH111" s="318"/>
      <c r="AI111" s="318"/>
      <c r="AJ111" s="318"/>
      <c r="AK111" s="318"/>
      <c r="AL111" s="318"/>
      <c r="AM111" s="318"/>
      <c r="AN111" s="318"/>
      <c r="AO111" s="318"/>
      <c r="AP111" s="318"/>
      <c r="AQ111" s="318"/>
      <c r="AR111" s="318"/>
      <c r="AS111" s="319"/>
    </row>
    <row r="112" spans="2:48" outlineLevel="1" x14ac:dyDescent="0.35">
      <c r="B112" s="327"/>
      <c r="C112" s="335"/>
      <c r="D112" s="81">
        <f>$C$3-5</f>
        <v>2019</v>
      </c>
      <c r="E112" s="317">
        <f>$C$3-4</f>
        <v>2020</v>
      </c>
      <c r="F112" s="319"/>
      <c r="G112" s="317">
        <f>$C$3-3</f>
        <v>2021</v>
      </c>
      <c r="H112" s="319"/>
      <c r="I112" s="317">
        <f>$C$3-2</f>
        <v>2022</v>
      </c>
      <c r="J112" s="319"/>
      <c r="K112" s="317">
        <f>$C$3-1</f>
        <v>2023</v>
      </c>
      <c r="L112" s="319"/>
      <c r="M112" s="324"/>
      <c r="N112" s="325"/>
      <c r="P112" s="346">
        <f>$C$3</f>
        <v>2024</v>
      </c>
      <c r="Q112" s="347"/>
      <c r="R112" s="347"/>
      <c r="S112" s="345"/>
      <c r="T112" s="346">
        <f>$C$3+1</f>
        <v>2025</v>
      </c>
      <c r="U112" s="347"/>
      <c r="V112" s="347"/>
      <c r="W112" s="347"/>
      <c r="X112" s="347"/>
      <c r="Y112" s="345"/>
      <c r="Z112" s="317">
        <f>$C$3+2</f>
        <v>2026</v>
      </c>
      <c r="AA112" s="318"/>
      <c r="AB112" s="318"/>
      <c r="AC112" s="318"/>
      <c r="AD112" s="318"/>
      <c r="AE112" s="319"/>
      <c r="AF112" s="317">
        <f>$C$3+3</f>
        <v>2027</v>
      </c>
      <c r="AG112" s="318"/>
      <c r="AH112" s="318"/>
      <c r="AI112" s="318"/>
      <c r="AJ112" s="318"/>
      <c r="AK112" s="319"/>
      <c r="AL112" s="317">
        <f>$C$3+4</f>
        <v>2028</v>
      </c>
      <c r="AM112" s="318"/>
      <c r="AN112" s="318"/>
      <c r="AO112" s="318"/>
      <c r="AP112" s="318"/>
      <c r="AQ112" s="319"/>
      <c r="AR112" s="320" t="str">
        <f>P112&amp;" - "&amp;AL112</f>
        <v>2024 - 2028</v>
      </c>
      <c r="AS112" s="321"/>
    </row>
    <row r="113" spans="2:45" ht="15" customHeight="1" outlineLevel="1" x14ac:dyDescent="0.35">
      <c r="B113" s="327"/>
      <c r="C113" s="335"/>
      <c r="D113" s="355" t="s">
        <v>151</v>
      </c>
      <c r="E113" s="352" t="s">
        <v>151</v>
      </c>
      <c r="F113" s="357" t="s">
        <v>135</v>
      </c>
      <c r="G113" s="352" t="s">
        <v>151</v>
      </c>
      <c r="H113" s="357" t="s">
        <v>135</v>
      </c>
      <c r="I113" s="352" t="s">
        <v>151</v>
      </c>
      <c r="J113" s="359" t="s">
        <v>135</v>
      </c>
      <c r="K113" s="352" t="s">
        <v>151</v>
      </c>
      <c r="L113" s="359" t="s">
        <v>135</v>
      </c>
      <c r="M113" s="352" t="s">
        <v>127</v>
      </c>
      <c r="N113" s="350" t="s">
        <v>136</v>
      </c>
      <c r="P113" s="352" t="str">
        <f>"Διανεμόμενες ποσότητες σε πελάτες που συνδέθηκαν το "&amp;P112</f>
        <v>Διανεμόμενες ποσότητες σε πελάτες που συνδέθηκαν το 2024</v>
      </c>
      <c r="Q113" s="344" t="s">
        <v>152</v>
      </c>
      <c r="R113" s="344" t="s">
        <v>153</v>
      </c>
      <c r="S113" s="354" t="s">
        <v>135</v>
      </c>
      <c r="T113" s="346" t="s">
        <v>154</v>
      </c>
      <c r="U113" s="347"/>
      <c r="V113" s="347"/>
      <c r="W113" s="344" t="s">
        <v>152</v>
      </c>
      <c r="X113" s="344" t="s">
        <v>153</v>
      </c>
      <c r="Y113" s="345" t="s">
        <v>135</v>
      </c>
      <c r="Z113" s="346" t="s">
        <v>154</v>
      </c>
      <c r="AA113" s="347"/>
      <c r="AB113" s="347"/>
      <c r="AC113" s="344" t="s">
        <v>152</v>
      </c>
      <c r="AD113" s="344" t="s">
        <v>153</v>
      </c>
      <c r="AE113" s="345" t="s">
        <v>135</v>
      </c>
      <c r="AF113" s="346" t="s">
        <v>154</v>
      </c>
      <c r="AG113" s="347"/>
      <c r="AH113" s="347"/>
      <c r="AI113" s="344" t="s">
        <v>152</v>
      </c>
      <c r="AJ113" s="344" t="s">
        <v>153</v>
      </c>
      <c r="AK113" s="345" t="s">
        <v>135</v>
      </c>
      <c r="AL113" s="346" t="s">
        <v>154</v>
      </c>
      <c r="AM113" s="347"/>
      <c r="AN113" s="347"/>
      <c r="AO113" s="344" t="s">
        <v>152</v>
      </c>
      <c r="AP113" s="344" t="s">
        <v>153</v>
      </c>
      <c r="AQ113" s="345" t="s">
        <v>135</v>
      </c>
      <c r="AR113" s="348" t="s">
        <v>127</v>
      </c>
      <c r="AS113" s="342" t="s">
        <v>136</v>
      </c>
    </row>
    <row r="114" spans="2:45" ht="58" outlineLevel="1" x14ac:dyDescent="0.35">
      <c r="B114" s="328"/>
      <c r="C114" s="335"/>
      <c r="D114" s="356"/>
      <c r="E114" s="353"/>
      <c r="F114" s="358"/>
      <c r="G114" s="353"/>
      <c r="H114" s="358"/>
      <c r="I114" s="353"/>
      <c r="J114" s="360"/>
      <c r="K114" s="353"/>
      <c r="L114" s="360"/>
      <c r="M114" s="353"/>
      <c r="N114" s="351"/>
      <c r="P114" s="353"/>
      <c r="Q114" s="344"/>
      <c r="R114" s="344"/>
      <c r="S114" s="354"/>
      <c r="T114" s="122" t="str">
        <f>"Διανεμόμενες ποσότητες σε πελάτες που συνδέθηκαν το "&amp;T112</f>
        <v>Διανεμόμενες ποσότητες σε πελάτες που συνδέθηκαν το 2025</v>
      </c>
      <c r="U114" s="104" t="str">
        <f>"Διανεμόμενες ποσότητες σε πελάτες που συνδέθηκαν το "&amp;P112</f>
        <v>Διανεμόμενες ποσότητες σε πελάτες που συνδέθηκαν το 2024</v>
      </c>
      <c r="V114" s="58" t="s">
        <v>155</v>
      </c>
      <c r="W114" s="344"/>
      <c r="X114" s="344"/>
      <c r="Y114" s="345"/>
      <c r="Z114" s="122" t="str">
        <f>"Διανεμόμενες ποσότητες σε πελάτες που συνδέθηκαν το "&amp;Z112</f>
        <v>Διανεμόμενες ποσότητες σε πελάτες που συνδέθηκαν το 2026</v>
      </c>
      <c r="AA114" s="104" t="str">
        <f>"Διανεμόμενες ποσότητες σε πελάτες που συνδέθηκαν το "&amp;$P$12&amp;" - "&amp;T112</f>
        <v>Διανεμόμενες ποσότητες σε πελάτες που συνδέθηκαν το 2024 - 2025</v>
      </c>
      <c r="AB114" s="58" t="s">
        <v>155</v>
      </c>
      <c r="AC114" s="344"/>
      <c r="AD114" s="344"/>
      <c r="AE114" s="345"/>
      <c r="AF114" s="122" t="str">
        <f>"Διανεμόμενες ποσότητες σε πελάτες που συνδέθηκαν το "&amp;AF112</f>
        <v>Διανεμόμενες ποσότητες σε πελάτες που συνδέθηκαν το 2027</v>
      </c>
      <c r="AG114" s="104" t="str">
        <f>"Διανεμόμενες ποσότητες σε πελάτες που συνδέθηκαν το "&amp;$P$12&amp;" - "&amp;Z112</f>
        <v>Διανεμόμενες ποσότητες σε πελάτες που συνδέθηκαν το 2024 - 2026</v>
      </c>
      <c r="AH114" s="58" t="s">
        <v>155</v>
      </c>
      <c r="AI114" s="344"/>
      <c r="AJ114" s="344"/>
      <c r="AK114" s="345"/>
      <c r="AL114" s="122" t="str">
        <f>"Διανεμόμενες ποσότητες σε πελάτες που συνδέθηκαν το "&amp;AL112</f>
        <v>Διανεμόμενες ποσότητες σε πελάτες που συνδέθηκαν το 2028</v>
      </c>
      <c r="AM114" s="104" t="str">
        <f>"Διανεμόμενες ποσότητες σε πελάτες που συνδέθηκαν το "&amp;$P$12&amp;" - "&amp;AF112</f>
        <v>Διανεμόμενες ποσότητες σε πελάτες που συνδέθηκαν το 2024 - 2027</v>
      </c>
      <c r="AN114" s="58" t="s">
        <v>155</v>
      </c>
      <c r="AO114" s="344"/>
      <c r="AP114" s="344"/>
      <c r="AQ114" s="345"/>
      <c r="AR114" s="349"/>
      <c r="AS114" s="343"/>
    </row>
    <row r="115" spans="2:45" outlineLevel="1" x14ac:dyDescent="0.35">
      <c r="B115" s="237" t="s">
        <v>75</v>
      </c>
      <c r="C115" s="62" t="s">
        <v>115</v>
      </c>
      <c r="D115" s="83"/>
      <c r="E115" s="68"/>
      <c r="F115" s="167">
        <f t="shared" ref="F115" si="94">IFERROR((E115-D115)/D115,0)</f>
        <v>0</v>
      </c>
      <c r="G115" s="68"/>
      <c r="H115" s="167">
        <f>IFERROR((G115-E115)/E115,0)</f>
        <v>0</v>
      </c>
      <c r="I115" s="68"/>
      <c r="J115" s="167">
        <f>IFERROR((I115-G115)/G115,0)</f>
        <v>0</v>
      </c>
      <c r="K115" s="68"/>
      <c r="L115" s="167">
        <f t="shared" ref="L115:L140" si="95">IFERROR((K115-I115)/I115,0)</f>
        <v>0</v>
      </c>
      <c r="M115" s="164">
        <f t="shared" ref="M115:M139" si="96">D115+E115+G115+I115+K115</f>
        <v>0</v>
      </c>
      <c r="N115" s="165">
        <f t="shared" ref="N115:N140" si="97">IFERROR((K115/D115)^(1/4)-1,0)</f>
        <v>0</v>
      </c>
      <c r="P115" s="169">
        <f>'Μέση ετήσια κατανάλωση'!$F76*Πελάτες!U113</f>
        <v>0</v>
      </c>
      <c r="Q115" s="68"/>
      <c r="R115" s="137">
        <f>P115+Q115</f>
        <v>0</v>
      </c>
      <c r="S115" s="182">
        <f t="shared" ref="S115" si="98">IFERROR((R115-K115)/K115,0)</f>
        <v>0</v>
      </c>
      <c r="T115" s="169">
        <f>'Μέση ετήσια κατανάλωση'!$F76*Πελάτες!X113</f>
        <v>0</v>
      </c>
      <c r="U115" s="137">
        <f>'Μέση ετήσια κατανάλωση'!$G76*(Πελάτες!V113-Πελάτες!$P113)</f>
        <v>0</v>
      </c>
      <c r="V115" s="137">
        <f>T115+U115</f>
        <v>0</v>
      </c>
      <c r="W115" s="68"/>
      <c r="X115" s="137">
        <f>V115+W115</f>
        <v>0</v>
      </c>
      <c r="Y115" s="167">
        <f t="shared" ref="Y115" si="99">IFERROR((X115-R115)/R115,0)</f>
        <v>0</v>
      </c>
      <c r="Z115" s="169">
        <f>'Μέση ετήσια κατανάλωση'!$F76*Πελάτες!AA113</f>
        <v>0</v>
      </c>
      <c r="AA115" s="137">
        <f>'Μέση ετήσια κατανάλωση'!$G76*(Πελάτες!Y113-Πελάτες!$P113)</f>
        <v>0</v>
      </c>
      <c r="AB115" s="137">
        <f>Z115+AA115</f>
        <v>0</v>
      </c>
      <c r="AC115" s="68"/>
      <c r="AD115" s="137">
        <f>AB115+AC115</f>
        <v>0</v>
      </c>
      <c r="AE115" s="167">
        <f>IFERROR((AD115-X115)/X115,0)</f>
        <v>0</v>
      </c>
      <c r="AF115" s="169">
        <f>'Μέση ετήσια κατανάλωση'!$F76*Πελάτες!AD113</f>
        <v>0</v>
      </c>
      <c r="AG115" s="137">
        <f>'Μέση ετήσια κατανάλωση'!$G76*(Πελάτες!AB113-Πελάτες!$P113)</f>
        <v>0</v>
      </c>
      <c r="AH115" s="137">
        <f>AF115+AG115</f>
        <v>0</v>
      </c>
      <c r="AI115" s="68"/>
      <c r="AJ115" s="137">
        <f>AH115+AI115</f>
        <v>0</v>
      </c>
      <c r="AK115" s="167">
        <f>IFERROR((AJ115-AD115)/AD115,0)</f>
        <v>0</v>
      </c>
      <c r="AL115" s="169">
        <f>'Μέση ετήσια κατανάλωση'!$F76*Πελάτες!AG113</f>
        <v>0</v>
      </c>
      <c r="AM115" s="137">
        <f>'Μέση ετήσια κατανάλωση'!$G76*(Πελάτες!AE113-Πελάτες!$P113)</f>
        <v>0</v>
      </c>
      <c r="AN115" s="137">
        <f>AL115+AM115</f>
        <v>0</v>
      </c>
      <c r="AO115" s="68"/>
      <c r="AP115" s="137">
        <f>AN115+AO115</f>
        <v>0</v>
      </c>
      <c r="AQ115" s="167">
        <f>IFERROR((AP115-AJ115)/AJ115,0)</f>
        <v>0</v>
      </c>
      <c r="AR115" s="164">
        <f t="shared" ref="AR115" si="100">R115+X115+AD115+AJ115+AP115</f>
        <v>0</v>
      </c>
      <c r="AS115" s="165">
        <f t="shared" ref="AS115" si="101">IFERROR((AP115/R115)^(1/4)-1,0)</f>
        <v>0</v>
      </c>
    </row>
    <row r="116" spans="2:45" outlineLevel="1" x14ac:dyDescent="0.35">
      <c r="B116" s="238" t="s">
        <v>76</v>
      </c>
      <c r="C116" s="62" t="s">
        <v>115</v>
      </c>
      <c r="D116" s="83"/>
      <c r="E116" s="68"/>
      <c r="F116" s="167">
        <f t="shared" ref="F116:F139" si="102">IFERROR((E116-D116)/D116,0)</f>
        <v>0</v>
      </c>
      <c r="G116" s="68"/>
      <c r="H116" s="167">
        <f t="shared" ref="H116:H139" si="103">IFERROR((G116-E116)/E116,0)</f>
        <v>0</v>
      </c>
      <c r="I116" s="68"/>
      <c r="J116" s="167">
        <f t="shared" ref="J116:J139" si="104">IFERROR((I116-G116)/G116,0)</f>
        <v>0</v>
      </c>
      <c r="K116" s="68"/>
      <c r="L116" s="167">
        <f t="shared" si="95"/>
        <v>0</v>
      </c>
      <c r="M116" s="164">
        <f t="shared" si="96"/>
        <v>0</v>
      </c>
      <c r="N116" s="165">
        <f t="shared" si="97"/>
        <v>0</v>
      </c>
      <c r="P116" s="169">
        <f>'Μέση ετήσια κατανάλωση'!$F77*Πελάτες!U114</f>
        <v>0</v>
      </c>
      <c r="Q116" s="68"/>
      <c r="R116" s="137">
        <f t="shared" ref="R116:R139" si="105">P116+Q116</f>
        <v>0</v>
      </c>
      <c r="S116" s="182">
        <f t="shared" ref="S116:S139" si="106">IFERROR((R116-K116)/K116,0)</f>
        <v>0</v>
      </c>
      <c r="T116" s="169">
        <f>'Μέση ετήσια κατανάλωση'!$F77*Πελάτες!X114</f>
        <v>0</v>
      </c>
      <c r="U116" s="137">
        <f>'Μέση ετήσια κατανάλωση'!$G77*(Πελάτες!V114-Πελάτες!$P114)</f>
        <v>0</v>
      </c>
      <c r="V116" s="137">
        <f t="shared" ref="V116:V139" si="107">T116+U116</f>
        <v>0</v>
      </c>
      <c r="W116" s="68"/>
      <c r="X116" s="137">
        <f t="shared" ref="X116:X139" si="108">V116+W116</f>
        <v>0</v>
      </c>
      <c r="Y116" s="167">
        <f t="shared" ref="Y116:Y139" si="109">IFERROR((X116-R116)/R116,0)</f>
        <v>0</v>
      </c>
      <c r="Z116" s="169">
        <f>'Μέση ετήσια κατανάλωση'!$F77*Πελάτες!AA114</f>
        <v>0</v>
      </c>
      <c r="AA116" s="137">
        <f>'Μέση ετήσια κατανάλωση'!$G77*(Πελάτες!Y114-Πελάτες!$P114)</f>
        <v>0</v>
      </c>
      <c r="AB116" s="137">
        <f t="shared" ref="AB116:AB139" si="110">Z116+AA116</f>
        <v>0</v>
      </c>
      <c r="AC116" s="68"/>
      <c r="AD116" s="137">
        <f t="shared" ref="AD116:AD139" si="111">AB116+AC116</f>
        <v>0</v>
      </c>
      <c r="AE116" s="167">
        <f t="shared" ref="AE116:AE139" si="112">IFERROR((AD116-X116)/X116,0)</f>
        <v>0</v>
      </c>
      <c r="AF116" s="169">
        <f>'Μέση ετήσια κατανάλωση'!$F77*Πελάτες!AD114</f>
        <v>0</v>
      </c>
      <c r="AG116" s="137">
        <f>'Μέση ετήσια κατανάλωση'!$G77*(Πελάτες!AB114-Πελάτες!$P114)</f>
        <v>0</v>
      </c>
      <c r="AH116" s="137">
        <f t="shared" ref="AH116:AH139" si="113">AF116+AG116</f>
        <v>0</v>
      </c>
      <c r="AI116" s="68"/>
      <c r="AJ116" s="137">
        <f t="shared" ref="AJ116:AJ139" si="114">AH116+AI116</f>
        <v>0</v>
      </c>
      <c r="AK116" s="167">
        <f t="shared" ref="AK116:AK139" si="115">IFERROR((AJ116-AD116)/AD116,0)</f>
        <v>0</v>
      </c>
      <c r="AL116" s="169">
        <f>'Μέση ετήσια κατανάλωση'!$F77*Πελάτες!AG114</f>
        <v>0</v>
      </c>
      <c r="AM116" s="137">
        <f>'Μέση ετήσια κατανάλωση'!$G77*(Πελάτες!AE114-Πελάτες!$P114)</f>
        <v>0</v>
      </c>
      <c r="AN116" s="137">
        <f t="shared" ref="AN116:AN139" si="116">AL116+AM116</f>
        <v>0</v>
      </c>
      <c r="AO116" s="68"/>
      <c r="AP116" s="137">
        <f t="shared" ref="AP116:AP139" si="117">AN116+AO116</f>
        <v>0</v>
      </c>
      <c r="AQ116" s="167">
        <f t="shared" ref="AQ116:AQ139" si="118">IFERROR((AP116-AJ116)/AJ116,0)</f>
        <v>0</v>
      </c>
      <c r="AR116" s="164">
        <f t="shared" ref="AR116:AR139" si="119">R116+X116+AD116+AJ116+AP116</f>
        <v>0</v>
      </c>
      <c r="AS116" s="165">
        <f t="shared" ref="AS116:AS139" si="120">IFERROR((AP116/R116)^(1/4)-1,0)</f>
        <v>0</v>
      </c>
    </row>
    <row r="117" spans="2:45" outlineLevel="1" x14ac:dyDescent="0.35">
      <c r="B117" s="237" t="s">
        <v>77</v>
      </c>
      <c r="C117" s="62" t="s">
        <v>115</v>
      </c>
      <c r="D117" s="83"/>
      <c r="E117" s="68"/>
      <c r="F117" s="167">
        <f t="shared" si="102"/>
        <v>0</v>
      </c>
      <c r="G117" s="68"/>
      <c r="H117" s="167">
        <f t="shared" si="103"/>
        <v>0</v>
      </c>
      <c r="I117" s="68"/>
      <c r="J117" s="167">
        <f t="shared" si="104"/>
        <v>0</v>
      </c>
      <c r="K117" s="68"/>
      <c r="L117" s="167">
        <f t="shared" si="95"/>
        <v>0</v>
      </c>
      <c r="M117" s="164">
        <f t="shared" si="96"/>
        <v>0</v>
      </c>
      <c r="N117" s="165">
        <f t="shared" si="97"/>
        <v>0</v>
      </c>
      <c r="P117" s="169">
        <f>'Μέση ετήσια κατανάλωση'!$F78*Πελάτες!U115</f>
        <v>0</v>
      </c>
      <c r="Q117" s="68"/>
      <c r="R117" s="137">
        <f t="shared" si="105"/>
        <v>0</v>
      </c>
      <c r="S117" s="182">
        <f t="shared" si="106"/>
        <v>0</v>
      </c>
      <c r="T117" s="169">
        <f>'Μέση ετήσια κατανάλωση'!$F78*Πελάτες!X115</f>
        <v>0</v>
      </c>
      <c r="U117" s="137">
        <f>'Μέση ετήσια κατανάλωση'!$G78*(Πελάτες!V115-Πελάτες!$P115)</f>
        <v>0</v>
      </c>
      <c r="V117" s="137">
        <f t="shared" si="107"/>
        <v>0</v>
      </c>
      <c r="W117" s="68"/>
      <c r="X117" s="137">
        <f t="shared" si="108"/>
        <v>0</v>
      </c>
      <c r="Y117" s="167">
        <f t="shared" si="109"/>
        <v>0</v>
      </c>
      <c r="Z117" s="169">
        <f>'Μέση ετήσια κατανάλωση'!$F78*Πελάτες!AA115</f>
        <v>0</v>
      </c>
      <c r="AA117" s="137">
        <f>'Μέση ετήσια κατανάλωση'!$G78*(Πελάτες!Y115-Πελάτες!$P115)</f>
        <v>0</v>
      </c>
      <c r="AB117" s="137">
        <f t="shared" si="110"/>
        <v>0</v>
      </c>
      <c r="AC117" s="68"/>
      <c r="AD117" s="137">
        <f t="shared" si="111"/>
        <v>0</v>
      </c>
      <c r="AE117" s="167">
        <f t="shared" si="112"/>
        <v>0</v>
      </c>
      <c r="AF117" s="169">
        <f>'Μέση ετήσια κατανάλωση'!$F78*Πελάτες!AD115</f>
        <v>0</v>
      </c>
      <c r="AG117" s="137">
        <f>'Μέση ετήσια κατανάλωση'!$G78*(Πελάτες!AB115-Πελάτες!$P115)</f>
        <v>0</v>
      </c>
      <c r="AH117" s="137">
        <f t="shared" si="113"/>
        <v>0</v>
      </c>
      <c r="AI117" s="68"/>
      <c r="AJ117" s="137">
        <f t="shared" si="114"/>
        <v>0</v>
      </c>
      <c r="AK117" s="167">
        <f t="shared" si="115"/>
        <v>0</v>
      </c>
      <c r="AL117" s="169">
        <f>'Μέση ετήσια κατανάλωση'!$F78*Πελάτες!AG115</f>
        <v>0</v>
      </c>
      <c r="AM117" s="137">
        <f>'Μέση ετήσια κατανάλωση'!$G78*(Πελάτες!AE115-Πελάτες!$P115)</f>
        <v>0</v>
      </c>
      <c r="AN117" s="137">
        <f t="shared" si="116"/>
        <v>0</v>
      </c>
      <c r="AO117" s="68"/>
      <c r="AP117" s="137">
        <f t="shared" si="117"/>
        <v>0</v>
      </c>
      <c r="AQ117" s="167">
        <f t="shared" si="118"/>
        <v>0</v>
      </c>
      <c r="AR117" s="164">
        <f t="shared" si="119"/>
        <v>0</v>
      </c>
      <c r="AS117" s="165">
        <f t="shared" si="120"/>
        <v>0</v>
      </c>
    </row>
    <row r="118" spans="2:45" outlineLevel="1" x14ac:dyDescent="0.35">
      <c r="B118" s="238" t="s">
        <v>78</v>
      </c>
      <c r="C118" s="62" t="s">
        <v>115</v>
      </c>
      <c r="D118" s="83"/>
      <c r="E118" s="68"/>
      <c r="F118" s="167">
        <f t="shared" si="102"/>
        <v>0</v>
      </c>
      <c r="G118" s="68"/>
      <c r="H118" s="167">
        <f t="shared" si="103"/>
        <v>0</v>
      </c>
      <c r="I118" s="68"/>
      <c r="J118" s="167">
        <f t="shared" si="104"/>
        <v>0</v>
      </c>
      <c r="K118" s="68">
        <v>14</v>
      </c>
      <c r="L118" s="167">
        <f t="shared" si="95"/>
        <v>0</v>
      </c>
      <c r="M118" s="164">
        <f t="shared" si="96"/>
        <v>14</v>
      </c>
      <c r="N118" s="165">
        <f t="shared" si="97"/>
        <v>0</v>
      </c>
      <c r="P118" s="169">
        <f>'Μέση ετήσια κατανάλωση'!$F79*Πελάτες!U116</f>
        <v>360</v>
      </c>
      <c r="Q118" s="68">
        <v>14</v>
      </c>
      <c r="R118" s="137">
        <f t="shared" si="105"/>
        <v>374</v>
      </c>
      <c r="S118" s="182">
        <f t="shared" si="106"/>
        <v>25.714285714285715</v>
      </c>
      <c r="T118" s="169">
        <f>'Μέση ετήσια κατανάλωση'!$F79*Πελάτες!X116</f>
        <v>306</v>
      </c>
      <c r="U118" s="137">
        <f>'Μέση ετήσια κατανάλωση'!$G79*(Πελάτες!V116-Πελάτες!$P116)</f>
        <v>1800</v>
      </c>
      <c r="V118" s="137">
        <f t="shared" si="107"/>
        <v>2106</v>
      </c>
      <c r="W118" s="68">
        <v>14</v>
      </c>
      <c r="X118" s="137">
        <f t="shared" si="108"/>
        <v>2120</v>
      </c>
      <c r="Y118" s="167">
        <f t="shared" si="109"/>
        <v>4.6684491978609621</v>
      </c>
      <c r="Z118" s="169">
        <f>'Μέση ετήσια κατανάλωση'!$F79*Πελάτες!AA116</f>
        <v>306</v>
      </c>
      <c r="AA118" s="137">
        <f>'Μέση ετήσια κατανάλωση'!$G79*(Πελάτες!Y116-Πελάτες!$P116)</f>
        <v>3330</v>
      </c>
      <c r="AB118" s="137">
        <f t="shared" si="110"/>
        <v>3636</v>
      </c>
      <c r="AC118" s="68">
        <v>14</v>
      </c>
      <c r="AD118" s="137">
        <f t="shared" si="111"/>
        <v>3650</v>
      </c>
      <c r="AE118" s="167">
        <f t="shared" si="112"/>
        <v>0.72169811320754718</v>
      </c>
      <c r="AF118" s="169">
        <f>'Μέση ετήσια κατανάλωση'!$F79*Πελάτες!AD116</f>
        <v>306</v>
      </c>
      <c r="AG118" s="137">
        <f>'Μέση ετήσια κατανάλωση'!$G79*(Πελάτες!AB116-Πελάτες!$P116)</f>
        <v>4860</v>
      </c>
      <c r="AH118" s="137">
        <f t="shared" si="113"/>
        <v>5166</v>
      </c>
      <c r="AI118" s="68">
        <v>14</v>
      </c>
      <c r="AJ118" s="137">
        <f t="shared" si="114"/>
        <v>5180</v>
      </c>
      <c r="AK118" s="167">
        <f t="shared" si="115"/>
        <v>0.41917808219178082</v>
      </c>
      <c r="AL118" s="169">
        <f>'Μέση ετήσια κατανάλωση'!$F79*Πελάτες!AG116</f>
        <v>270</v>
      </c>
      <c r="AM118" s="137">
        <f>'Μέση ετήσια κατανάλωση'!$G79*(Πελάτες!AE116-Πελάτες!$P116)</f>
        <v>6390</v>
      </c>
      <c r="AN118" s="137">
        <f t="shared" si="116"/>
        <v>6660</v>
      </c>
      <c r="AO118" s="68">
        <v>14</v>
      </c>
      <c r="AP118" s="137">
        <f t="shared" si="117"/>
        <v>6674</v>
      </c>
      <c r="AQ118" s="167">
        <f t="shared" si="118"/>
        <v>0.28841698841698843</v>
      </c>
      <c r="AR118" s="164">
        <f t="shared" si="119"/>
        <v>17998</v>
      </c>
      <c r="AS118" s="165">
        <f t="shared" si="120"/>
        <v>1.0553162220934595</v>
      </c>
    </row>
    <row r="119" spans="2:45" outlineLevel="1" x14ac:dyDescent="0.35">
      <c r="B119" s="237" t="s">
        <v>79</v>
      </c>
      <c r="C119" s="62" t="s">
        <v>115</v>
      </c>
      <c r="D119" s="83"/>
      <c r="E119" s="68"/>
      <c r="F119" s="167">
        <f t="shared" si="102"/>
        <v>0</v>
      </c>
      <c r="G119" s="68"/>
      <c r="H119" s="167">
        <f t="shared" si="103"/>
        <v>0</v>
      </c>
      <c r="I119" s="68"/>
      <c r="J119" s="167">
        <f t="shared" si="104"/>
        <v>0</v>
      </c>
      <c r="K119" s="68"/>
      <c r="L119" s="167">
        <f t="shared" si="95"/>
        <v>0</v>
      </c>
      <c r="M119" s="164">
        <f t="shared" si="96"/>
        <v>0</v>
      </c>
      <c r="N119" s="165">
        <f t="shared" si="97"/>
        <v>0</v>
      </c>
      <c r="P119" s="169">
        <f>'Μέση ετήσια κατανάλωση'!$F80*Πελάτες!U117</f>
        <v>0</v>
      </c>
      <c r="Q119" s="68"/>
      <c r="R119" s="137">
        <f t="shared" si="105"/>
        <v>0</v>
      </c>
      <c r="S119" s="182">
        <f t="shared" si="106"/>
        <v>0</v>
      </c>
      <c r="T119" s="169">
        <f>'Μέση ετήσια κατανάλωση'!$F80*Πελάτες!X117</f>
        <v>0</v>
      </c>
      <c r="U119" s="137">
        <f>'Μέση ετήσια κατανάλωση'!$G80*(Πελάτες!V117-Πελάτες!$P117)</f>
        <v>0</v>
      </c>
      <c r="V119" s="137">
        <f t="shared" si="107"/>
        <v>0</v>
      </c>
      <c r="W119" s="68"/>
      <c r="X119" s="137">
        <f t="shared" si="108"/>
        <v>0</v>
      </c>
      <c r="Y119" s="167">
        <f t="shared" si="109"/>
        <v>0</v>
      </c>
      <c r="Z119" s="169">
        <f>'Μέση ετήσια κατανάλωση'!$F80*Πελάτες!AA117</f>
        <v>0</v>
      </c>
      <c r="AA119" s="137">
        <f>'Μέση ετήσια κατανάλωση'!$G80*(Πελάτες!Y117-Πελάτες!$P117)</f>
        <v>0</v>
      </c>
      <c r="AB119" s="137">
        <f t="shared" si="110"/>
        <v>0</v>
      </c>
      <c r="AC119" s="68"/>
      <c r="AD119" s="137">
        <f t="shared" si="111"/>
        <v>0</v>
      </c>
      <c r="AE119" s="167">
        <f t="shared" si="112"/>
        <v>0</v>
      </c>
      <c r="AF119" s="169">
        <f>'Μέση ετήσια κατανάλωση'!$F80*Πελάτες!AD117</f>
        <v>0</v>
      </c>
      <c r="AG119" s="137">
        <f>'Μέση ετήσια κατανάλωση'!$G80*(Πελάτες!AB117-Πελάτες!$P117)</f>
        <v>0</v>
      </c>
      <c r="AH119" s="137">
        <f t="shared" si="113"/>
        <v>0</v>
      </c>
      <c r="AI119" s="68"/>
      <c r="AJ119" s="137">
        <f t="shared" si="114"/>
        <v>0</v>
      </c>
      <c r="AK119" s="167">
        <f t="shared" si="115"/>
        <v>0</v>
      </c>
      <c r="AL119" s="169">
        <f>'Μέση ετήσια κατανάλωση'!$F80*Πελάτες!AG117</f>
        <v>0</v>
      </c>
      <c r="AM119" s="137">
        <f>'Μέση ετήσια κατανάλωση'!$G80*(Πελάτες!AE117-Πελάτες!$P117)</f>
        <v>0</v>
      </c>
      <c r="AN119" s="137">
        <f t="shared" si="116"/>
        <v>0</v>
      </c>
      <c r="AO119" s="68"/>
      <c r="AP119" s="137">
        <f t="shared" si="117"/>
        <v>0</v>
      </c>
      <c r="AQ119" s="167">
        <f t="shared" si="118"/>
        <v>0</v>
      </c>
      <c r="AR119" s="164">
        <f t="shared" si="119"/>
        <v>0</v>
      </c>
      <c r="AS119" s="165">
        <f t="shared" si="120"/>
        <v>0</v>
      </c>
    </row>
    <row r="120" spans="2:45" outlineLevel="1" x14ac:dyDescent="0.35">
      <c r="B120" s="238" t="s">
        <v>80</v>
      </c>
      <c r="C120" s="62" t="s">
        <v>115</v>
      </c>
      <c r="D120" s="83"/>
      <c r="E120" s="68"/>
      <c r="F120" s="167">
        <f t="shared" si="102"/>
        <v>0</v>
      </c>
      <c r="G120" s="68"/>
      <c r="H120" s="167">
        <f t="shared" si="103"/>
        <v>0</v>
      </c>
      <c r="I120" s="68"/>
      <c r="J120" s="167">
        <f t="shared" si="104"/>
        <v>0</v>
      </c>
      <c r="K120" s="68"/>
      <c r="L120" s="167">
        <f t="shared" si="95"/>
        <v>0</v>
      </c>
      <c r="M120" s="164">
        <f t="shared" si="96"/>
        <v>0</v>
      </c>
      <c r="N120" s="165">
        <f t="shared" si="97"/>
        <v>0</v>
      </c>
      <c r="P120" s="169">
        <f>'Μέση ετήσια κατανάλωση'!$F81*Πελάτες!U118</f>
        <v>342</v>
      </c>
      <c r="Q120" s="68"/>
      <c r="R120" s="137">
        <f t="shared" si="105"/>
        <v>342</v>
      </c>
      <c r="S120" s="182">
        <f t="shared" si="106"/>
        <v>0</v>
      </c>
      <c r="T120" s="169">
        <f>'Μέση ετήσια κατανάλωση'!$F81*Πελάτες!X118</f>
        <v>288</v>
      </c>
      <c r="U120" s="137">
        <f>'Μέση ετήσια κατανάλωση'!$G81*(Πελάτες!V118-Πελάτες!$P118)</f>
        <v>1710</v>
      </c>
      <c r="V120" s="137">
        <f t="shared" si="107"/>
        <v>1998</v>
      </c>
      <c r="W120" s="68"/>
      <c r="X120" s="137">
        <f t="shared" si="108"/>
        <v>1998</v>
      </c>
      <c r="Y120" s="167">
        <f t="shared" si="109"/>
        <v>4.8421052631578947</v>
      </c>
      <c r="Z120" s="169">
        <f>'Μέση ετήσια κατανάλωση'!$F81*Πελάτες!AA118</f>
        <v>342</v>
      </c>
      <c r="AA120" s="137">
        <f>'Μέση ετήσια κατανάλωση'!$G81*(Πελάτες!Y118-Πελάτες!$P118)</f>
        <v>3150</v>
      </c>
      <c r="AB120" s="137">
        <f t="shared" si="110"/>
        <v>3492</v>
      </c>
      <c r="AC120" s="68"/>
      <c r="AD120" s="137">
        <f t="shared" si="111"/>
        <v>3492</v>
      </c>
      <c r="AE120" s="167">
        <f t="shared" si="112"/>
        <v>0.74774774774774777</v>
      </c>
      <c r="AF120" s="169">
        <f>'Μέση ετήσια κατανάλωση'!$F81*Πελάτες!AD118</f>
        <v>252</v>
      </c>
      <c r="AG120" s="137">
        <f>'Μέση ετήσια κατανάλωση'!$G81*(Πελάτες!AB118-Πελάτες!$P118)</f>
        <v>4860</v>
      </c>
      <c r="AH120" s="137">
        <f t="shared" si="113"/>
        <v>5112</v>
      </c>
      <c r="AI120" s="68"/>
      <c r="AJ120" s="137">
        <f t="shared" si="114"/>
        <v>5112</v>
      </c>
      <c r="AK120" s="167">
        <f t="shared" si="115"/>
        <v>0.46391752577319589</v>
      </c>
      <c r="AL120" s="169">
        <f>'Μέση ετήσια κατανάλωση'!$F81*Πελάτες!AG118</f>
        <v>234</v>
      </c>
      <c r="AM120" s="137">
        <f>'Μέση ετήσια κατανάλωση'!$G81*(Πελάτες!AE118-Πελάτες!$P118)</f>
        <v>6120</v>
      </c>
      <c r="AN120" s="137">
        <f t="shared" si="116"/>
        <v>6354</v>
      </c>
      <c r="AO120" s="68"/>
      <c r="AP120" s="137">
        <f t="shared" si="117"/>
        <v>6354</v>
      </c>
      <c r="AQ120" s="167">
        <f t="shared" si="118"/>
        <v>0.24295774647887325</v>
      </c>
      <c r="AR120" s="164">
        <f t="shared" si="119"/>
        <v>17298</v>
      </c>
      <c r="AS120" s="165">
        <f t="shared" si="120"/>
        <v>1.0761334996828822</v>
      </c>
    </row>
    <row r="121" spans="2:45" outlineLevel="1" x14ac:dyDescent="0.35">
      <c r="B121" s="237" t="s">
        <v>81</v>
      </c>
      <c r="C121" s="62" t="s">
        <v>115</v>
      </c>
      <c r="D121" s="83"/>
      <c r="E121" s="68"/>
      <c r="F121" s="167">
        <f t="shared" si="102"/>
        <v>0</v>
      </c>
      <c r="G121" s="68"/>
      <c r="H121" s="167">
        <f t="shared" si="103"/>
        <v>0</v>
      </c>
      <c r="I121" s="68"/>
      <c r="J121" s="167">
        <f t="shared" si="104"/>
        <v>0</v>
      </c>
      <c r="K121" s="68"/>
      <c r="L121" s="167">
        <f t="shared" si="95"/>
        <v>0</v>
      </c>
      <c r="M121" s="164">
        <f t="shared" si="96"/>
        <v>0</v>
      </c>
      <c r="N121" s="165">
        <f t="shared" si="97"/>
        <v>0</v>
      </c>
      <c r="P121" s="169">
        <f>'Μέση ετήσια κατανάλωση'!$F82*Πελάτες!U119</f>
        <v>0</v>
      </c>
      <c r="Q121" s="68"/>
      <c r="R121" s="137">
        <f t="shared" si="105"/>
        <v>0</v>
      </c>
      <c r="S121" s="182">
        <f t="shared" si="106"/>
        <v>0</v>
      </c>
      <c r="T121" s="169">
        <f>'Μέση ετήσια κατανάλωση'!$F82*Πελάτες!X119</f>
        <v>0</v>
      </c>
      <c r="U121" s="137">
        <f>'Μέση ετήσια κατανάλωση'!$G82*(Πελάτες!V119-Πελάτες!$P119)</f>
        <v>0</v>
      </c>
      <c r="V121" s="137">
        <f t="shared" si="107"/>
        <v>0</v>
      </c>
      <c r="W121" s="68"/>
      <c r="X121" s="137">
        <f t="shared" si="108"/>
        <v>0</v>
      </c>
      <c r="Y121" s="167">
        <f t="shared" si="109"/>
        <v>0</v>
      </c>
      <c r="Z121" s="169">
        <f>'Μέση ετήσια κατανάλωση'!$F82*Πελάτες!AA119</f>
        <v>0</v>
      </c>
      <c r="AA121" s="137">
        <f>'Μέση ετήσια κατανάλωση'!$G82*(Πελάτες!Y119-Πελάτες!$P119)</f>
        <v>0</v>
      </c>
      <c r="AB121" s="137">
        <f t="shared" si="110"/>
        <v>0</v>
      </c>
      <c r="AC121" s="68"/>
      <c r="AD121" s="137">
        <f t="shared" si="111"/>
        <v>0</v>
      </c>
      <c r="AE121" s="167">
        <f t="shared" si="112"/>
        <v>0</v>
      </c>
      <c r="AF121" s="169">
        <f>'Μέση ετήσια κατανάλωση'!$F82*Πελάτες!AD119</f>
        <v>0</v>
      </c>
      <c r="AG121" s="137">
        <f>'Μέση ετήσια κατανάλωση'!$G82*(Πελάτες!AB119-Πελάτες!$P119)</f>
        <v>0</v>
      </c>
      <c r="AH121" s="137">
        <f t="shared" si="113"/>
        <v>0</v>
      </c>
      <c r="AI121" s="68"/>
      <c r="AJ121" s="137">
        <f t="shared" si="114"/>
        <v>0</v>
      </c>
      <c r="AK121" s="167">
        <f t="shared" si="115"/>
        <v>0</v>
      </c>
      <c r="AL121" s="169">
        <f>'Μέση ετήσια κατανάλωση'!$F82*Πελάτες!AG119</f>
        <v>0</v>
      </c>
      <c r="AM121" s="137">
        <f>'Μέση ετήσια κατανάλωση'!$G82*(Πελάτες!AE119-Πελάτες!$P119)</f>
        <v>0</v>
      </c>
      <c r="AN121" s="137">
        <f t="shared" si="116"/>
        <v>0</v>
      </c>
      <c r="AO121" s="68"/>
      <c r="AP121" s="137">
        <f t="shared" si="117"/>
        <v>0</v>
      </c>
      <c r="AQ121" s="167">
        <f t="shared" si="118"/>
        <v>0</v>
      </c>
      <c r="AR121" s="164">
        <f t="shared" si="119"/>
        <v>0</v>
      </c>
      <c r="AS121" s="165">
        <f t="shared" si="120"/>
        <v>0</v>
      </c>
    </row>
    <row r="122" spans="2:45" outlineLevel="1" x14ac:dyDescent="0.35">
      <c r="B122" s="238" t="s">
        <v>82</v>
      </c>
      <c r="C122" s="62" t="s">
        <v>115</v>
      </c>
      <c r="D122" s="83"/>
      <c r="E122" s="68"/>
      <c r="F122" s="167">
        <f t="shared" si="102"/>
        <v>0</v>
      </c>
      <c r="G122" s="68"/>
      <c r="H122" s="167">
        <f t="shared" si="103"/>
        <v>0</v>
      </c>
      <c r="I122" s="68"/>
      <c r="J122" s="167">
        <f t="shared" si="104"/>
        <v>0</v>
      </c>
      <c r="K122" s="68"/>
      <c r="L122" s="167">
        <f t="shared" si="95"/>
        <v>0</v>
      </c>
      <c r="M122" s="164">
        <f t="shared" si="96"/>
        <v>0</v>
      </c>
      <c r="N122" s="165">
        <f t="shared" si="97"/>
        <v>0</v>
      </c>
      <c r="P122" s="169">
        <f>'Μέση ετήσια κατανάλωση'!$F83*Πελάτες!U120</f>
        <v>360</v>
      </c>
      <c r="Q122" s="68"/>
      <c r="R122" s="137">
        <f t="shared" si="105"/>
        <v>360</v>
      </c>
      <c r="S122" s="182">
        <f t="shared" si="106"/>
        <v>0</v>
      </c>
      <c r="T122" s="169">
        <f>'Μέση ετήσια κατανάλωση'!$F83*Πελάτες!X120</f>
        <v>342</v>
      </c>
      <c r="U122" s="137">
        <f>'Μέση ετήσια κατανάλωση'!$G83*(Πελάτες!V120-Πελάτες!$P120)</f>
        <v>1800</v>
      </c>
      <c r="V122" s="137">
        <f t="shared" si="107"/>
        <v>2142</v>
      </c>
      <c r="W122" s="68"/>
      <c r="X122" s="137">
        <f t="shared" si="108"/>
        <v>2142</v>
      </c>
      <c r="Y122" s="167">
        <f t="shared" si="109"/>
        <v>4.95</v>
      </c>
      <c r="Z122" s="169">
        <f>'Μέση ετήσια κατανάλωση'!$F83*Πελάτες!AA120</f>
        <v>324</v>
      </c>
      <c r="AA122" s="137">
        <f>'Μέση ετήσια κατανάλωση'!$G83*(Πελάτες!Y120-Πελάτες!$P120)</f>
        <v>3510</v>
      </c>
      <c r="AB122" s="137">
        <f t="shared" si="110"/>
        <v>3834</v>
      </c>
      <c r="AC122" s="68"/>
      <c r="AD122" s="137">
        <f t="shared" si="111"/>
        <v>3834</v>
      </c>
      <c r="AE122" s="167">
        <f t="shared" si="112"/>
        <v>0.78991596638655459</v>
      </c>
      <c r="AF122" s="169">
        <f>'Μέση ετήσια κατανάλωση'!$F83*Πελάτες!AD120</f>
        <v>252</v>
      </c>
      <c r="AG122" s="137">
        <f>'Μέση ετήσια κατανάλωση'!$G83*(Πελάτες!AB120-Πελάτες!$P120)</f>
        <v>5130</v>
      </c>
      <c r="AH122" s="137">
        <f t="shared" si="113"/>
        <v>5382</v>
      </c>
      <c r="AI122" s="68"/>
      <c r="AJ122" s="137">
        <f t="shared" si="114"/>
        <v>5382</v>
      </c>
      <c r="AK122" s="167">
        <f t="shared" si="115"/>
        <v>0.40375586854460094</v>
      </c>
      <c r="AL122" s="169">
        <f>'Μέση ετήσια κατανάλωση'!$F83*Πελάτες!AG120</f>
        <v>216</v>
      </c>
      <c r="AM122" s="137">
        <f>'Μέση ετήσια κατανάλωση'!$G83*(Πελάτες!AE120-Πελάτες!$P120)</f>
        <v>6390</v>
      </c>
      <c r="AN122" s="137">
        <f t="shared" si="116"/>
        <v>6606</v>
      </c>
      <c r="AO122" s="68"/>
      <c r="AP122" s="137">
        <f t="shared" si="117"/>
        <v>6606</v>
      </c>
      <c r="AQ122" s="167">
        <f t="shared" si="118"/>
        <v>0.22742474916387959</v>
      </c>
      <c r="AR122" s="164">
        <f t="shared" si="119"/>
        <v>18324</v>
      </c>
      <c r="AS122" s="165">
        <f t="shared" si="120"/>
        <v>1.0697077083783544</v>
      </c>
    </row>
    <row r="123" spans="2:45" outlineLevel="1" x14ac:dyDescent="0.35">
      <c r="B123" s="237" t="s">
        <v>83</v>
      </c>
      <c r="C123" s="62" t="s">
        <v>115</v>
      </c>
      <c r="D123" s="83"/>
      <c r="E123" s="68"/>
      <c r="F123" s="167">
        <f t="shared" si="102"/>
        <v>0</v>
      </c>
      <c r="G123" s="68"/>
      <c r="H123" s="167">
        <f t="shared" si="103"/>
        <v>0</v>
      </c>
      <c r="I123" s="68"/>
      <c r="J123" s="167">
        <f t="shared" si="104"/>
        <v>0</v>
      </c>
      <c r="K123" s="68"/>
      <c r="L123" s="167">
        <f t="shared" si="95"/>
        <v>0</v>
      </c>
      <c r="M123" s="164">
        <f t="shared" si="96"/>
        <v>0</v>
      </c>
      <c r="N123" s="165">
        <f t="shared" si="97"/>
        <v>0</v>
      </c>
      <c r="P123" s="169">
        <f>'Μέση ετήσια κατανάλωση'!$F84*Πελάτες!U121</f>
        <v>0</v>
      </c>
      <c r="Q123" s="68"/>
      <c r="R123" s="137">
        <f t="shared" si="105"/>
        <v>0</v>
      </c>
      <c r="S123" s="182">
        <f t="shared" si="106"/>
        <v>0</v>
      </c>
      <c r="T123" s="169">
        <f>'Μέση ετήσια κατανάλωση'!$F84*Πελάτες!X121</f>
        <v>0</v>
      </c>
      <c r="U123" s="137">
        <f>'Μέση ετήσια κατανάλωση'!$G84*(Πελάτες!V121-Πελάτες!$P121)</f>
        <v>0</v>
      </c>
      <c r="V123" s="137">
        <f t="shared" si="107"/>
        <v>0</v>
      </c>
      <c r="W123" s="68"/>
      <c r="X123" s="137">
        <f t="shared" si="108"/>
        <v>0</v>
      </c>
      <c r="Y123" s="167">
        <f t="shared" si="109"/>
        <v>0</v>
      </c>
      <c r="Z123" s="169">
        <f>'Μέση ετήσια κατανάλωση'!$F84*Πελάτες!AA121</f>
        <v>0</v>
      </c>
      <c r="AA123" s="137">
        <f>'Μέση ετήσια κατανάλωση'!$G84*(Πελάτες!Y121-Πελάτες!$P121)</f>
        <v>0</v>
      </c>
      <c r="AB123" s="137">
        <f t="shared" si="110"/>
        <v>0</v>
      </c>
      <c r="AC123" s="68"/>
      <c r="AD123" s="137">
        <f t="shared" si="111"/>
        <v>0</v>
      </c>
      <c r="AE123" s="167">
        <f t="shared" si="112"/>
        <v>0</v>
      </c>
      <c r="AF123" s="169">
        <f>'Μέση ετήσια κατανάλωση'!$F84*Πελάτες!AD121</f>
        <v>0</v>
      </c>
      <c r="AG123" s="137">
        <f>'Μέση ετήσια κατανάλωση'!$G84*(Πελάτες!AB121-Πελάτες!$P121)</f>
        <v>0</v>
      </c>
      <c r="AH123" s="137">
        <f t="shared" si="113"/>
        <v>0</v>
      </c>
      <c r="AI123" s="68"/>
      <c r="AJ123" s="137">
        <f t="shared" si="114"/>
        <v>0</v>
      </c>
      <c r="AK123" s="167">
        <f t="shared" si="115"/>
        <v>0</v>
      </c>
      <c r="AL123" s="169">
        <f>'Μέση ετήσια κατανάλωση'!$F84*Πελάτες!AG121</f>
        <v>0</v>
      </c>
      <c r="AM123" s="137">
        <f>'Μέση ετήσια κατανάλωση'!$G84*(Πελάτες!AE121-Πελάτες!$P121)</f>
        <v>0</v>
      </c>
      <c r="AN123" s="137">
        <f t="shared" si="116"/>
        <v>0</v>
      </c>
      <c r="AO123" s="68"/>
      <c r="AP123" s="137">
        <f t="shared" si="117"/>
        <v>0</v>
      </c>
      <c r="AQ123" s="167">
        <f t="shared" si="118"/>
        <v>0</v>
      </c>
      <c r="AR123" s="164">
        <f t="shared" si="119"/>
        <v>0</v>
      </c>
      <c r="AS123" s="165">
        <f t="shared" si="120"/>
        <v>0</v>
      </c>
    </row>
    <row r="124" spans="2:45" outlineLevel="1" x14ac:dyDescent="0.35">
      <c r="B124" s="238" t="s">
        <v>84</v>
      </c>
      <c r="C124" s="62" t="s">
        <v>115</v>
      </c>
      <c r="D124" s="83"/>
      <c r="E124" s="68"/>
      <c r="F124" s="167">
        <f t="shared" si="102"/>
        <v>0</v>
      </c>
      <c r="G124" s="68"/>
      <c r="H124" s="167">
        <f t="shared" si="103"/>
        <v>0</v>
      </c>
      <c r="I124" s="68"/>
      <c r="J124" s="167">
        <f t="shared" si="104"/>
        <v>0</v>
      </c>
      <c r="K124" s="68"/>
      <c r="L124" s="167">
        <f t="shared" si="95"/>
        <v>0</v>
      </c>
      <c r="M124" s="164">
        <f t="shared" si="96"/>
        <v>0</v>
      </c>
      <c r="N124" s="165">
        <f t="shared" si="97"/>
        <v>0</v>
      </c>
      <c r="P124" s="169">
        <f>'Μέση ετήσια κατανάλωση'!$F85*Πελάτες!U122</f>
        <v>0</v>
      </c>
      <c r="Q124" s="68"/>
      <c r="R124" s="137">
        <f t="shared" si="105"/>
        <v>0</v>
      </c>
      <c r="S124" s="182">
        <f t="shared" si="106"/>
        <v>0</v>
      </c>
      <c r="T124" s="169">
        <f>'Μέση ετήσια κατανάλωση'!$F85*Πελάτες!X122</f>
        <v>0</v>
      </c>
      <c r="U124" s="137">
        <f>'Μέση ετήσια κατανάλωση'!$G85*(Πελάτες!V122-Πελάτες!$P122)</f>
        <v>0</v>
      </c>
      <c r="V124" s="137">
        <f t="shared" si="107"/>
        <v>0</v>
      </c>
      <c r="W124" s="68"/>
      <c r="X124" s="137">
        <f t="shared" si="108"/>
        <v>0</v>
      </c>
      <c r="Y124" s="167">
        <f t="shared" si="109"/>
        <v>0</v>
      </c>
      <c r="Z124" s="169">
        <f>'Μέση ετήσια κατανάλωση'!$F85*Πελάτες!AA122</f>
        <v>0</v>
      </c>
      <c r="AA124" s="137">
        <f>'Μέση ετήσια κατανάλωση'!$G85*(Πελάτες!Y122-Πελάτες!$P122)</f>
        <v>0</v>
      </c>
      <c r="AB124" s="137">
        <f t="shared" si="110"/>
        <v>0</v>
      </c>
      <c r="AC124" s="68"/>
      <c r="AD124" s="137">
        <f t="shared" si="111"/>
        <v>0</v>
      </c>
      <c r="AE124" s="167">
        <f t="shared" si="112"/>
        <v>0</v>
      </c>
      <c r="AF124" s="169">
        <f>'Μέση ετήσια κατανάλωση'!$F85*Πελάτες!AD122</f>
        <v>0</v>
      </c>
      <c r="AG124" s="137">
        <f>'Μέση ετήσια κατανάλωση'!$G85*(Πελάτες!AB122-Πελάτες!$P122)</f>
        <v>0</v>
      </c>
      <c r="AH124" s="137">
        <f t="shared" si="113"/>
        <v>0</v>
      </c>
      <c r="AI124" s="68"/>
      <c r="AJ124" s="137">
        <f t="shared" si="114"/>
        <v>0</v>
      </c>
      <c r="AK124" s="167">
        <f t="shared" si="115"/>
        <v>0</v>
      </c>
      <c r="AL124" s="169">
        <f>'Μέση ετήσια κατανάλωση'!$F85*Πελάτες!AG122</f>
        <v>0</v>
      </c>
      <c r="AM124" s="137">
        <f>'Μέση ετήσια κατανάλωση'!$G85*(Πελάτες!AE122-Πελάτες!$P122)</f>
        <v>0</v>
      </c>
      <c r="AN124" s="137">
        <f t="shared" si="116"/>
        <v>0</v>
      </c>
      <c r="AO124" s="68"/>
      <c r="AP124" s="137">
        <f t="shared" si="117"/>
        <v>0</v>
      </c>
      <c r="AQ124" s="167">
        <f t="shared" si="118"/>
        <v>0</v>
      </c>
      <c r="AR124" s="164">
        <f t="shared" si="119"/>
        <v>0</v>
      </c>
      <c r="AS124" s="165">
        <f t="shared" si="120"/>
        <v>0</v>
      </c>
    </row>
    <row r="125" spans="2:45" outlineLevel="1" x14ac:dyDescent="0.35">
      <c r="B125" s="237" t="s">
        <v>85</v>
      </c>
      <c r="C125" s="62" t="s">
        <v>115</v>
      </c>
      <c r="D125" s="83"/>
      <c r="E125" s="68"/>
      <c r="F125" s="167">
        <f t="shared" si="102"/>
        <v>0</v>
      </c>
      <c r="G125" s="68"/>
      <c r="H125" s="167">
        <f t="shared" si="103"/>
        <v>0</v>
      </c>
      <c r="I125" s="68"/>
      <c r="J125" s="167">
        <f t="shared" si="104"/>
        <v>0</v>
      </c>
      <c r="K125" s="68"/>
      <c r="L125" s="167">
        <f t="shared" si="95"/>
        <v>0</v>
      </c>
      <c r="M125" s="164">
        <f t="shared" si="96"/>
        <v>0</v>
      </c>
      <c r="N125" s="165">
        <f t="shared" si="97"/>
        <v>0</v>
      </c>
      <c r="P125" s="169">
        <f>'Μέση ετήσια κατανάλωση'!$F86*Πελάτες!U123</f>
        <v>0</v>
      </c>
      <c r="Q125" s="68"/>
      <c r="R125" s="137">
        <f t="shared" si="105"/>
        <v>0</v>
      </c>
      <c r="S125" s="182">
        <f t="shared" si="106"/>
        <v>0</v>
      </c>
      <c r="T125" s="169">
        <f>'Μέση ετήσια κατανάλωση'!$F86*Πελάτες!X123</f>
        <v>0</v>
      </c>
      <c r="U125" s="137">
        <f>'Μέση ετήσια κατανάλωση'!$G86*(Πελάτες!V123-Πελάτες!$P123)</f>
        <v>0</v>
      </c>
      <c r="V125" s="137">
        <f t="shared" si="107"/>
        <v>0</v>
      </c>
      <c r="W125" s="68"/>
      <c r="X125" s="137">
        <f t="shared" si="108"/>
        <v>0</v>
      </c>
      <c r="Y125" s="167">
        <f t="shared" si="109"/>
        <v>0</v>
      </c>
      <c r="Z125" s="169">
        <f>'Μέση ετήσια κατανάλωση'!$F86*Πελάτες!AA123</f>
        <v>0</v>
      </c>
      <c r="AA125" s="137">
        <f>'Μέση ετήσια κατανάλωση'!$G86*(Πελάτες!Y123-Πελάτες!$P123)</f>
        <v>0</v>
      </c>
      <c r="AB125" s="137">
        <f t="shared" si="110"/>
        <v>0</v>
      </c>
      <c r="AC125" s="68"/>
      <c r="AD125" s="137">
        <f t="shared" si="111"/>
        <v>0</v>
      </c>
      <c r="AE125" s="167">
        <f t="shared" si="112"/>
        <v>0</v>
      </c>
      <c r="AF125" s="169">
        <f>'Μέση ετήσια κατανάλωση'!$F86*Πελάτες!AD123</f>
        <v>0</v>
      </c>
      <c r="AG125" s="137">
        <f>'Μέση ετήσια κατανάλωση'!$G86*(Πελάτες!AB123-Πελάτες!$P123)</f>
        <v>0</v>
      </c>
      <c r="AH125" s="137">
        <f t="shared" si="113"/>
        <v>0</v>
      </c>
      <c r="AI125" s="68"/>
      <c r="AJ125" s="137">
        <f t="shared" si="114"/>
        <v>0</v>
      </c>
      <c r="AK125" s="167">
        <f t="shared" si="115"/>
        <v>0</v>
      </c>
      <c r="AL125" s="169">
        <f>'Μέση ετήσια κατανάλωση'!$F86*Πελάτες!AG123</f>
        <v>0</v>
      </c>
      <c r="AM125" s="137">
        <f>'Μέση ετήσια κατανάλωση'!$G86*(Πελάτες!AE123-Πελάτες!$P123)</f>
        <v>0</v>
      </c>
      <c r="AN125" s="137">
        <f t="shared" si="116"/>
        <v>0</v>
      </c>
      <c r="AO125" s="68"/>
      <c r="AP125" s="137">
        <f t="shared" si="117"/>
        <v>0</v>
      </c>
      <c r="AQ125" s="167">
        <f t="shared" si="118"/>
        <v>0</v>
      </c>
      <c r="AR125" s="164">
        <f t="shared" si="119"/>
        <v>0</v>
      </c>
      <c r="AS125" s="165">
        <f t="shared" si="120"/>
        <v>0</v>
      </c>
    </row>
    <row r="126" spans="2:45" outlineLevel="1" x14ac:dyDescent="0.35">
      <c r="B126" s="238" t="s">
        <v>86</v>
      </c>
      <c r="C126" s="62" t="s">
        <v>115</v>
      </c>
      <c r="D126" s="83"/>
      <c r="E126" s="68"/>
      <c r="F126" s="167">
        <f t="shared" si="102"/>
        <v>0</v>
      </c>
      <c r="G126" s="68"/>
      <c r="H126" s="167">
        <f t="shared" si="103"/>
        <v>0</v>
      </c>
      <c r="I126" s="68"/>
      <c r="J126" s="167">
        <f t="shared" si="104"/>
        <v>0</v>
      </c>
      <c r="K126" s="68"/>
      <c r="L126" s="167">
        <f t="shared" si="95"/>
        <v>0</v>
      </c>
      <c r="M126" s="164">
        <f t="shared" si="96"/>
        <v>0</v>
      </c>
      <c r="N126" s="165">
        <f t="shared" si="97"/>
        <v>0</v>
      </c>
      <c r="P126" s="169">
        <f>'Μέση ετήσια κατανάλωση'!$F87*Πελάτες!U124</f>
        <v>0</v>
      </c>
      <c r="Q126" s="68"/>
      <c r="R126" s="137">
        <f t="shared" si="105"/>
        <v>0</v>
      </c>
      <c r="S126" s="182">
        <f t="shared" si="106"/>
        <v>0</v>
      </c>
      <c r="T126" s="169">
        <f>'Μέση ετήσια κατανάλωση'!$F87*Πελάτες!X124</f>
        <v>0</v>
      </c>
      <c r="U126" s="137">
        <f>'Μέση ετήσια κατανάλωση'!$G87*(Πελάτες!V124-Πελάτες!$P124)</f>
        <v>0</v>
      </c>
      <c r="V126" s="137">
        <f t="shared" si="107"/>
        <v>0</v>
      </c>
      <c r="W126" s="68"/>
      <c r="X126" s="137">
        <f t="shared" si="108"/>
        <v>0</v>
      </c>
      <c r="Y126" s="167">
        <f t="shared" si="109"/>
        <v>0</v>
      </c>
      <c r="Z126" s="169">
        <f>'Μέση ετήσια κατανάλωση'!$F87*Πελάτες!AA124</f>
        <v>0</v>
      </c>
      <c r="AA126" s="137">
        <f>'Μέση ετήσια κατανάλωση'!$G87*(Πελάτες!Y124-Πελάτες!$P124)</f>
        <v>0</v>
      </c>
      <c r="AB126" s="137">
        <f t="shared" si="110"/>
        <v>0</v>
      </c>
      <c r="AC126" s="68"/>
      <c r="AD126" s="137">
        <f t="shared" si="111"/>
        <v>0</v>
      </c>
      <c r="AE126" s="167">
        <f t="shared" si="112"/>
        <v>0</v>
      </c>
      <c r="AF126" s="169">
        <f>'Μέση ετήσια κατανάλωση'!$F87*Πελάτες!AD124</f>
        <v>0</v>
      </c>
      <c r="AG126" s="137">
        <f>'Μέση ετήσια κατανάλωση'!$G87*(Πελάτες!AB124-Πελάτες!$P124)</f>
        <v>0</v>
      </c>
      <c r="AH126" s="137">
        <f t="shared" si="113"/>
        <v>0</v>
      </c>
      <c r="AI126" s="68"/>
      <c r="AJ126" s="137">
        <f t="shared" si="114"/>
        <v>0</v>
      </c>
      <c r="AK126" s="167">
        <f t="shared" si="115"/>
        <v>0</v>
      </c>
      <c r="AL126" s="169">
        <f>'Μέση ετήσια κατανάλωση'!$F87*Πελάτες!AG124</f>
        <v>0</v>
      </c>
      <c r="AM126" s="137">
        <f>'Μέση ετήσια κατανάλωση'!$G87*(Πελάτες!AE124-Πελάτες!$P124)</f>
        <v>0</v>
      </c>
      <c r="AN126" s="137">
        <f t="shared" si="116"/>
        <v>0</v>
      </c>
      <c r="AO126" s="68"/>
      <c r="AP126" s="137">
        <f t="shared" si="117"/>
        <v>0</v>
      </c>
      <c r="AQ126" s="167">
        <f t="shared" si="118"/>
        <v>0</v>
      </c>
      <c r="AR126" s="164">
        <f t="shared" si="119"/>
        <v>0</v>
      </c>
      <c r="AS126" s="165">
        <f t="shared" si="120"/>
        <v>0</v>
      </c>
    </row>
    <row r="127" spans="2:45" outlineLevel="1" x14ac:dyDescent="0.35">
      <c r="B127" s="237" t="s">
        <v>87</v>
      </c>
      <c r="C127" s="62" t="s">
        <v>115</v>
      </c>
      <c r="D127" s="83"/>
      <c r="E127" s="68"/>
      <c r="F127" s="167">
        <f t="shared" si="102"/>
        <v>0</v>
      </c>
      <c r="G127" s="68"/>
      <c r="H127" s="167">
        <f t="shared" si="103"/>
        <v>0</v>
      </c>
      <c r="I127" s="68"/>
      <c r="J127" s="167">
        <f t="shared" si="104"/>
        <v>0</v>
      </c>
      <c r="K127" s="68"/>
      <c r="L127" s="167">
        <f t="shared" si="95"/>
        <v>0</v>
      </c>
      <c r="M127" s="164">
        <f t="shared" si="96"/>
        <v>0</v>
      </c>
      <c r="N127" s="165">
        <f t="shared" si="97"/>
        <v>0</v>
      </c>
      <c r="P127" s="169">
        <f>'Μέση ετήσια κατανάλωση'!$F88*Πελάτες!U125</f>
        <v>0</v>
      </c>
      <c r="Q127" s="68"/>
      <c r="R127" s="137">
        <f t="shared" si="105"/>
        <v>0</v>
      </c>
      <c r="S127" s="182">
        <f t="shared" si="106"/>
        <v>0</v>
      </c>
      <c r="T127" s="169">
        <f>'Μέση ετήσια κατανάλωση'!$F88*Πελάτες!X125</f>
        <v>0</v>
      </c>
      <c r="U127" s="137">
        <f>'Μέση ετήσια κατανάλωση'!$G88*(Πελάτες!V125-Πελάτες!$P125)</f>
        <v>0</v>
      </c>
      <c r="V127" s="137">
        <f t="shared" si="107"/>
        <v>0</v>
      </c>
      <c r="W127" s="68"/>
      <c r="X127" s="137">
        <f t="shared" si="108"/>
        <v>0</v>
      </c>
      <c r="Y127" s="167">
        <f t="shared" si="109"/>
        <v>0</v>
      </c>
      <c r="Z127" s="169">
        <f>'Μέση ετήσια κατανάλωση'!$F88*Πελάτες!AA125</f>
        <v>0</v>
      </c>
      <c r="AA127" s="137">
        <f>'Μέση ετήσια κατανάλωση'!$G88*(Πελάτες!Y125-Πελάτες!$P125)</f>
        <v>0</v>
      </c>
      <c r="AB127" s="137">
        <f t="shared" si="110"/>
        <v>0</v>
      </c>
      <c r="AC127" s="68"/>
      <c r="AD127" s="137">
        <f t="shared" si="111"/>
        <v>0</v>
      </c>
      <c r="AE127" s="167">
        <f t="shared" si="112"/>
        <v>0</v>
      </c>
      <c r="AF127" s="169">
        <f>'Μέση ετήσια κατανάλωση'!$F88*Πελάτες!AD125</f>
        <v>0</v>
      </c>
      <c r="AG127" s="137">
        <f>'Μέση ετήσια κατανάλωση'!$G88*(Πελάτες!AB125-Πελάτες!$P125)</f>
        <v>0</v>
      </c>
      <c r="AH127" s="137">
        <f t="shared" si="113"/>
        <v>0</v>
      </c>
      <c r="AI127" s="68"/>
      <c r="AJ127" s="137">
        <f t="shared" si="114"/>
        <v>0</v>
      </c>
      <c r="AK127" s="167">
        <f t="shared" si="115"/>
        <v>0</v>
      </c>
      <c r="AL127" s="169">
        <f>'Μέση ετήσια κατανάλωση'!$F88*Πελάτες!AG125</f>
        <v>0</v>
      </c>
      <c r="AM127" s="137">
        <f>'Μέση ετήσια κατανάλωση'!$G88*(Πελάτες!AE125-Πελάτες!$P125)</f>
        <v>0</v>
      </c>
      <c r="AN127" s="137">
        <f t="shared" si="116"/>
        <v>0</v>
      </c>
      <c r="AO127" s="68"/>
      <c r="AP127" s="137">
        <f t="shared" si="117"/>
        <v>0</v>
      </c>
      <c r="AQ127" s="167">
        <f t="shared" si="118"/>
        <v>0</v>
      </c>
      <c r="AR127" s="164">
        <f t="shared" si="119"/>
        <v>0</v>
      </c>
      <c r="AS127" s="165">
        <f t="shared" si="120"/>
        <v>0</v>
      </c>
    </row>
    <row r="128" spans="2:45" outlineLevel="1" x14ac:dyDescent="0.35">
      <c r="B128" s="238" t="s">
        <v>88</v>
      </c>
      <c r="C128" s="62" t="s">
        <v>115</v>
      </c>
      <c r="D128" s="83"/>
      <c r="E128" s="68"/>
      <c r="F128" s="167">
        <f t="shared" si="102"/>
        <v>0</v>
      </c>
      <c r="G128" s="68"/>
      <c r="H128" s="167">
        <f t="shared" si="103"/>
        <v>0</v>
      </c>
      <c r="I128" s="68"/>
      <c r="J128" s="167">
        <f t="shared" si="104"/>
        <v>0</v>
      </c>
      <c r="K128" s="68"/>
      <c r="L128" s="167">
        <f t="shared" si="95"/>
        <v>0</v>
      </c>
      <c r="M128" s="164">
        <f t="shared" si="96"/>
        <v>0</v>
      </c>
      <c r="N128" s="165">
        <f t="shared" si="97"/>
        <v>0</v>
      </c>
      <c r="P128" s="169">
        <f>'Μέση ετήσια κατανάλωση'!$F89*Πελάτες!U126</f>
        <v>234</v>
      </c>
      <c r="Q128" s="68"/>
      <c r="R128" s="137">
        <f t="shared" si="105"/>
        <v>234</v>
      </c>
      <c r="S128" s="182">
        <f t="shared" si="106"/>
        <v>0</v>
      </c>
      <c r="T128" s="169">
        <f>'Μέση ετήσια κατανάλωση'!$F89*Πελάτες!X126</f>
        <v>252</v>
      </c>
      <c r="U128" s="137">
        <f>'Μέση ετήσια κατανάλωση'!$G89*(Πελάτες!V126-Πελάτες!$P126)</f>
        <v>1170</v>
      </c>
      <c r="V128" s="137">
        <f t="shared" si="107"/>
        <v>1422</v>
      </c>
      <c r="W128" s="68"/>
      <c r="X128" s="137">
        <f t="shared" si="108"/>
        <v>1422</v>
      </c>
      <c r="Y128" s="167">
        <f t="shared" si="109"/>
        <v>5.0769230769230766</v>
      </c>
      <c r="Z128" s="169">
        <f>'Μέση ετήσια κατανάλωση'!$F89*Πελάτες!AA126</f>
        <v>270</v>
      </c>
      <c r="AA128" s="137">
        <f>'Μέση ετήσια κατανάλωση'!$G89*(Πελάτες!Y126-Πελάτες!$P126)</f>
        <v>2430</v>
      </c>
      <c r="AB128" s="137">
        <f t="shared" si="110"/>
        <v>2700</v>
      </c>
      <c r="AC128" s="68"/>
      <c r="AD128" s="137">
        <f t="shared" si="111"/>
        <v>2700</v>
      </c>
      <c r="AE128" s="167">
        <f t="shared" si="112"/>
        <v>0.89873417721518989</v>
      </c>
      <c r="AF128" s="169">
        <f>'Μέση ετήσια κατανάλωση'!$F89*Πελάτες!AD126</f>
        <v>252</v>
      </c>
      <c r="AG128" s="137">
        <f>'Μέση ετήσια κατανάλωση'!$G89*(Πελάτες!AB126-Πελάτες!$P126)</f>
        <v>3780</v>
      </c>
      <c r="AH128" s="137">
        <f t="shared" si="113"/>
        <v>4032</v>
      </c>
      <c r="AI128" s="68"/>
      <c r="AJ128" s="137">
        <f t="shared" si="114"/>
        <v>4032</v>
      </c>
      <c r="AK128" s="167">
        <f t="shared" si="115"/>
        <v>0.49333333333333335</v>
      </c>
      <c r="AL128" s="169">
        <f>'Μέση ετήσια κατανάλωση'!$F89*Πελάτες!AG126</f>
        <v>270</v>
      </c>
      <c r="AM128" s="137">
        <f>'Μέση ετήσια κατανάλωση'!$G89*(Πελάτες!AE126-Πελάτες!$P126)</f>
        <v>5040</v>
      </c>
      <c r="AN128" s="137">
        <f t="shared" si="116"/>
        <v>5310</v>
      </c>
      <c r="AO128" s="68"/>
      <c r="AP128" s="137">
        <f t="shared" si="117"/>
        <v>5310</v>
      </c>
      <c r="AQ128" s="167">
        <f t="shared" si="118"/>
        <v>0.3169642857142857</v>
      </c>
      <c r="AR128" s="164">
        <f t="shared" si="119"/>
        <v>13698</v>
      </c>
      <c r="AS128" s="165">
        <f t="shared" si="120"/>
        <v>1.1825774604557679</v>
      </c>
    </row>
    <row r="129" spans="2:48" outlineLevel="1" x14ac:dyDescent="0.35">
      <c r="B129" s="237" t="s">
        <v>89</v>
      </c>
      <c r="C129" s="62" t="s">
        <v>115</v>
      </c>
      <c r="D129" s="83"/>
      <c r="E129" s="68"/>
      <c r="F129" s="167">
        <f t="shared" si="102"/>
        <v>0</v>
      </c>
      <c r="G129" s="68"/>
      <c r="H129" s="167">
        <f t="shared" si="103"/>
        <v>0</v>
      </c>
      <c r="I129" s="68"/>
      <c r="J129" s="167">
        <f t="shared" si="104"/>
        <v>0</v>
      </c>
      <c r="K129" s="68"/>
      <c r="L129" s="167">
        <f t="shared" si="95"/>
        <v>0</v>
      </c>
      <c r="M129" s="164">
        <f t="shared" si="96"/>
        <v>0</v>
      </c>
      <c r="N129" s="165">
        <f t="shared" si="97"/>
        <v>0</v>
      </c>
      <c r="P129" s="169">
        <f>'Μέση ετήσια κατανάλωση'!$F90*Πελάτες!U127</f>
        <v>0</v>
      </c>
      <c r="Q129" s="68"/>
      <c r="R129" s="137">
        <f t="shared" si="105"/>
        <v>0</v>
      </c>
      <c r="S129" s="182">
        <f t="shared" si="106"/>
        <v>0</v>
      </c>
      <c r="T129" s="169">
        <f>'Μέση ετήσια κατανάλωση'!$F90*Πελάτες!X127</f>
        <v>0</v>
      </c>
      <c r="U129" s="137">
        <f>'Μέση ετήσια κατανάλωση'!$G90*(Πελάτες!V127-Πελάτες!$P127)</f>
        <v>0</v>
      </c>
      <c r="V129" s="137">
        <f t="shared" si="107"/>
        <v>0</v>
      </c>
      <c r="W129" s="68"/>
      <c r="X129" s="137">
        <f t="shared" si="108"/>
        <v>0</v>
      </c>
      <c r="Y129" s="167">
        <f t="shared" si="109"/>
        <v>0</v>
      </c>
      <c r="Z129" s="169">
        <f>'Μέση ετήσια κατανάλωση'!$F90*Πελάτες!AA127</f>
        <v>0</v>
      </c>
      <c r="AA129" s="137">
        <f>'Μέση ετήσια κατανάλωση'!$G90*(Πελάτες!Y127-Πελάτες!$P127)</f>
        <v>0</v>
      </c>
      <c r="AB129" s="137">
        <f t="shared" si="110"/>
        <v>0</v>
      </c>
      <c r="AC129" s="68"/>
      <c r="AD129" s="137">
        <f t="shared" si="111"/>
        <v>0</v>
      </c>
      <c r="AE129" s="167">
        <f t="shared" si="112"/>
        <v>0</v>
      </c>
      <c r="AF129" s="169">
        <f>'Μέση ετήσια κατανάλωση'!$F90*Πελάτες!AD127</f>
        <v>0</v>
      </c>
      <c r="AG129" s="137">
        <f>'Μέση ετήσια κατανάλωση'!$G90*(Πελάτες!AB127-Πελάτες!$P127)</f>
        <v>0</v>
      </c>
      <c r="AH129" s="137">
        <f t="shared" si="113"/>
        <v>0</v>
      </c>
      <c r="AI129" s="68"/>
      <c r="AJ129" s="137">
        <f t="shared" si="114"/>
        <v>0</v>
      </c>
      <c r="AK129" s="167">
        <f t="shared" si="115"/>
        <v>0</v>
      </c>
      <c r="AL129" s="169">
        <f>'Μέση ετήσια κατανάλωση'!$F90*Πελάτες!AG127</f>
        <v>0</v>
      </c>
      <c r="AM129" s="137">
        <f>'Μέση ετήσια κατανάλωση'!$G90*(Πελάτες!AE127-Πελάτες!$P127)</f>
        <v>0</v>
      </c>
      <c r="AN129" s="137">
        <f t="shared" si="116"/>
        <v>0</v>
      </c>
      <c r="AO129" s="68"/>
      <c r="AP129" s="137">
        <f t="shared" si="117"/>
        <v>0</v>
      </c>
      <c r="AQ129" s="167">
        <f t="shared" si="118"/>
        <v>0</v>
      </c>
      <c r="AR129" s="164">
        <f t="shared" si="119"/>
        <v>0</v>
      </c>
      <c r="AS129" s="165">
        <f t="shared" si="120"/>
        <v>0</v>
      </c>
    </row>
    <row r="130" spans="2:48" outlineLevel="1" x14ac:dyDescent="0.35">
      <c r="B130" s="238" t="s">
        <v>90</v>
      </c>
      <c r="C130" s="62" t="s">
        <v>115</v>
      </c>
      <c r="D130" s="83"/>
      <c r="E130" s="68"/>
      <c r="F130" s="167">
        <f t="shared" si="102"/>
        <v>0</v>
      </c>
      <c r="G130" s="68"/>
      <c r="H130" s="167">
        <f t="shared" si="103"/>
        <v>0</v>
      </c>
      <c r="I130" s="68"/>
      <c r="J130" s="167">
        <f t="shared" si="104"/>
        <v>0</v>
      </c>
      <c r="K130" s="68"/>
      <c r="L130" s="167">
        <f t="shared" si="95"/>
        <v>0</v>
      </c>
      <c r="M130" s="164">
        <f t="shared" si="96"/>
        <v>0</v>
      </c>
      <c r="N130" s="165">
        <f t="shared" si="97"/>
        <v>0</v>
      </c>
      <c r="P130" s="169">
        <f>'Μέση ετήσια κατανάλωση'!$F91*Πελάτες!U128</f>
        <v>0</v>
      </c>
      <c r="Q130" s="68"/>
      <c r="R130" s="137">
        <f t="shared" si="105"/>
        <v>0</v>
      </c>
      <c r="S130" s="182">
        <f t="shared" si="106"/>
        <v>0</v>
      </c>
      <c r="T130" s="169">
        <f>'Μέση ετήσια κατανάλωση'!$F91*Πελάτες!X128</f>
        <v>0</v>
      </c>
      <c r="U130" s="137">
        <f>'Μέση ετήσια κατανάλωση'!$G91*(Πελάτες!V128-Πελάτες!$P128)</f>
        <v>0</v>
      </c>
      <c r="V130" s="137">
        <f t="shared" si="107"/>
        <v>0</v>
      </c>
      <c r="W130" s="68"/>
      <c r="X130" s="137">
        <f t="shared" si="108"/>
        <v>0</v>
      </c>
      <c r="Y130" s="167">
        <f t="shared" si="109"/>
        <v>0</v>
      </c>
      <c r="Z130" s="169">
        <f>'Μέση ετήσια κατανάλωση'!$F91*Πελάτες!AA128</f>
        <v>36</v>
      </c>
      <c r="AA130" s="137">
        <f>'Μέση ετήσια κατανάλωση'!$G91*(Πελάτες!Y128-Πελάτες!$P128)</f>
        <v>0</v>
      </c>
      <c r="AB130" s="137">
        <f t="shared" si="110"/>
        <v>36</v>
      </c>
      <c r="AC130" s="68"/>
      <c r="AD130" s="137">
        <f t="shared" si="111"/>
        <v>36</v>
      </c>
      <c r="AE130" s="167">
        <f t="shared" si="112"/>
        <v>0</v>
      </c>
      <c r="AF130" s="169">
        <f>'Μέση ετήσια κατανάλωση'!$F91*Πελάτες!AD128</f>
        <v>54</v>
      </c>
      <c r="AG130" s="137">
        <f>'Μέση ετήσια κατανάλωση'!$G91*(Πελάτες!AB128-Πελάτες!$P128)</f>
        <v>180</v>
      </c>
      <c r="AH130" s="137">
        <f t="shared" si="113"/>
        <v>234</v>
      </c>
      <c r="AI130" s="68"/>
      <c r="AJ130" s="137">
        <f t="shared" si="114"/>
        <v>234</v>
      </c>
      <c r="AK130" s="167">
        <f t="shared" si="115"/>
        <v>5.5</v>
      </c>
      <c r="AL130" s="169">
        <f>'Μέση ετήσια κατανάλωση'!$F91*Πελάτες!AG128</f>
        <v>0</v>
      </c>
      <c r="AM130" s="137">
        <f>'Μέση ετήσια κατανάλωση'!$G91*(Πελάτες!AE128-Πελάτες!$P128)</f>
        <v>450</v>
      </c>
      <c r="AN130" s="137">
        <f t="shared" si="116"/>
        <v>450</v>
      </c>
      <c r="AO130" s="68"/>
      <c r="AP130" s="137">
        <f t="shared" si="117"/>
        <v>450</v>
      </c>
      <c r="AQ130" s="167">
        <f t="shared" si="118"/>
        <v>0.92307692307692313</v>
      </c>
      <c r="AR130" s="164">
        <f t="shared" si="119"/>
        <v>720</v>
      </c>
      <c r="AS130" s="165">
        <f t="shared" si="120"/>
        <v>0</v>
      </c>
    </row>
    <row r="131" spans="2:48" outlineLevel="1" x14ac:dyDescent="0.35">
      <c r="B131" s="238" t="s">
        <v>91</v>
      </c>
      <c r="C131" s="62" t="s">
        <v>115</v>
      </c>
      <c r="D131" s="83"/>
      <c r="E131" s="68"/>
      <c r="F131" s="167">
        <f t="shared" si="102"/>
        <v>0</v>
      </c>
      <c r="G131" s="68"/>
      <c r="H131" s="167">
        <f t="shared" si="103"/>
        <v>0</v>
      </c>
      <c r="I131" s="68"/>
      <c r="J131" s="167">
        <f t="shared" si="104"/>
        <v>0</v>
      </c>
      <c r="K131" s="68"/>
      <c r="L131" s="167">
        <f t="shared" si="95"/>
        <v>0</v>
      </c>
      <c r="M131" s="164">
        <f t="shared" si="96"/>
        <v>0</v>
      </c>
      <c r="N131" s="165">
        <f t="shared" si="97"/>
        <v>0</v>
      </c>
      <c r="P131" s="169">
        <f>'Μέση ετήσια κατανάλωση'!$F92*Πελάτες!U129</f>
        <v>0</v>
      </c>
      <c r="Q131" s="68"/>
      <c r="R131" s="137">
        <f t="shared" si="105"/>
        <v>0</v>
      </c>
      <c r="S131" s="182">
        <f t="shared" si="106"/>
        <v>0</v>
      </c>
      <c r="T131" s="169">
        <f>'Μέση ετήσια κατανάλωση'!$F92*Πελάτες!X129</f>
        <v>0</v>
      </c>
      <c r="U131" s="137">
        <f>'Μέση ετήσια κατανάλωση'!$G92*(Πελάτες!V129-Πελάτες!$P129)</f>
        <v>0</v>
      </c>
      <c r="V131" s="137">
        <f t="shared" si="107"/>
        <v>0</v>
      </c>
      <c r="W131" s="68"/>
      <c r="X131" s="137">
        <f t="shared" si="108"/>
        <v>0</v>
      </c>
      <c r="Y131" s="167">
        <f t="shared" si="109"/>
        <v>0</v>
      </c>
      <c r="Z131" s="169">
        <f>'Μέση ετήσια κατανάλωση'!$F92*Πελάτες!AA129</f>
        <v>0</v>
      </c>
      <c r="AA131" s="137">
        <f>'Μέση ετήσια κατανάλωση'!$G92*(Πελάτες!Y129-Πελάτες!$P129)</f>
        <v>0</v>
      </c>
      <c r="AB131" s="137">
        <f t="shared" si="110"/>
        <v>0</v>
      </c>
      <c r="AC131" s="68"/>
      <c r="AD131" s="137">
        <f t="shared" si="111"/>
        <v>0</v>
      </c>
      <c r="AE131" s="167">
        <f t="shared" si="112"/>
        <v>0</v>
      </c>
      <c r="AF131" s="169">
        <f>'Μέση ετήσια κατανάλωση'!$F92*Πελάτες!AD129</f>
        <v>0</v>
      </c>
      <c r="AG131" s="137">
        <f>'Μέση ετήσια κατανάλωση'!$G92*(Πελάτες!AB129-Πελάτες!$P129)</f>
        <v>0</v>
      </c>
      <c r="AH131" s="137">
        <f t="shared" si="113"/>
        <v>0</v>
      </c>
      <c r="AI131" s="68"/>
      <c r="AJ131" s="137">
        <f t="shared" si="114"/>
        <v>0</v>
      </c>
      <c r="AK131" s="167">
        <f t="shared" si="115"/>
        <v>0</v>
      </c>
      <c r="AL131" s="169">
        <f>'Μέση ετήσια κατανάλωση'!$F92*Πελάτες!AG129</f>
        <v>0</v>
      </c>
      <c r="AM131" s="137">
        <f>'Μέση ετήσια κατανάλωση'!$G92*(Πελάτες!AE129-Πελάτες!$P129)</f>
        <v>0</v>
      </c>
      <c r="AN131" s="137">
        <f t="shared" si="116"/>
        <v>0</v>
      </c>
      <c r="AO131" s="68"/>
      <c r="AP131" s="137">
        <f t="shared" si="117"/>
        <v>0</v>
      </c>
      <c r="AQ131" s="167">
        <f t="shared" si="118"/>
        <v>0</v>
      </c>
      <c r="AR131" s="164">
        <f t="shared" si="119"/>
        <v>0</v>
      </c>
      <c r="AS131" s="165">
        <f t="shared" si="120"/>
        <v>0</v>
      </c>
    </row>
    <row r="132" spans="2:48" outlineLevel="1" x14ac:dyDescent="0.35">
      <c r="B132" s="237" t="s">
        <v>92</v>
      </c>
      <c r="C132" s="62" t="s">
        <v>115</v>
      </c>
      <c r="D132" s="83"/>
      <c r="E132" s="68"/>
      <c r="F132" s="167">
        <f t="shared" si="102"/>
        <v>0</v>
      </c>
      <c r="G132" s="68"/>
      <c r="H132" s="167">
        <f t="shared" si="103"/>
        <v>0</v>
      </c>
      <c r="I132" s="68"/>
      <c r="J132" s="167">
        <f t="shared" si="104"/>
        <v>0</v>
      </c>
      <c r="K132" s="68"/>
      <c r="L132" s="167">
        <f t="shared" si="95"/>
        <v>0</v>
      </c>
      <c r="M132" s="164">
        <f t="shared" si="96"/>
        <v>0</v>
      </c>
      <c r="N132" s="165">
        <f t="shared" si="97"/>
        <v>0</v>
      </c>
      <c r="P132" s="169">
        <f>'Μέση ετήσια κατανάλωση'!$F93*Πελάτες!U130</f>
        <v>0</v>
      </c>
      <c r="Q132" s="68"/>
      <c r="R132" s="137">
        <f t="shared" si="105"/>
        <v>0</v>
      </c>
      <c r="S132" s="182">
        <f t="shared" si="106"/>
        <v>0</v>
      </c>
      <c r="T132" s="169">
        <f>'Μέση ετήσια κατανάλωση'!$F93*Πελάτες!X130</f>
        <v>0</v>
      </c>
      <c r="U132" s="137">
        <f>'Μέση ετήσια κατανάλωση'!$G93*(Πελάτες!V130-Πελάτες!$P130)</f>
        <v>0</v>
      </c>
      <c r="V132" s="137">
        <f t="shared" si="107"/>
        <v>0</v>
      </c>
      <c r="W132" s="68"/>
      <c r="X132" s="137">
        <f t="shared" si="108"/>
        <v>0</v>
      </c>
      <c r="Y132" s="167">
        <f t="shared" si="109"/>
        <v>0</v>
      </c>
      <c r="Z132" s="169">
        <f>'Μέση ετήσια κατανάλωση'!$F93*Πελάτες!AA130</f>
        <v>0</v>
      </c>
      <c r="AA132" s="137">
        <f>'Μέση ετήσια κατανάλωση'!$G93*(Πελάτες!Y130-Πελάτες!$P130)</f>
        <v>0</v>
      </c>
      <c r="AB132" s="137">
        <f t="shared" si="110"/>
        <v>0</v>
      </c>
      <c r="AC132" s="68"/>
      <c r="AD132" s="137">
        <f t="shared" si="111"/>
        <v>0</v>
      </c>
      <c r="AE132" s="167">
        <f t="shared" si="112"/>
        <v>0</v>
      </c>
      <c r="AF132" s="169">
        <f>'Μέση ετήσια κατανάλωση'!$F93*Πελάτες!AD130</f>
        <v>0</v>
      </c>
      <c r="AG132" s="137">
        <f>'Μέση ετήσια κατανάλωση'!$G93*(Πελάτες!AB130-Πελάτες!$P130)</f>
        <v>0</v>
      </c>
      <c r="AH132" s="137">
        <f t="shared" si="113"/>
        <v>0</v>
      </c>
      <c r="AI132" s="68"/>
      <c r="AJ132" s="137">
        <f t="shared" si="114"/>
        <v>0</v>
      </c>
      <c r="AK132" s="167">
        <f t="shared" si="115"/>
        <v>0</v>
      </c>
      <c r="AL132" s="169">
        <f>'Μέση ετήσια κατανάλωση'!$F93*Πελάτες!AG130</f>
        <v>0</v>
      </c>
      <c r="AM132" s="137">
        <f>'Μέση ετήσια κατανάλωση'!$G93*(Πελάτες!AE130-Πελάτες!$P130)</f>
        <v>0</v>
      </c>
      <c r="AN132" s="137">
        <f t="shared" si="116"/>
        <v>0</v>
      </c>
      <c r="AO132" s="68"/>
      <c r="AP132" s="137">
        <f t="shared" si="117"/>
        <v>0</v>
      </c>
      <c r="AQ132" s="167">
        <f t="shared" si="118"/>
        <v>0</v>
      </c>
      <c r="AR132" s="164">
        <f t="shared" si="119"/>
        <v>0</v>
      </c>
      <c r="AS132" s="165">
        <f t="shared" si="120"/>
        <v>0</v>
      </c>
    </row>
    <row r="133" spans="2:48" outlineLevel="1" x14ac:dyDescent="0.35">
      <c r="B133" s="238" t="s">
        <v>93</v>
      </c>
      <c r="C133" s="62" t="s">
        <v>115</v>
      </c>
      <c r="D133" s="83"/>
      <c r="E133" s="68"/>
      <c r="F133" s="167">
        <f t="shared" si="102"/>
        <v>0</v>
      </c>
      <c r="G133" s="68"/>
      <c r="H133" s="167">
        <f t="shared" si="103"/>
        <v>0</v>
      </c>
      <c r="I133" s="68"/>
      <c r="J133" s="167">
        <f t="shared" si="104"/>
        <v>0</v>
      </c>
      <c r="K133" s="68"/>
      <c r="L133" s="167">
        <f t="shared" si="95"/>
        <v>0</v>
      </c>
      <c r="M133" s="164">
        <f t="shared" si="96"/>
        <v>0</v>
      </c>
      <c r="N133" s="165">
        <f t="shared" si="97"/>
        <v>0</v>
      </c>
      <c r="P133" s="169">
        <f>'Μέση ετήσια κατανάλωση'!$F94*Πελάτες!U131</f>
        <v>0</v>
      </c>
      <c r="Q133" s="68"/>
      <c r="R133" s="137">
        <f t="shared" si="105"/>
        <v>0</v>
      </c>
      <c r="S133" s="182">
        <f t="shared" si="106"/>
        <v>0</v>
      </c>
      <c r="T133" s="169">
        <f>'Μέση ετήσια κατανάλωση'!$F94*Πελάτες!X131</f>
        <v>0</v>
      </c>
      <c r="U133" s="137">
        <f>'Μέση ετήσια κατανάλωση'!$G94*(Πελάτες!V131-Πελάτες!$P131)</f>
        <v>0</v>
      </c>
      <c r="V133" s="137">
        <f t="shared" si="107"/>
        <v>0</v>
      </c>
      <c r="W133" s="68"/>
      <c r="X133" s="137">
        <f t="shared" si="108"/>
        <v>0</v>
      </c>
      <c r="Y133" s="167">
        <f t="shared" si="109"/>
        <v>0</v>
      </c>
      <c r="Z133" s="169">
        <f>'Μέση ετήσια κατανάλωση'!$F94*Πελάτες!AA131</f>
        <v>0</v>
      </c>
      <c r="AA133" s="137">
        <f>'Μέση ετήσια κατανάλωση'!$G94*(Πελάτες!Y131-Πελάτες!$P131)</f>
        <v>0</v>
      </c>
      <c r="AB133" s="137">
        <f t="shared" si="110"/>
        <v>0</v>
      </c>
      <c r="AC133" s="68"/>
      <c r="AD133" s="137">
        <f t="shared" si="111"/>
        <v>0</v>
      </c>
      <c r="AE133" s="167">
        <f t="shared" si="112"/>
        <v>0</v>
      </c>
      <c r="AF133" s="169">
        <f>'Μέση ετήσια κατανάλωση'!$F94*Πελάτες!AD131</f>
        <v>0</v>
      </c>
      <c r="AG133" s="137">
        <f>'Μέση ετήσια κατανάλωση'!$G94*(Πελάτες!AB131-Πελάτες!$P131)</f>
        <v>0</v>
      </c>
      <c r="AH133" s="137">
        <f t="shared" si="113"/>
        <v>0</v>
      </c>
      <c r="AI133" s="68"/>
      <c r="AJ133" s="137">
        <f t="shared" si="114"/>
        <v>0</v>
      </c>
      <c r="AK133" s="167">
        <f t="shared" si="115"/>
        <v>0</v>
      </c>
      <c r="AL133" s="169">
        <f>'Μέση ετήσια κατανάλωση'!$F94*Πελάτες!AG131</f>
        <v>0</v>
      </c>
      <c r="AM133" s="137">
        <f>'Μέση ετήσια κατανάλωση'!$G94*(Πελάτες!AE131-Πελάτες!$P131)</f>
        <v>0</v>
      </c>
      <c r="AN133" s="137">
        <f t="shared" si="116"/>
        <v>0</v>
      </c>
      <c r="AO133" s="68"/>
      <c r="AP133" s="137">
        <f t="shared" si="117"/>
        <v>0</v>
      </c>
      <c r="AQ133" s="167">
        <f t="shared" si="118"/>
        <v>0</v>
      </c>
      <c r="AR133" s="164">
        <f t="shared" si="119"/>
        <v>0</v>
      </c>
      <c r="AS133" s="165">
        <f t="shared" si="120"/>
        <v>0</v>
      </c>
    </row>
    <row r="134" spans="2:48" outlineLevel="1" x14ac:dyDescent="0.35">
      <c r="B134" s="237" t="s">
        <v>94</v>
      </c>
      <c r="C134" s="62" t="s">
        <v>115</v>
      </c>
      <c r="D134" s="83"/>
      <c r="E134" s="68"/>
      <c r="F134" s="167">
        <f t="shared" si="102"/>
        <v>0</v>
      </c>
      <c r="G134" s="68"/>
      <c r="H134" s="167">
        <f t="shared" si="103"/>
        <v>0</v>
      </c>
      <c r="I134" s="68"/>
      <c r="J134" s="167">
        <f t="shared" si="104"/>
        <v>0</v>
      </c>
      <c r="K134" s="68"/>
      <c r="L134" s="167">
        <f t="shared" si="95"/>
        <v>0</v>
      </c>
      <c r="M134" s="164">
        <f t="shared" si="96"/>
        <v>0</v>
      </c>
      <c r="N134" s="165">
        <f t="shared" si="97"/>
        <v>0</v>
      </c>
      <c r="P134" s="169">
        <f>'Μέση ετήσια κατανάλωση'!$F95*Πελάτες!U132</f>
        <v>0</v>
      </c>
      <c r="Q134" s="68"/>
      <c r="R134" s="137">
        <f t="shared" si="105"/>
        <v>0</v>
      </c>
      <c r="S134" s="182">
        <f t="shared" si="106"/>
        <v>0</v>
      </c>
      <c r="T134" s="169">
        <f>'Μέση ετήσια κατανάλωση'!$F95*Πελάτες!X132</f>
        <v>0</v>
      </c>
      <c r="U134" s="137">
        <f>'Μέση ετήσια κατανάλωση'!$G95*(Πελάτες!V132-Πελάτες!$P132)</f>
        <v>0</v>
      </c>
      <c r="V134" s="137">
        <f t="shared" si="107"/>
        <v>0</v>
      </c>
      <c r="W134" s="68"/>
      <c r="X134" s="137">
        <f t="shared" si="108"/>
        <v>0</v>
      </c>
      <c r="Y134" s="167">
        <f t="shared" si="109"/>
        <v>0</v>
      </c>
      <c r="Z134" s="169">
        <f>'Μέση ετήσια κατανάλωση'!$F95*Πελάτες!AA132</f>
        <v>0</v>
      </c>
      <c r="AA134" s="137">
        <f>'Μέση ετήσια κατανάλωση'!$G95*(Πελάτες!Y132-Πελάτες!$P132)</f>
        <v>0</v>
      </c>
      <c r="AB134" s="137">
        <f t="shared" si="110"/>
        <v>0</v>
      </c>
      <c r="AC134" s="68"/>
      <c r="AD134" s="137">
        <f t="shared" si="111"/>
        <v>0</v>
      </c>
      <c r="AE134" s="167">
        <f t="shared" si="112"/>
        <v>0</v>
      </c>
      <c r="AF134" s="169">
        <f>'Μέση ετήσια κατανάλωση'!$F95*Πελάτες!AD132</f>
        <v>0</v>
      </c>
      <c r="AG134" s="137">
        <f>'Μέση ετήσια κατανάλωση'!$G95*(Πελάτες!AB132-Πελάτες!$P132)</f>
        <v>0</v>
      </c>
      <c r="AH134" s="137">
        <f t="shared" si="113"/>
        <v>0</v>
      </c>
      <c r="AI134" s="68"/>
      <c r="AJ134" s="137">
        <f t="shared" si="114"/>
        <v>0</v>
      </c>
      <c r="AK134" s="167">
        <f t="shared" si="115"/>
        <v>0</v>
      </c>
      <c r="AL134" s="169">
        <f>'Μέση ετήσια κατανάλωση'!$F95*Πελάτες!AG132</f>
        <v>0</v>
      </c>
      <c r="AM134" s="137">
        <f>'Μέση ετήσια κατανάλωση'!$G95*(Πελάτες!AE132-Πελάτες!$P132)</f>
        <v>0</v>
      </c>
      <c r="AN134" s="137">
        <f t="shared" si="116"/>
        <v>0</v>
      </c>
      <c r="AO134" s="68"/>
      <c r="AP134" s="137">
        <f t="shared" si="117"/>
        <v>0</v>
      </c>
      <c r="AQ134" s="167">
        <f t="shared" si="118"/>
        <v>0</v>
      </c>
      <c r="AR134" s="164">
        <f t="shared" si="119"/>
        <v>0</v>
      </c>
      <c r="AS134" s="165">
        <f t="shared" si="120"/>
        <v>0</v>
      </c>
    </row>
    <row r="135" spans="2:48" outlineLevel="1" x14ac:dyDescent="0.35">
      <c r="B135" s="238" t="s">
        <v>95</v>
      </c>
      <c r="C135" s="62" t="s">
        <v>115</v>
      </c>
      <c r="D135" s="83"/>
      <c r="E135" s="68"/>
      <c r="F135" s="167">
        <f t="shared" si="102"/>
        <v>0</v>
      </c>
      <c r="G135" s="68"/>
      <c r="H135" s="167">
        <f t="shared" si="103"/>
        <v>0</v>
      </c>
      <c r="I135" s="68"/>
      <c r="J135" s="167">
        <f t="shared" si="104"/>
        <v>0</v>
      </c>
      <c r="K135" s="68"/>
      <c r="L135" s="167">
        <f t="shared" si="95"/>
        <v>0</v>
      </c>
      <c r="M135" s="164">
        <f t="shared" si="96"/>
        <v>0</v>
      </c>
      <c r="N135" s="165">
        <f t="shared" si="97"/>
        <v>0</v>
      </c>
      <c r="P135" s="169">
        <f>'Μέση ετήσια κατανάλωση'!$F96*Πελάτες!U133</f>
        <v>0</v>
      </c>
      <c r="Q135" s="68"/>
      <c r="R135" s="137">
        <f t="shared" si="105"/>
        <v>0</v>
      </c>
      <c r="S135" s="182">
        <f t="shared" si="106"/>
        <v>0</v>
      </c>
      <c r="T135" s="169">
        <f>'Μέση ετήσια κατανάλωση'!$F96*Πελάτες!X133</f>
        <v>0</v>
      </c>
      <c r="U135" s="137">
        <f>'Μέση ετήσια κατανάλωση'!$G96*(Πελάτες!V133-Πελάτες!$P133)</f>
        <v>0</v>
      </c>
      <c r="V135" s="137">
        <f t="shared" si="107"/>
        <v>0</v>
      </c>
      <c r="W135" s="68"/>
      <c r="X135" s="137">
        <f t="shared" si="108"/>
        <v>0</v>
      </c>
      <c r="Y135" s="167">
        <f t="shared" si="109"/>
        <v>0</v>
      </c>
      <c r="Z135" s="169">
        <f>'Μέση ετήσια κατανάλωση'!$F96*Πελάτες!AA133</f>
        <v>0</v>
      </c>
      <c r="AA135" s="137">
        <f>'Μέση ετήσια κατανάλωση'!$G96*(Πελάτες!Y133-Πελάτες!$P133)</f>
        <v>0</v>
      </c>
      <c r="AB135" s="137">
        <f t="shared" si="110"/>
        <v>0</v>
      </c>
      <c r="AC135" s="68"/>
      <c r="AD135" s="137">
        <f t="shared" si="111"/>
        <v>0</v>
      </c>
      <c r="AE135" s="167">
        <f t="shared" si="112"/>
        <v>0</v>
      </c>
      <c r="AF135" s="169">
        <f>'Μέση ετήσια κατανάλωση'!$F96*Πελάτες!AD133</f>
        <v>0</v>
      </c>
      <c r="AG135" s="137">
        <f>'Μέση ετήσια κατανάλωση'!$G96*(Πελάτες!AB133-Πελάτες!$P133)</f>
        <v>0</v>
      </c>
      <c r="AH135" s="137">
        <f t="shared" si="113"/>
        <v>0</v>
      </c>
      <c r="AI135" s="68"/>
      <c r="AJ135" s="137">
        <f t="shared" si="114"/>
        <v>0</v>
      </c>
      <c r="AK135" s="167">
        <f t="shared" si="115"/>
        <v>0</v>
      </c>
      <c r="AL135" s="169">
        <f>'Μέση ετήσια κατανάλωση'!$F96*Πελάτες!AG133</f>
        <v>0</v>
      </c>
      <c r="AM135" s="137">
        <f>'Μέση ετήσια κατανάλωση'!$G96*(Πελάτες!AE133-Πελάτες!$P133)</f>
        <v>0</v>
      </c>
      <c r="AN135" s="137">
        <f t="shared" si="116"/>
        <v>0</v>
      </c>
      <c r="AO135" s="68"/>
      <c r="AP135" s="137">
        <f t="shared" si="117"/>
        <v>0</v>
      </c>
      <c r="AQ135" s="167">
        <f t="shared" si="118"/>
        <v>0</v>
      </c>
      <c r="AR135" s="164">
        <f t="shared" si="119"/>
        <v>0</v>
      </c>
      <c r="AS135" s="165">
        <f t="shared" si="120"/>
        <v>0</v>
      </c>
    </row>
    <row r="136" spans="2:48" outlineLevel="1" x14ac:dyDescent="0.35">
      <c r="B136" s="237" t="s">
        <v>96</v>
      </c>
      <c r="C136" s="62" t="s">
        <v>115</v>
      </c>
      <c r="D136" s="83"/>
      <c r="E136" s="68"/>
      <c r="F136" s="167">
        <f t="shared" si="102"/>
        <v>0</v>
      </c>
      <c r="G136" s="68"/>
      <c r="H136" s="167">
        <f t="shared" si="103"/>
        <v>0</v>
      </c>
      <c r="I136" s="68"/>
      <c r="J136" s="167">
        <f t="shared" si="104"/>
        <v>0</v>
      </c>
      <c r="K136" s="68"/>
      <c r="L136" s="167">
        <f t="shared" si="95"/>
        <v>0</v>
      </c>
      <c r="M136" s="164">
        <f t="shared" si="96"/>
        <v>0</v>
      </c>
      <c r="N136" s="165">
        <f t="shared" si="97"/>
        <v>0</v>
      </c>
      <c r="P136" s="169">
        <f>'Μέση ετήσια κατανάλωση'!$F97*Πελάτες!U134</f>
        <v>0</v>
      </c>
      <c r="Q136" s="68"/>
      <c r="R136" s="137">
        <f t="shared" si="105"/>
        <v>0</v>
      </c>
      <c r="S136" s="182">
        <f t="shared" si="106"/>
        <v>0</v>
      </c>
      <c r="T136" s="169">
        <f>'Μέση ετήσια κατανάλωση'!$F97*Πελάτες!X134</f>
        <v>0</v>
      </c>
      <c r="U136" s="137">
        <f>'Μέση ετήσια κατανάλωση'!$G97*(Πελάτες!V134-Πελάτες!$P134)</f>
        <v>0</v>
      </c>
      <c r="V136" s="137">
        <f t="shared" si="107"/>
        <v>0</v>
      </c>
      <c r="W136" s="68"/>
      <c r="X136" s="137">
        <f t="shared" si="108"/>
        <v>0</v>
      </c>
      <c r="Y136" s="167">
        <f t="shared" si="109"/>
        <v>0</v>
      </c>
      <c r="Z136" s="169">
        <f>'Μέση ετήσια κατανάλωση'!$F97*Πελάτες!AA134</f>
        <v>0</v>
      </c>
      <c r="AA136" s="137">
        <f>'Μέση ετήσια κατανάλωση'!$G97*(Πελάτες!Y134-Πελάτες!$P134)</f>
        <v>0</v>
      </c>
      <c r="AB136" s="137">
        <f t="shared" si="110"/>
        <v>0</v>
      </c>
      <c r="AC136" s="68"/>
      <c r="AD136" s="137">
        <f t="shared" si="111"/>
        <v>0</v>
      </c>
      <c r="AE136" s="167">
        <f t="shared" si="112"/>
        <v>0</v>
      </c>
      <c r="AF136" s="169">
        <f>'Μέση ετήσια κατανάλωση'!$F97*Πελάτες!AD134</f>
        <v>0</v>
      </c>
      <c r="AG136" s="137">
        <f>'Μέση ετήσια κατανάλωση'!$G97*(Πελάτες!AB134-Πελάτες!$P134)</f>
        <v>0</v>
      </c>
      <c r="AH136" s="137">
        <f t="shared" si="113"/>
        <v>0</v>
      </c>
      <c r="AI136" s="68"/>
      <c r="AJ136" s="137">
        <f t="shared" si="114"/>
        <v>0</v>
      </c>
      <c r="AK136" s="167">
        <f t="shared" si="115"/>
        <v>0</v>
      </c>
      <c r="AL136" s="169">
        <f>'Μέση ετήσια κατανάλωση'!$F97*Πελάτες!AG134</f>
        <v>0</v>
      </c>
      <c r="AM136" s="137">
        <f>'Μέση ετήσια κατανάλωση'!$G97*(Πελάτες!AE134-Πελάτες!$P134)</f>
        <v>0</v>
      </c>
      <c r="AN136" s="137">
        <f t="shared" si="116"/>
        <v>0</v>
      </c>
      <c r="AO136" s="68"/>
      <c r="AP136" s="137">
        <f t="shared" si="117"/>
        <v>0</v>
      </c>
      <c r="AQ136" s="167">
        <f t="shared" si="118"/>
        <v>0</v>
      </c>
      <c r="AR136" s="164">
        <f t="shared" si="119"/>
        <v>0</v>
      </c>
      <c r="AS136" s="165">
        <f t="shared" si="120"/>
        <v>0</v>
      </c>
    </row>
    <row r="137" spans="2:48" outlineLevel="1" x14ac:dyDescent="0.35">
      <c r="B137" s="238" t="s">
        <v>97</v>
      </c>
      <c r="C137" s="62" t="s">
        <v>115</v>
      </c>
      <c r="D137" s="83"/>
      <c r="E137" s="68"/>
      <c r="F137" s="167">
        <f t="shared" si="102"/>
        <v>0</v>
      </c>
      <c r="G137" s="68"/>
      <c r="H137" s="167">
        <f t="shared" si="103"/>
        <v>0</v>
      </c>
      <c r="I137" s="68"/>
      <c r="J137" s="167">
        <f t="shared" si="104"/>
        <v>0</v>
      </c>
      <c r="K137" s="68"/>
      <c r="L137" s="167">
        <f t="shared" si="95"/>
        <v>0</v>
      </c>
      <c r="M137" s="164">
        <f t="shared" si="96"/>
        <v>0</v>
      </c>
      <c r="N137" s="165">
        <f t="shared" si="97"/>
        <v>0</v>
      </c>
      <c r="P137" s="169">
        <f>'Μέση ετήσια κατανάλωση'!$F98*Πελάτες!U135</f>
        <v>198</v>
      </c>
      <c r="Q137" s="68"/>
      <c r="R137" s="137">
        <f t="shared" si="105"/>
        <v>198</v>
      </c>
      <c r="S137" s="182">
        <f t="shared" si="106"/>
        <v>0</v>
      </c>
      <c r="T137" s="169">
        <f>'Μέση ετήσια κατανάλωση'!$F98*Πελάτες!X135</f>
        <v>180</v>
      </c>
      <c r="U137" s="137">
        <f>'Μέση ετήσια κατανάλωση'!$G98*(Πελάτες!V135-Πελάτες!$P135)</f>
        <v>990</v>
      </c>
      <c r="V137" s="137">
        <f t="shared" si="107"/>
        <v>1170</v>
      </c>
      <c r="W137" s="68"/>
      <c r="X137" s="137">
        <f t="shared" si="108"/>
        <v>1170</v>
      </c>
      <c r="Y137" s="167">
        <f t="shared" si="109"/>
        <v>4.9090909090909092</v>
      </c>
      <c r="Z137" s="169">
        <f>'Μέση ετήσια κατανάλωση'!$F98*Πελάτες!AA135</f>
        <v>126</v>
      </c>
      <c r="AA137" s="137">
        <f>'Μέση ετήσια κατανάλωση'!$G98*(Πελάτες!Y135-Πελάτες!$P135)</f>
        <v>1890</v>
      </c>
      <c r="AB137" s="137">
        <f t="shared" si="110"/>
        <v>2016</v>
      </c>
      <c r="AC137" s="68"/>
      <c r="AD137" s="137">
        <f t="shared" si="111"/>
        <v>2016</v>
      </c>
      <c r="AE137" s="167">
        <f t="shared" si="112"/>
        <v>0.72307692307692306</v>
      </c>
      <c r="AF137" s="169">
        <f>'Μέση ετήσια κατανάλωση'!$F98*Πελάτες!AD135</f>
        <v>90</v>
      </c>
      <c r="AG137" s="137">
        <f>'Μέση ετήσια κατανάλωση'!$G98*(Πελάτες!AB135-Πελάτες!$P135)</f>
        <v>2520</v>
      </c>
      <c r="AH137" s="137">
        <f t="shared" si="113"/>
        <v>2610</v>
      </c>
      <c r="AI137" s="68"/>
      <c r="AJ137" s="137">
        <f t="shared" si="114"/>
        <v>2610</v>
      </c>
      <c r="AK137" s="167">
        <f t="shared" si="115"/>
        <v>0.29464285714285715</v>
      </c>
      <c r="AL137" s="169">
        <f>'Μέση ετήσια κατανάλωση'!$F98*Πελάτες!AG135</f>
        <v>126</v>
      </c>
      <c r="AM137" s="137">
        <f>'Μέση ετήσια κατανάλωση'!$G98*(Πελάτες!AE135-Πελάτες!$P135)</f>
        <v>2970</v>
      </c>
      <c r="AN137" s="137">
        <f t="shared" si="116"/>
        <v>3096</v>
      </c>
      <c r="AO137" s="68"/>
      <c r="AP137" s="137">
        <f t="shared" si="117"/>
        <v>3096</v>
      </c>
      <c r="AQ137" s="167">
        <f t="shared" si="118"/>
        <v>0.18620689655172415</v>
      </c>
      <c r="AR137" s="164">
        <f t="shared" si="119"/>
        <v>9090</v>
      </c>
      <c r="AS137" s="165">
        <f t="shared" si="120"/>
        <v>0.98853821006704434</v>
      </c>
    </row>
    <row r="138" spans="2:48" outlineLevel="1" x14ac:dyDescent="0.35">
      <c r="B138" s="237" t="s">
        <v>98</v>
      </c>
      <c r="C138" s="62" t="s">
        <v>115</v>
      </c>
      <c r="D138" s="83"/>
      <c r="E138" s="68"/>
      <c r="F138" s="167">
        <f t="shared" si="102"/>
        <v>0</v>
      </c>
      <c r="G138" s="68"/>
      <c r="H138" s="167">
        <f t="shared" si="103"/>
        <v>0</v>
      </c>
      <c r="I138" s="68"/>
      <c r="J138" s="167">
        <f t="shared" si="104"/>
        <v>0</v>
      </c>
      <c r="K138" s="68"/>
      <c r="L138" s="167">
        <f t="shared" si="95"/>
        <v>0</v>
      </c>
      <c r="M138" s="164">
        <f t="shared" si="96"/>
        <v>0</v>
      </c>
      <c r="N138" s="165">
        <f t="shared" si="97"/>
        <v>0</v>
      </c>
      <c r="P138" s="169">
        <f>'Μέση ετήσια κατανάλωση'!$F99*Πελάτες!U136</f>
        <v>0</v>
      </c>
      <c r="Q138" s="68"/>
      <c r="R138" s="137">
        <f t="shared" si="105"/>
        <v>0</v>
      </c>
      <c r="S138" s="182">
        <f t="shared" si="106"/>
        <v>0</v>
      </c>
      <c r="T138" s="169">
        <f>'Μέση ετήσια κατανάλωση'!$F99*Πελάτες!X136</f>
        <v>0</v>
      </c>
      <c r="U138" s="137">
        <f>'Μέση ετήσια κατανάλωση'!$G99*(Πελάτες!V136-Πελάτες!$P136)</f>
        <v>0</v>
      </c>
      <c r="V138" s="137">
        <f t="shared" si="107"/>
        <v>0</v>
      </c>
      <c r="W138" s="68"/>
      <c r="X138" s="137">
        <f t="shared" si="108"/>
        <v>0</v>
      </c>
      <c r="Y138" s="167">
        <f t="shared" si="109"/>
        <v>0</v>
      </c>
      <c r="Z138" s="169">
        <f>'Μέση ετήσια κατανάλωση'!$F99*Πελάτες!AA136</f>
        <v>0</v>
      </c>
      <c r="AA138" s="137">
        <f>'Μέση ετήσια κατανάλωση'!$G99*(Πελάτες!Y136-Πελάτες!$P136)</f>
        <v>0</v>
      </c>
      <c r="AB138" s="137">
        <f t="shared" si="110"/>
        <v>0</v>
      </c>
      <c r="AC138" s="68"/>
      <c r="AD138" s="137">
        <f t="shared" si="111"/>
        <v>0</v>
      </c>
      <c r="AE138" s="167">
        <f t="shared" si="112"/>
        <v>0</v>
      </c>
      <c r="AF138" s="169">
        <f>'Μέση ετήσια κατανάλωση'!$F99*Πελάτες!AD136</f>
        <v>0</v>
      </c>
      <c r="AG138" s="137">
        <f>'Μέση ετήσια κατανάλωση'!$G99*(Πελάτες!AB136-Πελάτες!$P136)</f>
        <v>0</v>
      </c>
      <c r="AH138" s="137">
        <f t="shared" si="113"/>
        <v>0</v>
      </c>
      <c r="AI138" s="68"/>
      <c r="AJ138" s="137">
        <f t="shared" si="114"/>
        <v>0</v>
      </c>
      <c r="AK138" s="167">
        <f t="shared" si="115"/>
        <v>0</v>
      </c>
      <c r="AL138" s="169">
        <f>'Μέση ετήσια κατανάλωση'!$F99*Πελάτες!AG136</f>
        <v>0</v>
      </c>
      <c r="AM138" s="137">
        <f>'Μέση ετήσια κατανάλωση'!$G99*(Πελάτες!AE136-Πελάτες!$P136)</f>
        <v>0</v>
      </c>
      <c r="AN138" s="137">
        <f t="shared" si="116"/>
        <v>0</v>
      </c>
      <c r="AO138" s="68"/>
      <c r="AP138" s="137">
        <f t="shared" si="117"/>
        <v>0</v>
      </c>
      <c r="AQ138" s="167">
        <f t="shared" si="118"/>
        <v>0</v>
      </c>
      <c r="AR138" s="164">
        <f t="shared" si="119"/>
        <v>0</v>
      </c>
      <c r="AS138" s="165">
        <f t="shared" si="120"/>
        <v>0</v>
      </c>
    </row>
    <row r="139" spans="2:48" outlineLevel="1" x14ac:dyDescent="0.35">
      <c r="B139" s="238" t="s">
        <v>99</v>
      </c>
      <c r="C139" s="62" t="s">
        <v>115</v>
      </c>
      <c r="D139" s="83"/>
      <c r="E139" s="68"/>
      <c r="F139" s="167">
        <f t="shared" si="102"/>
        <v>0</v>
      </c>
      <c r="G139" s="68"/>
      <c r="H139" s="167">
        <f t="shared" si="103"/>
        <v>0</v>
      </c>
      <c r="I139" s="68"/>
      <c r="J139" s="167">
        <f t="shared" si="104"/>
        <v>0</v>
      </c>
      <c r="K139" s="68"/>
      <c r="L139" s="167">
        <f t="shared" si="95"/>
        <v>0</v>
      </c>
      <c r="M139" s="164">
        <f t="shared" si="96"/>
        <v>0</v>
      </c>
      <c r="N139" s="165">
        <f t="shared" si="97"/>
        <v>0</v>
      </c>
      <c r="P139" s="169">
        <f>'Μέση ετήσια κατανάλωση'!$F100*Πελάτες!U137</f>
        <v>72</v>
      </c>
      <c r="Q139" s="68"/>
      <c r="R139" s="137">
        <f t="shared" si="105"/>
        <v>72</v>
      </c>
      <c r="S139" s="182">
        <f t="shared" si="106"/>
        <v>0</v>
      </c>
      <c r="T139" s="169">
        <f>'Μέση ετήσια κατανάλωση'!$F100*Πελάτες!X137</f>
        <v>90</v>
      </c>
      <c r="U139" s="137">
        <f>'Μέση ετήσια κατανάλωση'!$G100*(Πελάτες!V137-Πελάτες!$P137)</f>
        <v>360</v>
      </c>
      <c r="V139" s="137">
        <f t="shared" si="107"/>
        <v>450</v>
      </c>
      <c r="W139" s="68"/>
      <c r="X139" s="137">
        <f t="shared" si="108"/>
        <v>450</v>
      </c>
      <c r="Y139" s="167">
        <f t="shared" si="109"/>
        <v>5.25</v>
      </c>
      <c r="Z139" s="169">
        <f>'Μέση ετήσια κατανάλωση'!$F100*Πελάτες!AA137</f>
        <v>108</v>
      </c>
      <c r="AA139" s="137">
        <f>'Μέση ετήσια κατανάλωση'!$G100*(Πελάτες!Y137-Πελάτες!$P137)</f>
        <v>810</v>
      </c>
      <c r="AB139" s="137">
        <f t="shared" si="110"/>
        <v>918</v>
      </c>
      <c r="AC139" s="68"/>
      <c r="AD139" s="137">
        <f t="shared" si="111"/>
        <v>918</v>
      </c>
      <c r="AE139" s="167">
        <f t="shared" si="112"/>
        <v>1.04</v>
      </c>
      <c r="AF139" s="169">
        <f>'Μέση ετήσια κατανάλωση'!$F100*Πελάτες!AD137</f>
        <v>72</v>
      </c>
      <c r="AG139" s="137">
        <f>'Μέση ετήσια κατανάλωση'!$G100*(Πελάτες!AB137-Πελάτες!$P137)</f>
        <v>1350</v>
      </c>
      <c r="AH139" s="137">
        <f t="shared" si="113"/>
        <v>1422</v>
      </c>
      <c r="AI139" s="68"/>
      <c r="AJ139" s="137">
        <f t="shared" si="114"/>
        <v>1422</v>
      </c>
      <c r="AK139" s="167">
        <f t="shared" si="115"/>
        <v>0.5490196078431373</v>
      </c>
      <c r="AL139" s="169">
        <f>'Μέση ετήσια κατανάλωση'!$F100*Πελάτες!AG137</f>
        <v>72</v>
      </c>
      <c r="AM139" s="137">
        <f>'Μέση ετήσια κατανάλωση'!$G100*(Πελάτες!AE137-Πελάτες!$P137)</f>
        <v>1710</v>
      </c>
      <c r="AN139" s="137">
        <f t="shared" si="116"/>
        <v>1782</v>
      </c>
      <c r="AO139" s="68"/>
      <c r="AP139" s="137">
        <f t="shared" si="117"/>
        <v>1782</v>
      </c>
      <c r="AQ139" s="167">
        <f t="shared" si="118"/>
        <v>0.25316455696202533</v>
      </c>
      <c r="AR139" s="164">
        <f t="shared" si="119"/>
        <v>4644</v>
      </c>
      <c r="AS139" s="165">
        <f t="shared" si="120"/>
        <v>1.230456721286719</v>
      </c>
    </row>
    <row r="140" spans="2:48" ht="15" customHeight="1" outlineLevel="1" x14ac:dyDescent="0.35">
      <c r="B140" s="49" t="s">
        <v>139</v>
      </c>
      <c r="C140" s="46" t="s">
        <v>115</v>
      </c>
      <c r="D140" s="184">
        <f>SUM(D115:D139)</f>
        <v>0</v>
      </c>
      <c r="E140" s="184">
        <f>SUM(E115:E139)</f>
        <v>0</v>
      </c>
      <c r="F140" s="183">
        <f>IFERROR((E140-D140)/D140,0)</f>
        <v>0</v>
      </c>
      <c r="G140" s="184">
        <f>SUM(G115:G139)</f>
        <v>0</v>
      </c>
      <c r="H140" s="183">
        <f t="shared" ref="H140" si="121">IFERROR((G140-E140)/E140,0)</f>
        <v>0</v>
      </c>
      <c r="I140" s="184">
        <f>SUM(I115:I139)</f>
        <v>0</v>
      </c>
      <c r="J140" s="183">
        <f t="shared" ref="J140" si="122">IFERROR((I140-G140)/G140,0)</f>
        <v>0</v>
      </c>
      <c r="K140" s="184">
        <f>SUM(K115:K139)</f>
        <v>14</v>
      </c>
      <c r="L140" s="183">
        <f t="shared" si="95"/>
        <v>0</v>
      </c>
      <c r="M140" s="184">
        <f>SUM(M115:M139)</f>
        <v>14</v>
      </c>
      <c r="N140" s="177">
        <f t="shared" si="97"/>
        <v>0</v>
      </c>
      <c r="P140" s="184">
        <f>SUM(P115:P139)</f>
        <v>1566</v>
      </c>
      <c r="Q140" s="184">
        <f>SUM(Q115:Q139)</f>
        <v>14</v>
      </c>
      <c r="R140" s="184">
        <f>SUM(R115:R139)</f>
        <v>1580</v>
      </c>
      <c r="S140" s="166">
        <f>IFERROR((R140-K140)/K140,0)</f>
        <v>111.85714285714286</v>
      </c>
      <c r="T140" s="184">
        <f>SUM(T115:T139)</f>
        <v>1458</v>
      </c>
      <c r="U140" s="184">
        <f>SUM(U115:U139)</f>
        <v>7830</v>
      </c>
      <c r="V140" s="184">
        <f>SUM(V115:V139)</f>
        <v>9288</v>
      </c>
      <c r="W140" s="184">
        <f>SUM(W115:W139)</f>
        <v>14</v>
      </c>
      <c r="X140" s="184">
        <f>SUM(X115:X139)</f>
        <v>9302</v>
      </c>
      <c r="Y140" s="183">
        <f>IFERROR((X140-R140)/R140,0)</f>
        <v>4.887341772151899</v>
      </c>
      <c r="Z140" s="184">
        <f>SUM(Z115:Z139)</f>
        <v>1512</v>
      </c>
      <c r="AA140" s="184">
        <f>SUM(AA115:AA139)</f>
        <v>15120</v>
      </c>
      <c r="AB140" s="184">
        <f>SUM(AB115:AB139)</f>
        <v>16632</v>
      </c>
      <c r="AC140" s="184">
        <f>SUM(AC115:AC139)</f>
        <v>14</v>
      </c>
      <c r="AD140" s="184">
        <f>SUM(AD115:AD139)</f>
        <v>16646</v>
      </c>
      <c r="AE140" s="166">
        <f>IFERROR((AD140-X140)/X140,0)</f>
        <v>0.78950763276714686</v>
      </c>
      <c r="AF140" s="184">
        <f>SUM(AF115:AF139)</f>
        <v>1278</v>
      </c>
      <c r="AG140" s="184">
        <f>SUM(AG115:AG139)</f>
        <v>22680</v>
      </c>
      <c r="AH140" s="184">
        <f>SUM(AH115:AH139)</f>
        <v>23958</v>
      </c>
      <c r="AI140" s="184">
        <f>SUM(AI115:AI139)</f>
        <v>14</v>
      </c>
      <c r="AJ140" s="184">
        <f>SUM(AJ115:AJ139)</f>
        <v>23972</v>
      </c>
      <c r="AK140" s="166">
        <f t="shared" ref="AK140" si="123">IFERROR((AJ140-AD140)/AD140,0)</f>
        <v>0.44010573110657214</v>
      </c>
      <c r="AL140" s="184">
        <f>SUM(AL115:AL139)</f>
        <v>1188</v>
      </c>
      <c r="AM140" s="184">
        <f>SUM(AM115:AM139)</f>
        <v>29070</v>
      </c>
      <c r="AN140" s="184">
        <f>SUM(AN115:AN139)</f>
        <v>30258</v>
      </c>
      <c r="AO140" s="184">
        <f>SUM(AO115:AO139)</f>
        <v>14</v>
      </c>
      <c r="AP140" s="184">
        <f>SUM(AP115:AP139)</f>
        <v>30272</v>
      </c>
      <c r="AQ140" s="166">
        <f>IFERROR((AP140-AJ140)/AJ140,0)</f>
        <v>0.26280660770899383</v>
      </c>
      <c r="AR140" s="184">
        <f>SUM(AR115:AR139)</f>
        <v>81772</v>
      </c>
      <c r="AS140" s="165">
        <f>IFERROR((AP140/R140)^(1/4)-1,0)</f>
        <v>1.0921653587483133</v>
      </c>
    </row>
    <row r="141" spans="2:48" x14ac:dyDescent="0.35">
      <c r="T141" s="38">
        <f>P140*0.9*10+T140</f>
        <v>15552</v>
      </c>
      <c r="Z141" s="38">
        <f>T140*0.9*10+Z140</f>
        <v>14634</v>
      </c>
      <c r="AF141" s="38">
        <f>Z140*0.9*10+AF140</f>
        <v>14886</v>
      </c>
      <c r="AL141" s="38">
        <f>AF140*0.9*10+AL140</f>
        <v>12690</v>
      </c>
      <c r="AP141" s="292"/>
    </row>
    <row r="142" spans="2:48" ht="15.5" x14ac:dyDescent="0.35">
      <c r="B142" s="306" t="s">
        <v>110</v>
      </c>
      <c r="C142" s="306"/>
      <c r="D142" s="306"/>
      <c r="E142" s="306"/>
      <c r="F142" s="306"/>
      <c r="G142" s="306"/>
      <c r="H142" s="306"/>
      <c r="I142" s="306"/>
      <c r="J142" s="306"/>
      <c r="K142" s="306"/>
      <c r="L142" s="306"/>
      <c r="M142" s="306"/>
      <c r="N142" s="306"/>
      <c r="O142" s="306"/>
      <c r="P142" s="306"/>
      <c r="Q142" s="306"/>
      <c r="R142" s="306"/>
      <c r="S142" s="306"/>
      <c r="T142" s="306"/>
      <c r="U142" s="306"/>
      <c r="V142" s="306"/>
      <c r="W142" s="306"/>
      <c r="X142" s="306"/>
      <c r="Y142" s="306"/>
      <c r="Z142" s="306"/>
      <c r="AA142" s="306"/>
      <c r="AB142" s="306"/>
      <c r="AC142" s="306"/>
      <c r="AD142" s="306"/>
      <c r="AE142" s="306"/>
      <c r="AF142" s="306"/>
      <c r="AG142" s="306"/>
      <c r="AH142" s="306"/>
      <c r="AI142" s="306"/>
      <c r="AJ142" s="306"/>
      <c r="AK142" s="306"/>
      <c r="AL142" s="306"/>
      <c r="AM142" s="306"/>
      <c r="AN142" s="306"/>
      <c r="AO142" s="306"/>
      <c r="AP142" s="306"/>
      <c r="AQ142" s="306"/>
      <c r="AR142" s="306"/>
      <c r="AS142" s="306"/>
      <c r="AT142" s="306"/>
      <c r="AU142" s="306"/>
      <c r="AV142" s="306"/>
    </row>
    <row r="143" spans="2:48" ht="5.5" customHeight="1" outlineLevel="1" x14ac:dyDescent="0.35">
      <c r="B143" s="102"/>
      <c r="C143" s="102"/>
      <c r="D143" s="102"/>
      <c r="E143" s="102"/>
      <c r="F143" s="102"/>
      <c r="G143" s="102"/>
      <c r="H143" s="102"/>
      <c r="I143" s="102"/>
      <c r="J143" s="102"/>
      <c r="K143" s="102"/>
      <c r="L143" s="102"/>
      <c r="M143" s="102"/>
      <c r="N143" s="102"/>
      <c r="O143" s="102"/>
      <c r="P143" s="102"/>
      <c r="Q143" s="102"/>
      <c r="R143" s="102"/>
      <c r="S143" s="102"/>
      <c r="T143" s="102"/>
      <c r="U143" s="102"/>
      <c r="V143" s="102"/>
      <c r="W143" s="102"/>
      <c r="X143" s="102"/>
      <c r="Y143" s="102"/>
      <c r="Z143" s="102"/>
      <c r="AA143" s="102"/>
      <c r="AB143" s="102"/>
      <c r="AC143" s="102"/>
      <c r="AD143" s="102"/>
      <c r="AE143" s="102"/>
      <c r="AF143" s="102"/>
      <c r="AG143" s="102"/>
      <c r="AH143" s="102"/>
      <c r="AI143" s="102"/>
      <c r="AJ143" s="102"/>
      <c r="AK143" s="102"/>
    </row>
    <row r="144" spans="2:48" outlineLevel="1" x14ac:dyDescent="0.35">
      <c r="B144" s="326"/>
      <c r="C144" s="335" t="s">
        <v>105</v>
      </c>
      <c r="D144" s="317" t="s">
        <v>131</v>
      </c>
      <c r="E144" s="318"/>
      <c r="F144" s="318"/>
      <c r="G144" s="318"/>
      <c r="H144" s="318"/>
      <c r="I144" s="318"/>
      <c r="J144" s="318"/>
      <c r="K144" s="318"/>
      <c r="L144" s="319"/>
      <c r="M144" s="322" t="str">
        <f xml:space="preserve"> D145&amp;" - "&amp;K145</f>
        <v>2019 - 2023</v>
      </c>
      <c r="N144" s="323"/>
      <c r="P144" s="317" t="s">
        <v>132</v>
      </c>
      <c r="Q144" s="318"/>
      <c r="R144" s="318"/>
      <c r="S144" s="318"/>
      <c r="T144" s="318"/>
      <c r="U144" s="318"/>
      <c r="V144" s="318"/>
      <c r="W144" s="318"/>
      <c r="X144" s="318"/>
      <c r="Y144" s="318"/>
      <c r="Z144" s="318"/>
      <c r="AA144" s="318"/>
      <c r="AB144" s="318"/>
      <c r="AC144" s="318"/>
      <c r="AD144" s="318"/>
      <c r="AE144" s="318"/>
      <c r="AF144" s="318"/>
      <c r="AG144" s="318"/>
      <c r="AH144" s="318"/>
      <c r="AI144" s="318"/>
      <c r="AJ144" s="318"/>
      <c r="AK144" s="318"/>
      <c r="AL144" s="318"/>
      <c r="AM144" s="318"/>
      <c r="AN144" s="318"/>
      <c r="AO144" s="318"/>
      <c r="AP144" s="318"/>
      <c r="AQ144" s="318"/>
      <c r="AR144" s="318"/>
      <c r="AS144" s="319"/>
    </row>
    <row r="145" spans="2:45" outlineLevel="1" x14ac:dyDescent="0.35">
      <c r="B145" s="327"/>
      <c r="C145" s="335"/>
      <c r="D145" s="81">
        <f>$C$3-5</f>
        <v>2019</v>
      </c>
      <c r="E145" s="317">
        <f>$C$3-4</f>
        <v>2020</v>
      </c>
      <c r="F145" s="319"/>
      <c r="G145" s="317">
        <f>$C$3-3</f>
        <v>2021</v>
      </c>
      <c r="H145" s="319"/>
      <c r="I145" s="317">
        <f>$C$3-2</f>
        <v>2022</v>
      </c>
      <c r="J145" s="319"/>
      <c r="K145" s="317">
        <f>$C$3-1</f>
        <v>2023</v>
      </c>
      <c r="L145" s="319"/>
      <c r="M145" s="324"/>
      <c r="N145" s="325"/>
      <c r="P145" s="346">
        <f>$C$3</f>
        <v>2024</v>
      </c>
      <c r="Q145" s="347"/>
      <c r="R145" s="347"/>
      <c r="S145" s="345"/>
      <c r="T145" s="346">
        <f>$C$3+1</f>
        <v>2025</v>
      </c>
      <c r="U145" s="347"/>
      <c r="V145" s="347"/>
      <c r="W145" s="347"/>
      <c r="X145" s="347"/>
      <c r="Y145" s="345"/>
      <c r="Z145" s="317">
        <f>$C$3+2</f>
        <v>2026</v>
      </c>
      <c r="AA145" s="318"/>
      <c r="AB145" s="318"/>
      <c r="AC145" s="318"/>
      <c r="AD145" s="318"/>
      <c r="AE145" s="319"/>
      <c r="AF145" s="317">
        <f>$C$3+3</f>
        <v>2027</v>
      </c>
      <c r="AG145" s="318"/>
      <c r="AH145" s="318"/>
      <c r="AI145" s="318"/>
      <c r="AJ145" s="318"/>
      <c r="AK145" s="319"/>
      <c r="AL145" s="317">
        <f>$C$3+4</f>
        <v>2028</v>
      </c>
      <c r="AM145" s="318"/>
      <c r="AN145" s="318"/>
      <c r="AO145" s="318"/>
      <c r="AP145" s="318"/>
      <c r="AQ145" s="319"/>
      <c r="AR145" s="320" t="str">
        <f>P145&amp;" - "&amp;AL145</f>
        <v>2024 - 2028</v>
      </c>
      <c r="AS145" s="321"/>
    </row>
    <row r="146" spans="2:45" ht="15" customHeight="1" outlineLevel="1" x14ac:dyDescent="0.35">
      <c r="B146" s="327"/>
      <c r="C146" s="335"/>
      <c r="D146" s="355" t="s">
        <v>151</v>
      </c>
      <c r="E146" s="352" t="s">
        <v>151</v>
      </c>
      <c r="F146" s="357" t="s">
        <v>135</v>
      </c>
      <c r="G146" s="352" t="s">
        <v>151</v>
      </c>
      <c r="H146" s="357" t="s">
        <v>135</v>
      </c>
      <c r="I146" s="352" t="s">
        <v>151</v>
      </c>
      <c r="J146" s="359" t="s">
        <v>135</v>
      </c>
      <c r="K146" s="352" t="s">
        <v>151</v>
      </c>
      <c r="L146" s="359" t="s">
        <v>135</v>
      </c>
      <c r="M146" s="352" t="s">
        <v>127</v>
      </c>
      <c r="N146" s="350" t="s">
        <v>136</v>
      </c>
      <c r="P146" s="352" t="str">
        <f>"Διανεμόμενες ποσότητες σε πελάτες που συνδέθηκαν το "&amp;P145</f>
        <v>Διανεμόμενες ποσότητες σε πελάτες που συνδέθηκαν το 2024</v>
      </c>
      <c r="Q146" s="344" t="s">
        <v>152</v>
      </c>
      <c r="R146" s="344" t="s">
        <v>153</v>
      </c>
      <c r="S146" s="354" t="s">
        <v>135</v>
      </c>
      <c r="T146" s="346" t="s">
        <v>154</v>
      </c>
      <c r="U146" s="347"/>
      <c r="V146" s="347"/>
      <c r="W146" s="344" t="s">
        <v>152</v>
      </c>
      <c r="X146" s="344" t="s">
        <v>153</v>
      </c>
      <c r="Y146" s="345" t="s">
        <v>135</v>
      </c>
      <c r="Z146" s="346" t="s">
        <v>154</v>
      </c>
      <c r="AA146" s="347"/>
      <c r="AB146" s="347"/>
      <c r="AC146" s="344" t="s">
        <v>152</v>
      </c>
      <c r="AD146" s="344" t="s">
        <v>153</v>
      </c>
      <c r="AE146" s="345" t="s">
        <v>135</v>
      </c>
      <c r="AF146" s="346" t="s">
        <v>154</v>
      </c>
      <c r="AG146" s="347"/>
      <c r="AH146" s="347"/>
      <c r="AI146" s="344" t="s">
        <v>152</v>
      </c>
      <c r="AJ146" s="344" t="s">
        <v>153</v>
      </c>
      <c r="AK146" s="345" t="s">
        <v>135</v>
      </c>
      <c r="AL146" s="346" t="s">
        <v>154</v>
      </c>
      <c r="AM146" s="347"/>
      <c r="AN146" s="347"/>
      <c r="AO146" s="344" t="s">
        <v>152</v>
      </c>
      <c r="AP146" s="344" t="s">
        <v>153</v>
      </c>
      <c r="AQ146" s="345" t="s">
        <v>135</v>
      </c>
      <c r="AR146" s="348" t="s">
        <v>127</v>
      </c>
      <c r="AS146" s="342" t="s">
        <v>136</v>
      </c>
    </row>
    <row r="147" spans="2:45" ht="58" outlineLevel="1" x14ac:dyDescent="0.35">
      <c r="B147" s="328"/>
      <c r="C147" s="335"/>
      <c r="D147" s="356"/>
      <c r="E147" s="353"/>
      <c r="F147" s="358"/>
      <c r="G147" s="353"/>
      <c r="H147" s="358"/>
      <c r="I147" s="353"/>
      <c r="J147" s="360"/>
      <c r="K147" s="353"/>
      <c r="L147" s="360"/>
      <c r="M147" s="353"/>
      <c r="N147" s="351"/>
      <c r="P147" s="353"/>
      <c r="Q147" s="344"/>
      <c r="R147" s="344"/>
      <c r="S147" s="354"/>
      <c r="T147" s="122" t="str">
        <f>"Διανεμόμενες ποσότητες σε πελάτες που συνδέθηκαν το "&amp;T145</f>
        <v>Διανεμόμενες ποσότητες σε πελάτες που συνδέθηκαν το 2025</v>
      </c>
      <c r="U147" s="104" t="str">
        <f>"Διανεμόμενες ποσότητες σε πελάτες που συνδέθηκαν το "&amp;P145</f>
        <v>Διανεμόμενες ποσότητες σε πελάτες που συνδέθηκαν το 2024</v>
      </c>
      <c r="V147" s="58" t="s">
        <v>155</v>
      </c>
      <c r="W147" s="344"/>
      <c r="X147" s="344"/>
      <c r="Y147" s="345"/>
      <c r="Z147" s="122" t="str">
        <f>"Διανεμόμενες ποσότητες σε πελάτες που συνδέθηκαν το "&amp;Z145</f>
        <v>Διανεμόμενες ποσότητες σε πελάτες που συνδέθηκαν το 2026</v>
      </c>
      <c r="AA147" s="104" t="str">
        <f>"Διανεμόμενες ποσότητες σε πελάτες που συνδέθηκαν το "&amp;$P$12&amp;" - "&amp;T145</f>
        <v>Διανεμόμενες ποσότητες σε πελάτες που συνδέθηκαν το 2024 - 2025</v>
      </c>
      <c r="AB147" s="58" t="s">
        <v>155</v>
      </c>
      <c r="AC147" s="344"/>
      <c r="AD147" s="344"/>
      <c r="AE147" s="345"/>
      <c r="AF147" s="122" t="str">
        <f>"Διανεμόμενες ποσότητες σε πελάτες που συνδέθηκαν το "&amp;AF145</f>
        <v>Διανεμόμενες ποσότητες σε πελάτες που συνδέθηκαν το 2027</v>
      </c>
      <c r="AG147" s="104" t="str">
        <f>"Διανεμόμενες ποσότητες σε πελάτες που συνδέθηκαν το "&amp;$P$12&amp;" - "&amp;Z145</f>
        <v>Διανεμόμενες ποσότητες σε πελάτες που συνδέθηκαν το 2024 - 2026</v>
      </c>
      <c r="AH147" s="58" t="s">
        <v>155</v>
      </c>
      <c r="AI147" s="344"/>
      <c r="AJ147" s="344"/>
      <c r="AK147" s="345"/>
      <c r="AL147" s="122" t="str">
        <f>"Διανεμόμενες ποσότητες σε πελάτες που συνδέθηκαν το "&amp;AL145</f>
        <v>Διανεμόμενες ποσότητες σε πελάτες που συνδέθηκαν το 2028</v>
      </c>
      <c r="AM147" s="104" t="str">
        <f>"Διανεμόμενες ποσότητες σε πελάτες που συνδέθηκαν το "&amp;$P$12&amp;" - "&amp;AF145</f>
        <v>Διανεμόμενες ποσότητες σε πελάτες που συνδέθηκαν το 2024 - 2027</v>
      </c>
      <c r="AN147" s="58" t="s">
        <v>155</v>
      </c>
      <c r="AO147" s="344"/>
      <c r="AP147" s="344"/>
      <c r="AQ147" s="345"/>
      <c r="AR147" s="349"/>
      <c r="AS147" s="343"/>
    </row>
    <row r="148" spans="2:45" outlineLevel="1" x14ac:dyDescent="0.35">
      <c r="B148" s="237" t="s">
        <v>75</v>
      </c>
      <c r="C148" s="62" t="s">
        <v>115</v>
      </c>
      <c r="D148" s="68"/>
      <c r="E148" s="68"/>
      <c r="F148" s="167">
        <f t="shared" ref="F148" si="124">IFERROR((E148-D148)/D148,0)</f>
        <v>0</v>
      </c>
      <c r="G148" s="68"/>
      <c r="H148" s="167">
        <f>IFERROR((G148-E148)/E148,0)</f>
        <v>0</v>
      </c>
      <c r="I148" s="68"/>
      <c r="J148" s="167">
        <f>IFERROR((I148-G148)/G148,0)</f>
        <v>0</v>
      </c>
      <c r="K148" s="68"/>
      <c r="L148" s="167">
        <f t="shared" ref="L148:L173" si="125">IFERROR((K148-I148)/I148,0)</f>
        <v>0</v>
      </c>
      <c r="M148" s="164">
        <f t="shared" ref="M148:M172" si="126">D148+E148+G148+I148+K148</f>
        <v>0</v>
      </c>
      <c r="N148" s="165">
        <f t="shared" ref="N148:N173" si="127">IFERROR((K148/D148)^(1/4)-1,0)</f>
        <v>0</v>
      </c>
      <c r="P148" s="169">
        <f>'Μέση ετήσια κατανάλωση'!$F107*Πελάτες!U145</f>
        <v>0</v>
      </c>
      <c r="Q148" s="68"/>
      <c r="R148" s="137">
        <f>P148+Q148</f>
        <v>0</v>
      </c>
      <c r="S148" s="182">
        <f t="shared" ref="S148" si="128">IFERROR((R148-K148)/K148,0)</f>
        <v>0</v>
      </c>
      <c r="T148" s="169">
        <f>'Μέση ετήσια κατανάλωση'!$F107*Πελάτες!X145</f>
        <v>0</v>
      </c>
      <c r="U148" s="137">
        <f>'Μέση ετήσια κατανάλωση'!$G107*(Πελάτες!V145-Πελάτες!$P145)</f>
        <v>0</v>
      </c>
      <c r="V148" s="137">
        <f>T148+U148</f>
        <v>0</v>
      </c>
      <c r="W148" s="68"/>
      <c r="X148" s="137">
        <f>V148+W148</f>
        <v>0</v>
      </c>
      <c r="Y148" s="167">
        <f t="shared" ref="Y148" si="129">IFERROR((X148-R148)/R148,0)</f>
        <v>0</v>
      </c>
      <c r="Z148" s="169">
        <f>'Μέση ετήσια κατανάλωση'!$F107*Πελάτες!AA145</f>
        <v>0</v>
      </c>
      <c r="AA148" s="137">
        <f>'Μέση ετήσια κατανάλωση'!$G107*(Πελάτες!Y145-Πελάτες!$P145)</f>
        <v>0</v>
      </c>
      <c r="AB148" s="137">
        <f>Z148+AA148</f>
        <v>0</v>
      </c>
      <c r="AC148" s="68"/>
      <c r="AD148" s="137">
        <f>AB148+AC148</f>
        <v>0</v>
      </c>
      <c r="AE148" s="167">
        <f>IFERROR((AD148-X148)/X148,0)</f>
        <v>0</v>
      </c>
      <c r="AF148" s="169">
        <f>'Μέση ετήσια κατανάλωση'!$F107*Πελάτες!AD145</f>
        <v>0</v>
      </c>
      <c r="AG148" s="137">
        <f>'Μέση ετήσια κατανάλωση'!$G107*(Πελάτες!AB145-Πελάτες!$P145)</f>
        <v>0</v>
      </c>
      <c r="AH148" s="137">
        <f>AF148+AG148</f>
        <v>0</v>
      </c>
      <c r="AI148" s="68"/>
      <c r="AJ148" s="137">
        <f>AH148+AI148</f>
        <v>0</v>
      </c>
      <c r="AK148" s="167">
        <f>IFERROR((AJ148-AD148)/AD148,0)</f>
        <v>0</v>
      </c>
      <c r="AL148" s="169">
        <f>'Μέση ετήσια κατανάλωση'!$F107*Πελάτες!AG145</f>
        <v>0</v>
      </c>
      <c r="AM148" s="137">
        <f>'Μέση ετήσια κατανάλωση'!$G107*(Πελάτες!AE145-Πελάτες!$P145)</f>
        <v>0</v>
      </c>
      <c r="AN148" s="137">
        <f>AL148+AM148</f>
        <v>0</v>
      </c>
      <c r="AO148" s="68"/>
      <c r="AP148" s="137">
        <f>AN148+AO148</f>
        <v>0</v>
      </c>
      <c r="AQ148" s="167">
        <f>IFERROR((AP148-AJ148)/AJ148,0)</f>
        <v>0</v>
      </c>
      <c r="AR148" s="164">
        <f t="shared" ref="AR148" si="130">R148+X148+AD148+AJ148+AP148</f>
        <v>0</v>
      </c>
      <c r="AS148" s="165">
        <f t="shared" ref="AS148" si="131">IFERROR((AP148/R148)^(1/4)-1,0)</f>
        <v>0</v>
      </c>
    </row>
    <row r="149" spans="2:45" outlineLevel="1" x14ac:dyDescent="0.35">
      <c r="B149" s="238" t="s">
        <v>76</v>
      </c>
      <c r="C149" s="62" t="s">
        <v>115</v>
      </c>
      <c r="D149" s="68">
        <v>97.061000000000007</v>
      </c>
      <c r="E149" s="68">
        <v>75.507999999999996</v>
      </c>
      <c r="F149" s="167">
        <f t="shared" ref="F149:F172" si="132">IFERROR((E149-D149)/D149,0)</f>
        <v>-0.22205623267841884</v>
      </c>
      <c r="G149" s="68">
        <v>108.596</v>
      </c>
      <c r="H149" s="167">
        <f t="shared" ref="H149:H172" si="133">IFERROR((G149-E149)/E149,0)</f>
        <v>0.43820522328759881</v>
      </c>
      <c r="I149" s="68">
        <v>146</v>
      </c>
      <c r="J149" s="167">
        <f t="shared" ref="J149:J172" si="134">IFERROR((I149-G149)/G149,0)</f>
        <v>0.34443257578548009</v>
      </c>
      <c r="K149" s="68"/>
      <c r="L149" s="167">
        <f t="shared" si="125"/>
        <v>-1</v>
      </c>
      <c r="M149" s="164">
        <f t="shared" si="126"/>
        <v>427.16500000000002</v>
      </c>
      <c r="N149" s="165">
        <f t="shared" si="127"/>
        <v>-1</v>
      </c>
      <c r="P149" s="169">
        <f>'Μέση ετήσια κατανάλωση'!$F108*Πελάτες!U146</f>
        <v>0</v>
      </c>
      <c r="Q149" s="68"/>
      <c r="R149" s="137">
        <f t="shared" ref="R149:R172" si="135">P149+Q149</f>
        <v>0</v>
      </c>
      <c r="S149" s="182">
        <f t="shared" ref="S149:S172" si="136">IFERROR((R149-K149)/K149,0)</f>
        <v>0</v>
      </c>
      <c r="T149" s="169">
        <f>'Μέση ετήσια κατανάλωση'!$F108*Πελάτες!X146</f>
        <v>0</v>
      </c>
      <c r="U149" s="137">
        <f>'Μέση ετήσια κατανάλωση'!$G108*(Πελάτες!V146-Πελάτες!$P146)</f>
        <v>0</v>
      </c>
      <c r="V149" s="137">
        <f t="shared" ref="V149:V172" si="137">T149+U149</f>
        <v>0</v>
      </c>
      <c r="W149" s="68"/>
      <c r="X149" s="137">
        <f t="shared" ref="X149:X172" si="138">V149+W149</f>
        <v>0</v>
      </c>
      <c r="Y149" s="167">
        <f t="shared" ref="Y149:Y172" si="139">IFERROR((X149-R149)/R149,0)</f>
        <v>0</v>
      </c>
      <c r="Z149" s="169">
        <f>'Μέση ετήσια κατανάλωση'!$F108*Πελάτες!AA146</f>
        <v>0</v>
      </c>
      <c r="AA149" s="137">
        <f>'Μέση ετήσια κατανάλωση'!$G108*(Πελάτες!Y146-Πελάτες!$P146)</f>
        <v>0</v>
      </c>
      <c r="AB149" s="137">
        <f t="shared" ref="AB149:AB172" si="140">Z149+AA149</f>
        <v>0</v>
      </c>
      <c r="AC149" s="68"/>
      <c r="AD149" s="137">
        <f t="shared" ref="AD149:AD172" si="141">AB149+AC149</f>
        <v>0</v>
      </c>
      <c r="AE149" s="167">
        <f t="shared" ref="AE149:AE172" si="142">IFERROR((AD149-X149)/X149,0)</f>
        <v>0</v>
      </c>
      <c r="AF149" s="169">
        <f>'Μέση ετήσια κατανάλωση'!$F108*Πελάτες!AD146</f>
        <v>0</v>
      </c>
      <c r="AG149" s="137">
        <f>'Μέση ετήσια κατανάλωση'!$G108*(Πελάτες!AB146-Πελάτες!$P146)</f>
        <v>0</v>
      </c>
      <c r="AH149" s="137">
        <f t="shared" ref="AH149:AH172" si="143">AF149+AG149</f>
        <v>0</v>
      </c>
      <c r="AI149" s="68"/>
      <c r="AJ149" s="137">
        <f t="shared" ref="AJ149:AJ172" si="144">AH149+AI149</f>
        <v>0</v>
      </c>
      <c r="AK149" s="167">
        <f t="shared" ref="AK149:AK172" si="145">IFERROR((AJ149-AD149)/AD149,0)</f>
        <v>0</v>
      </c>
      <c r="AL149" s="169">
        <f>'Μέση ετήσια κατανάλωση'!$F108*Πελάτες!AG146</f>
        <v>0</v>
      </c>
      <c r="AM149" s="137">
        <f>'Μέση ετήσια κατανάλωση'!$G108*(Πελάτες!AE146-Πελάτες!$P146)</f>
        <v>0</v>
      </c>
      <c r="AN149" s="137">
        <f t="shared" ref="AN149:AN172" si="146">AL149+AM149</f>
        <v>0</v>
      </c>
      <c r="AO149" s="68"/>
      <c r="AP149" s="137">
        <f t="shared" ref="AP149:AP172" si="147">AN149+AO149</f>
        <v>0</v>
      </c>
      <c r="AQ149" s="167">
        <f t="shared" ref="AQ149:AQ172" si="148">IFERROR((AP149-AJ149)/AJ149,0)</f>
        <v>0</v>
      </c>
      <c r="AR149" s="164">
        <f t="shared" ref="AR149:AR172" si="149">R149+X149+AD149+AJ149+AP149</f>
        <v>0</v>
      </c>
      <c r="AS149" s="165">
        <f t="shared" ref="AS149:AS172" si="150">IFERROR((AP149/R149)^(1/4)-1,0)</f>
        <v>0</v>
      </c>
    </row>
    <row r="150" spans="2:45" outlineLevel="1" x14ac:dyDescent="0.35">
      <c r="B150" s="237" t="s">
        <v>77</v>
      </c>
      <c r="C150" s="62" t="s">
        <v>115</v>
      </c>
      <c r="D150" s="68"/>
      <c r="E150" s="68"/>
      <c r="F150" s="167">
        <f t="shared" si="132"/>
        <v>0</v>
      </c>
      <c r="G150" s="68"/>
      <c r="H150" s="167">
        <f t="shared" si="133"/>
        <v>0</v>
      </c>
      <c r="I150" s="68"/>
      <c r="J150" s="167">
        <f t="shared" si="134"/>
        <v>0</v>
      </c>
      <c r="K150" s="68"/>
      <c r="L150" s="167">
        <f t="shared" si="125"/>
        <v>0</v>
      </c>
      <c r="M150" s="164">
        <f t="shared" si="126"/>
        <v>0</v>
      </c>
      <c r="N150" s="165">
        <f t="shared" si="127"/>
        <v>0</v>
      </c>
      <c r="P150" s="169">
        <f>'Μέση ετήσια κατανάλωση'!$F109*Πελάτες!U147</f>
        <v>0</v>
      </c>
      <c r="Q150" s="68"/>
      <c r="R150" s="137">
        <f t="shared" si="135"/>
        <v>0</v>
      </c>
      <c r="S150" s="182">
        <f t="shared" si="136"/>
        <v>0</v>
      </c>
      <c r="T150" s="169">
        <f>'Μέση ετήσια κατανάλωση'!$F109*Πελάτες!X147</f>
        <v>0</v>
      </c>
      <c r="U150" s="137">
        <f>'Μέση ετήσια κατανάλωση'!$G109*(Πελάτες!V147-Πελάτες!$P147)</f>
        <v>0</v>
      </c>
      <c r="V150" s="137">
        <f t="shared" si="137"/>
        <v>0</v>
      </c>
      <c r="W150" s="68"/>
      <c r="X150" s="137">
        <f t="shared" si="138"/>
        <v>0</v>
      </c>
      <c r="Y150" s="167">
        <f t="shared" si="139"/>
        <v>0</v>
      </c>
      <c r="Z150" s="169">
        <f>'Μέση ετήσια κατανάλωση'!$F109*Πελάτες!AA147</f>
        <v>0</v>
      </c>
      <c r="AA150" s="137">
        <f>'Μέση ετήσια κατανάλωση'!$G109*(Πελάτες!Y147-Πελάτες!$P147)</f>
        <v>0</v>
      </c>
      <c r="AB150" s="137">
        <f t="shared" si="140"/>
        <v>0</v>
      </c>
      <c r="AC150" s="68"/>
      <c r="AD150" s="137">
        <f t="shared" si="141"/>
        <v>0</v>
      </c>
      <c r="AE150" s="167">
        <f t="shared" si="142"/>
        <v>0</v>
      </c>
      <c r="AF150" s="169">
        <f>'Μέση ετήσια κατανάλωση'!$F109*Πελάτες!AD147</f>
        <v>0</v>
      </c>
      <c r="AG150" s="137">
        <f>'Μέση ετήσια κατανάλωση'!$G109*(Πελάτες!AB147-Πελάτες!$P147)</f>
        <v>0</v>
      </c>
      <c r="AH150" s="137">
        <f t="shared" si="143"/>
        <v>0</v>
      </c>
      <c r="AI150" s="68"/>
      <c r="AJ150" s="137">
        <f t="shared" si="144"/>
        <v>0</v>
      </c>
      <c r="AK150" s="167">
        <f t="shared" si="145"/>
        <v>0</v>
      </c>
      <c r="AL150" s="169">
        <f>'Μέση ετήσια κατανάλωση'!$F109*Πελάτες!AG147</f>
        <v>0</v>
      </c>
      <c r="AM150" s="137">
        <f>'Μέση ετήσια κατανάλωση'!$G109*(Πελάτες!AE147-Πελάτες!$P147)</f>
        <v>0</v>
      </c>
      <c r="AN150" s="137">
        <f t="shared" si="146"/>
        <v>0</v>
      </c>
      <c r="AO150" s="68"/>
      <c r="AP150" s="137">
        <f t="shared" si="147"/>
        <v>0</v>
      </c>
      <c r="AQ150" s="167">
        <f t="shared" si="148"/>
        <v>0</v>
      </c>
      <c r="AR150" s="164">
        <f t="shared" si="149"/>
        <v>0</v>
      </c>
      <c r="AS150" s="165">
        <f t="shared" si="150"/>
        <v>0</v>
      </c>
    </row>
    <row r="151" spans="2:45" outlineLevel="1" x14ac:dyDescent="0.35">
      <c r="B151" s="238" t="s">
        <v>78</v>
      </c>
      <c r="C151" s="62" t="s">
        <v>115</v>
      </c>
      <c r="D151" s="68">
        <v>29514.991000000002</v>
      </c>
      <c r="E151" s="68">
        <v>30176.563999999998</v>
      </c>
      <c r="F151" s="167">
        <f t="shared" si="132"/>
        <v>2.2414812865773757E-2</v>
      </c>
      <c r="G151" s="68">
        <v>29588.455000000002</v>
      </c>
      <c r="H151" s="167">
        <f t="shared" si="133"/>
        <v>-1.9488931874417404E-2</v>
      </c>
      <c r="I151" s="68">
        <v>28270</v>
      </c>
      <c r="J151" s="167">
        <f t="shared" si="134"/>
        <v>-4.4559778467649011E-2</v>
      </c>
      <c r="K151" s="68">
        <v>29170</v>
      </c>
      <c r="L151" s="167">
        <f t="shared" si="125"/>
        <v>3.1835868411743899E-2</v>
      </c>
      <c r="M151" s="164">
        <f t="shared" si="126"/>
        <v>146720.01</v>
      </c>
      <c r="N151" s="165">
        <f t="shared" si="127"/>
        <v>-2.9350642230898671E-3</v>
      </c>
      <c r="P151" s="169">
        <f>'Μέση ετήσια κατανάλωση'!$F110*Πελάτες!U148</f>
        <v>3300</v>
      </c>
      <c r="Q151" s="68">
        <v>29170</v>
      </c>
      <c r="R151" s="137">
        <f t="shared" si="135"/>
        <v>32470</v>
      </c>
      <c r="S151" s="182">
        <f t="shared" si="136"/>
        <v>0.11312992800822763</v>
      </c>
      <c r="T151" s="169">
        <f>'Μέση ετήσια κατανάλωση'!$F110*Πελάτες!X148</f>
        <v>3000</v>
      </c>
      <c r="U151" s="137">
        <f>'Μέση ετήσια κατανάλωση'!$G110*(Πελάτες!V148-Πελάτες!$P148)</f>
        <v>16500</v>
      </c>
      <c r="V151" s="137">
        <f t="shared" si="137"/>
        <v>19500</v>
      </c>
      <c r="W151" s="68">
        <v>29170</v>
      </c>
      <c r="X151" s="137">
        <f t="shared" si="138"/>
        <v>48670</v>
      </c>
      <c r="Y151" s="167">
        <f t="shared" si="139"/>
        <v>0.49892208192177395</v>
      </c>
      <c r="Z151" s="169">
        <f>'Μέση ετήσια κατανάλωση'!$F110*Πελάτες!AA148</f>
        <v>2700</v>
      </c>
      <c r="AA151" s="137">
        <f>'Μέση ετήσια κατανάλωση'!$G110*(Πελάτες!Y148-Πελάτες!$P148)</f>
        <v>31500</v>
      </c>
      <c r="AB151" s="137">
        <f t="shared" si="140"/>
        <v>34200</v>
      </c>
      <c r="AC151" s="68">
        <v>29170</v>
      </c>
      <c r="AD151" s="137">
        <f t="shared" si="141"/>
        <v>63370</v>
      </c>
      <c r="AE151" s="167">
        <f t="shared" si="142"/>
        <v>0.3020341072529279</v>
      </c>
      <c r="AF151" s="169">
        <f>'Μέση ετήσια κατανάλωση'!$F110*Πελάτες!AD148</f>
        <v>2700</v>
      </c>
      <c r="AG151" s="137">
        <f>'Μέση ετήσια κατανάλωση'!$G110*(Πελάτες!AB148-Πελάτες!$P148)</f>
        <v>45000</v>
      </c>
      <c r="AH151" s="137">
        <f t="shared" si="143"/>
        <v>47700</v>
      </c>
      <c r="AI151" s="68">
        <v>29170</v>
      </c>
      <c r="AJ151" s="137">
        <f t="shared" si="144"/>
        <v>76870</v>
      </c>
      <c r="AK151" s="167">
        <f t="shared" si="145"/>
        <v>0.2130345589395613</v>
      </c>
      <c r="AL151" s="169">
        <f>'Μέση ετήσια κατανάλωση'!$F110*Πελάτες!AG148</f>
        <v>2400</v>
      </c>
      <c r="AM151" s="137">
        <f>'Μέση ετήσια κατανάλωση'!$G110*(Πελάτες!AE148-Πελάτες!$P148)</f>
        <v>58500</v>
      </c>
      <c r="AN151" s="137">
        <f t="shared" si="146"/>
        <v>60900</v>
      </c>
      <c r="AO151" s="68">
        <v>29170</v>
      </c>
      <c r="AP151" s="137">
        <f t="shared" si="147"/>
        <v>90070</v>
      </c>
      <c r="AQ151" s="167">
        <f t="shared" si="148"/>
        <v>0.17171848575517107</v>
      </c>
      <c r="AR151" s="164">
        <f t="shared" si="149"/>
        <v>311450</v>
      </c>
      <c r="AS151" s="165">
        <f t="shared" si="150"/>
        <v>0.29054891054607812</v>
      </c>
    </row>
    <row r="152" spans="2:45" outlineLevel="1" x14ac:dyDescent="0.35">
      <c r="B152" s="237" t="s">
        <v>79</v>
      </c>
      <c r="C152" s="62" t="s">
        <v>115</v>
      </c>
      <c r="D152" s="68"/>
      <c r="E152" s="68"/>
      <c r="F152" s="167">
        <f t="shared" si="132"/>
        <v>0</v>
      </c>
      <c r="G152" s="68"/>
      <c r="H152" s="167">
        <f t="shared" si="133"/>
        <v>0</v>
      </c>
      <c r="I152" s="68"/>
      <c r="J152" s="167">
        <f t="shared" si="134"/>
        <v>0</v>
      </c>
      <c r="K152" s="68"/>
      <c r="L152" s="167">
        <f t="shared" si="125"/>
        <v>0</v>
      </c>
      <c r="M152" s="164">
        <f t="shared" si="126"/>
        <v>0</v>
      </c>
      <c r="N152" s="165">
        <f t="shared" si="127"/>
        <v>0</v>
      </c>
      <c r="P152" s="169">
        <f>'Μέση ετήσια κατανάλωση'!$F111*Πελάτες!U149</f>
        <v>0</v>
      </c>
      <c r="Q152" s="68"/>
      <c r="R152" s="137">
        <f t="shared" si="135"/>
        <v>0</v>
      </c>
      <c r="S152" s="182">
        <f t="shared" si="136"/>
        <v>0</v>
      </c>
      <c r="T152" s="169">
        <f>'Μέση ετήσια κατανάλωση'!$F111*Πελάτες!X149</f>
        <v>0</v>
      </c>
      <c r="U152" s="137">
        <f>'Μέση ετήσια κατανάλωση'!$G111*(Πελάτες!V149-Πελάτες!$P149)</f>
        <v>0</v>
      </c>
      <c r="V152" s="137">
        <f t="shared" si="137"/>
        <v>0</v>
      </c>
      <c r="W152" s="68"/>
      <c r="X152" s="137">
        <f t="shared" si="138"/>
        <v>0</v>
      </c>
      <c r="Y152" s="167">
        <f t="shared" si="139"/>
        <v>0</v>
      </c>
      <c r="Z152" s="169">
        <f>'Μέση ετήσια κατανάλωση'!$F111*Πελάτες!AA149</f>
        <v>0</v>
      </c>
      <c r="AA152" s="137">
        <f>'Μέση ετήσια κατανάλωση'!$G111*(Πελάτες!Y149-Πελάτες!$P149)</f>
        <v>0</v>
      </c>
      <c r="AB152" s="137">
        <f t="shared" si="140"/>
        <v>0</v>
      </c>
      <c r="AC152" s="68"/>
      <c r="AD152" s="137">
        <f t="shared" si="141"/>
        <v>0</v>
      </c>
      <c r="AE152" s="167">
        <f t="shared" si="142"/>
        <v>0</v>
      </c>
      <c r="AF152" s="169">
        <f>'Μέση ετήσια κατανάλωση'!$F111*Πελάτες!AD149</f>
        <v>0</v>
      </c>
      <c r="AG152" s="137">
        <f>'Μέση ετήσια κατανάλωση'!$G111*(Πελάτες!AB149-Πελάτες!$P149)</f>
        <v>0</v>
      </c>
      <c r="AH152" s="137">
        <f t="shared" si="143"/>
        <v>0</v>
      </c>
      <c r="AI152" s="68"/>
      <c r="AJ152" s="137">
        <f t="shared" si="144"/>
        <v>0</v>
      </c>
      <c r="AK152" s="167">
        <f t="shared" si="145"/>
        <v>0</v>
      </c>
      <c r="AL152" s="169">
        <f>'Μέση ετήσια κατανάλωση'!$F111*Πελάτες!AG149</f>
        <v>0</v>
      </c>
      <c r="AM152" s="137">
        <f>'Μέση ετήσια κατανάλωση'!$G111*(Πελάτες!AE149-Πελάτες!$P149)</f>
        <v>0</v>
      </c>
      <c r="AN152" s="137">
        <f t="shared" si="146"/>
        <v>0</v>
      </c>
      <c r="AO152" s="68"/>
      <c r="AP152" s="137">
        <f t="shared" si="147"/>
        <v>0</v>
      </c>
      <c r="AQ152" s="167">
        <f t="shared" si="148"/>
        <v>0</v>
      </c>
      <c r="AR152" s="164">
        <f t="shared" si="149"/>
        <v>0</v>
      </c>
      <c r="AS152" s="165">
        <f t="shared" si="150"/>
        <v>0</v>
      </c>
    </row>
    <row r="153" spans="2:45" outlineLevel="1" x14ac:dyDescent="0.35">
      <c r="B153" s="238" t="s">
        <v>80</v>
      </c>
      <c r="C153" s="62" t="s">
        <v>115</v>
      </c>
      <c r="D153" s="68">
        <v>6945.2269999999999</v>
      </c>
      <c r="E153" s="68">
        <v>6393.6970000000001</v>
      </c>
      <c r="F153" s="167">
        <f t="shared" si="132"/>
        <v>-7.9411371291391877E-2</v>
      </c>
      <c r="G153" s="68">
        <v>6839.165</v>
      </c>
      <c r="H153" s="167">
        <f t="shared" si="133"/>
        <v>6.9672992010725535E-2</v>
      </c>
      <c r="I153" s="68">
        <v>6793</v>
      </c>
      <c r="J153" s="167">
        <f t="shared" si="134"/>
        <v>-6.7500930303626191E-3</v>
      </c>
      <c r="K153" s="68">
        <v>5437</v>
      </c>
      <c r="L153" s="167">
        <f t="shared" si="125"/>
        <v>-0.19961725305461506</v>
      </c>
      <c r="M153" s="164">
        <f t="shared" si="126"/>
        <v>32408.089</v>
      </c>
      <c r="N153" s="165">
        <f t="shared" si="127"/>
        <v>-5.9371307737205892E-2</v>
      </c>
      <c r="P153" s="169">
        <f>'Μέση ετήσια κατανάλωση'!$F112*Πελάτες!U150</f>
        <v>3000</v>
      </c>
      <c r="Q153" s="68">
        <v>5437</v>
      </c>
      <c r="R153" s="137">
        <f t="shared" si="135"/>
        <v>8437</v>
      </c>
      <c r="S153" s="182">
        <f t="shared" si="136"/>
        <v>0.55177487585065288</v>
      </c>
      <c r="T153" s="169">
        <f>'Μέση ετήσια κατανάλωση'!$F112*Πελάτες!X150</f>
        <v>2700</v>
      </c>
      <c r="U153" s="137">
        <f>'Μέση ετήσια κατανάλωση'!$G112*(Πελάτες!V150-Πελάτες!$P150)</f>
        <v>15000</v>
      </c>
      <c r="V153" s="137">
        <f t="shared" si="137"/>
        <v>17700</v>
      </c>
      <c r="W153" s="68">
        <v>5437</v>
      </c>
      <c r="X153" s="137">
        <f t="shared" si="138"/>
        <v>23137</v>
      </c>
      <c r="Y153" s="167">
        <f t="shared" si="139"/>
        <v>1.7423254711390304</v>
      </c>
      <c r="Z153" s="169">
        <f>'Μέση ετήσια κατανάλωση'!$F112*Πελάτες!AA150</f>
        <v>2400</v>
      </c>
      <c r="AA153" s="137">
        <f>'Μέση ετήσια κατανάλωση'!$G112*(Πελάτες!Y150-Πελάτες!$P150)</f>
        <v>28500</v>
      </c>
      <c r="AB153" s="137">
        <f t="shared" si="140"/>
        <v>30900</v>
      </c>
      <c r="AC153" s="68">
        <v>5437</v>
      </c>
      <c r="AD153" s="137">
        <f t="shared" si="141"/>
        <v>36337</v>
      </c>
      <c r="AE153" s="167">
        <f t="shared" si="142"/>
        <v>0.57051475990837186</v>
      </c>
      <c r="AF153" s="169">
        <f>'Μέση ετήσια κατανάλωση'!$F112*Πελάτες!AD150</f>
        <v>2100</v>
      </c>
      <c r="AG153" s="137">
        <f>'Μέση ετήσια κατανάλωση'!$G112*(Πελάτες!AB150-Πελάτες!$P150)</f>
        <v>40500</v>
      </c>
      <c r="AH153" s="137">
        <f t="shared" si="143"/>
        <v>42600</v>
      </c>
      <c r="AI153" s="68">
        <v>5437</v>
      </c>
      <c r="AJ153" s="137">
        <f t="shared" si="144"/>
        <v>48037</v>
      </c>
      <c r="AK153" s="167">
        <f t="shared" si="145"/>
        <v>0.32198585463852269</v>
      </c>
      <c r="AL153" s="169">
        <f>'Μέση ετήσια κατανάλωση'!$F112*Πελάτες!AG150</f>
        <v>2100</v>
      </c>
      <c r="AM153" s="137">
        <f>'Μέση ετήσια κατανάλωση'!$G112*(Πελάτες!AE150-Πελάτες!$P150)</f>
        <v>51000</v>
      </c>
      <c r="AN153" s="137">
        <f t="shared" si="146"/>
        <v>53100</v>
      </c>
      <c r="AO153" s="68">
        <v>5437</v>
      </c>
      <c r="AP153" s="137">
        <f t="shared" si="147"/>
        <v>58537</v>
      </c>
      <c r="AQ153" s="167">
        <f t="shared" si="148"/>
        <v>0.2185815100859754</v>
      </c>
      <c r="AR153" s="164">
        <f t="shared" si="149"/>
        <v>174485</v>
      </c>
      <c r="AS153" s="165">
        <f t="shared" si="150"/>
        <v>0.62297041445118073</v>
      </c>
    </row>
    <row r="154" spans="2:45" outlineLevel="1" x14ac:dyDescent="0.35">
      <c r="B154" s="237" t="s">
        <v>81</v>
      </c>
      <c r="C154" s="62" t="s">
        <v>115</v>
      </c>
      <c r="D154" s="68"/>
      <c r="E154" s="68"/>
      <c r="F154" s="167">
        <f t="shared" si="132"/>
        <v>0</v>
      </c>
      <c r="G154" s="68"/>
      <c r="H154" s="167">
        <f t="shared" si="133"/>
        <v>0</v>
      </c>
      <c r="I154" s="68"/>
      <c r="J154" s="167">
        <f t="shared" si="134"/>
        <v>0</v>
      </c>
      <c r="K154" s="68"/>
      <c r="L154" s="167">
        <f t="shared" si="125"/>
        <v>0</v>
      </c>
      <c r="M154" s="164">
        <f t="shared" si="126"/>
        <v>0</v>
      </c>
      <c r="N154" s="165">
        <f t="shared" si="127"/>
        <v>0</v>
      </c>
      <c r="P154" s="169">
        <f>'Μέση ετήσια κατανάλωση'!$F113*Πελάτες!U151</f>
        <v>0</v>
      </c>
      <c r="Q154" s="68"/>
      <c r="R154" s="137">
        <f t="shared" si="135"/>
        <v>0</v>
      </c>
      <c r="S154" s="182">
        <f t="shared" si="136"/>
        <v>0</v>
      </c>
      <c r="T154" s="169">
        <f>'Μέση ετήσια κατανάλωση'!$F113*Πελάτες!X151</f>
        <v>0</v>
      </c>
      <c r="U154" s="137">
        <f>'Μέση ετήσια κατανάλωση'!$G113*(Πελάτες!V151-Πελάτες!$P151)</f>
        <v>0</v>
      </c>
      <c r="V154" s="137">
        <f t="shared" si="137"/>
        <v>0</v>
      </c>
      <c r="W154" s="68"/>
      <c r="X154" s="137">
        <f t="shared" si="138"/>
        <v>0</v>
      </c>
      <c r="Y154" s="167">
        <f t="shared" si="139"/>
        <v>0</v>
      </c>
      <c r="Z154" s="169">
        <f>'Μέση ετήσια κατανάλωση'!$F113*Πελάτες!AA151</f>
        <v>0</v>
      </c>
      <c r="AA154" s="137">
        <f>'Μέση ετήσια κατανάλωση'!$G113*(Πελάτες!Y151-Πελάτες!$P151)</f>
        <v>0</v>
      </c>
      <c r="AB154" s="137">
        <f t="shared" si="140"/>
        <v>0</v>
      </c>
      <c r="AC154" s="68"/>
      <c r="AD154" s="137">
        <f t="shared" si="141"/>
        <v>0</v>
      </c>
      <c r="AE154" s="167">
        <f t="shared" si="142"/>
        <v>0</v>
      </c>
      <c r="AF154" s="169">
        <f>'Μέση ετήσια κατανάλωση'!$F113*Πελάτες!AD151</f>
        <v>0</v>
      </c>
      <c r="AG154" s="137">
        <f>'Μέση ετήσια κατανάλωση'!$G113*(Πελάτες!AB151-Πελάτες!$P151)</f>
        <v>0</v>
      </c>
      <c r="AH154" s="137">
        <f t="shared" si="143"/>
        <v>0</v>
      </c>
      <c r="AI154" s="68"/>
      <c r="AJ154" s="137">
        <f t="shared" si="144"/>
        <v>0</v>
      </c>
      <c r="AK154" s="167">
        <f t="shared" si="145"/>
        <v>0</v>
      </c>
      <c r="AL154" s="169">
        <f>'Μέση ετήσια κατανάλωση'!$F113*Πελάτες!AG151</f>
        <v>0</v>
      </c>
      <c r="AM154" s="137">
        <f>'Μέση ετήσια κατανάλωση'!$G113*(Πελάτες!AE151-Πελάτες!$P151)</f>
        <v>0</v>
      </c>
      <c r="AN154" s="137">
        <f t="shared" si="146"/>
        <v>0</v>
      </c>
      <c r="AO154" s="68"/>
      <c r="AP154" s="137">
        <f t="shared" si="147"/>
        <v>0</v>
      </c>
      <c r="AQ154" s="167">
        <f t="shared" si="148"/>
        <v>0</v>
      </c>
      <c r="AR154" s="164">
        <f t="shared" si="149"/>
        <v>0</v>
      </c>
      <c r="AS154" s="165">
        <f t="shared" si="150"/>
        <v>0</v>
      </c>
    </row>
    <row r="155" spans="2:45" outlineLevel="1" x14ac:dyDescent="0.35">
      <c r="B155" s="238" t="s">
        <v>82</v>
      </c>
      <c r="C155" s="62" t="s">
        <v>115</v>
      </c>
      <c r="D155" s="68"/>
      <c r="E155" s="68"/>
      <c r="F155" s="167">
        <f t="shared" si="132"/>
        <v>0</v>
      </c>
      <c r="G155" s="68"/>
      <c r="H155" s="167">
        <f t="shared" si="133"/>
        <v>0</v>
      </c>
      <c r="I155" s="68"/>
      <c r="J155" s="167">
        <f t="shared" si="134"/>
        <v>0</v>
      </c>
      <c r="K155" s="68">
        <v>110</v>
      </c>
      <c r="L155" s="167">
        <f t="shared" si="125"/>
        <v>0</v>
      </c>
      <c r="M155" s="164">
        <f t="shared" si="126"/>
        <v>110</v>
      </c>
      <c r="N155" s="165">
        <f t="shared" si="127"/>
        <v>0</v>
      </c>
      <c r="P155" s="169">
        <f>'Μέση ετήσια κατανάλωση'!$F114*Πελάτες!U152</f>
        <v>3300</v>
      </c>
      <c r="Q155" s="68">
        <v>110</v>
      </c>
      <c r="R155" s="137">
        <f t="shared" si="135"/>
        <v>3410</v>
      </c>
      <c r="S155" s="182">
        <f t="shared" si="136"/>
        <v>30</v>
      </c>
      <c r="T155" s="169">
        <f>'Μέση ετήσια κατανάλωση'!$F114*Πελάτες!X152</f>
        <v>3300</v>
      </c>
      <c r="U155" s="137">
        <f>'Μέση ετήσια κατανάλωση'!$G114*(Πελάτες!V152-Πελάτες!$P152)</f>
        <v>16500</v>
      </c>
      <c r="V155" s="137">
        <f t="shared" si="137"/>
        <v>19800</v>
      </c>
      <c r="W155" s="68">
        <v>110</v>
      </c>
      <c r="X155" s="137">
        <f t="shared" si="138"/>
        <v>19910</v>
      </c>
      <c r="Y155" s="167">
        <f t="shared" si="139"/>
        <v>4.838709677419355</v>
      </c>
      <c r="Z155" s="169">
        <f>'Μέση ετήσια κατανάλωση'!$F114*Πελάτες!AA152</f>
        <v>2700</v>
      </c>
      <c r="AA155" s="137">
        <f>'Μέση ετήσια κατανάλωση'!$G114*(Πελάτες!Y152-Πελάτες!$P152)</f>
        <v>33000</v>
      </c>
      <c r="AB155" s="137">
        <f t="shared" si="140"/>
        <v>35700</v>
      </c>
      <c r="AC155" s="68">
        <v>110</v>
      </c>
      <c r="AD155" s="137">
        <f t="shared" si="141"/>
        <v>35810</v>
      </c>
      <c r="AE155" s="167">
        <f t="shared" si="142"/>
        <v>0.79859367152184835</v>
      </c>
      <c r="AF155" s="169">
        <f>'Μέση ετήσια κατανάλωση'!$F114*Πελάτες!AD152</f>
        <v>2400</v>
      </c>
      <c r="AG155" s="137">
        <f>'Μέση ετήσια κατανάλωση'!$G114*(Πελάτες!AB152-Πελάτες!$P152)</f>
        <v>46500</v>
      </c>
      <c r="AH155" s="137">
        <f t="shared" si="143"/>
        <v>48900</v>
      </c>
      <c r="AI155" s="68">
        <v>110</v>
      </c>
      <c r="AJ155" s="137">
        <f t="shared" si="144"/>
        <v>49010</v>
      </c>
      <c r="AK155" s="167">
        <f t="shared" si="145"/>
        <v>0.36861211951968725</v>
      </c>
      <c r="AL155" s="169">
        <f>'Μέση ετήσια κατανάλωση'!$F114*Πελάτες!AG152</f>
        <v>2100</v>
      </c>
      <c r="AM155" s="137">
        <f>'Μέση ετήσια κατανάλωση'!$G114*(Πελάτες!AE152-Πελάτες!$P152)</f>
        <v>58500</v>
      </c>
      <c r="AN155" s="137">
        <f t="shared" si="146"/>
        <v>60600</v>
      </c>
      <c r="AO155" s="68">
        <v>110</v>
      </c>
      <c r="AP155" s="137">
        <f t="shared" si="147"/>
        <v>60710</v>
      </c>
      <c r="AQ155" s="167">
        <f t="shared" si="148"/>
        <v>0.23872679045092837</v>
      </c>
      <c r="AR155" s="164">
        <f t="shared" si="149"/>
        <v>168850</v>
      </c>
      <c r="AS155" s="165">
        <f t="shared" si="150"/>
        <v>1.0541230854380998</v>
      </c>
    </row>
    <row r="156" spans="2:45" outlineLevel="1" x14ac:dyDescent="0.35">
      <c r="B156" s="237" t="s">
        <v>83</v>
      </c>
      <c r="C156" s="62" t="s">
        <v>115</v>
      </c>
      <c r="D156" s="68"/>
      <c r="E156" s="68"/>
      <c r="F156" s="167">
        <f t="shared" si="132"/>
        <v>0</v>
      </c>
      <c r="G156" s="68"/>
      <c r="H156" s="167">
        <f t="shared" si="133"/>
        <v>0</v>
      </c>
      <c r="I156" s="68"/>
      <c r="J156" s="167">
        <f t="shared" si="134"/>
        <v>0</v>
      </c>
      <c r="K156" s="68"/>
      <c r="L156" s="167">
        <f t="shared" si="125"/>
        <v>0</v>
      </c>
      <c r="M156" s="164">
        <f t="shared" si="126"/>
        <v>0</v>
      </c>
      <c r="N156" s="165">
        <f t="shared" si="127"/>
        <v>0</v>
      </c>
      <c r="P156" s="169">
        <f>'Μέση ετήσια κατανάλωση'!$F115*Πελάτες!U153</f>
        <v>0</v>
      </c>
      <c r="Q156" s="68"/>
      <c r="R156" s="137">
        <f t="shared" si="135"/>
        <v>0</v>
      </c>
      <c r="S156" s="182">
        <f t="shared" si="136"/>
        <v>0</v>
      </c>
      <c r="T156" s="169">
        <f>'Μέση ετήσια κατανάλωση'!$F115*Πελάτες!X153</f>
        <v>0</v>
      </c>
      <c r="U156" s="137">
        <f>'Μέση ετήσια κατανάλωση'!$G115*(Πελάτες!V153-Πελάτες!$P153)</f>
        <v>0</v>
      </c>
      <c r="V156" s="137">
        <f t="shared" si="137"/>
        <v>0</v>
      </c>
      <c r="W156" s="68"/>
      <c r="X156" s="137">
        <f t="shared" si="138"/>
        <v>0</v>
      </c>
      <c r="Y156" s="167">
        <f t="shared" si="139"/>
        <v>0</v>
      </c>
      <c r="Z156" s="169">
        <f>'Μέση ετήσια κατανάλωση'!$F115*Πελάτες!AA153</f>
        <v>0</v>
      </c>
      <c r="AA156" s="137">
        <f>'Μέση ετήσια κατανάλωση'!$G115*(Πελάτες!Y153-Πελάτες!$P153)</f>
        <v>0</v>
      </c>
      <c r="AB156" s="137">
        <f t="shared" si="140"/>
        <v>0</v>
      </c>
      <c r="AC156" s="68"/>
      <c r="AD156" s="137">
        <f t="shared" si="141"/>
        <v>0</v>
      </c>
      <c r="AE156" s="167">
        <f t="shared" si="142"/>
        <v>0</v>
      </c>
      <c r="AF156" s="169">
        <f>'Μέση ετήσια κατανάλωση'!$F115*Πελάτες!AD153</f>
        <v>0</v>
      </c>
      <c r="AG156" s="137">
        <f>'Μέση ετήσια κατανάλωση'!$G115*(Πελάτες!AB153-Πελάτες!$P153)</f>
        <v>0</v>
      </c>
      <c r="AH156" s="137">
        <f t="shared" si="143"/>
        <v>0</v>
      </c>
      <c r="AI156" s="68"/>
      <c r="AJ156" s="137">
        <f t="shared" si="144"/>
        <v>0</v>
      </c>
      <c r="AK156" s="167">
        <f t="shared" si="145"/>
        <v>0</v>
      </c>
      <c r="AL156" s="169">
        <f>'Μέση ετήσια κατανάλωση'!$F115*Πελάτες!AG153</f>
        <v>0</v>
      </c>
      <c r="AM156" s="137">
        <f>'Μέση ετήσια κατανάλωση'!$G115*(Πελάτες!AE153-Πελάτες!$P153)</f>
        <v>0</v>
      </c>
      <c r="AN156" s="137">
        <f t="shared" si="146"/>
        <v>0</v>
      </c>
      <c r="AO156" s="68"/>
      <c r="AP156" s="137">
        <f t="shared" si="147"/>
        <v>0</v>
      </c>
      <c r="AQ156" s="167">
        <f t="shared" si="148"/>
        <v>0</v>
      </c>
      <c r="AR156" s="164">
        <f t="shared" si="149"/>
        <v>0</v>
      </c>
      <c r="AS156" s="165">
        <f t="shared" si="150"/>
        <v>0</v>
      </c>
    </row>
    <row r="157" spans="2:45" outlineLevel="1" x14ac:dyDescent="0.35">
      <c r="B157" s="238" t="s">
        <v>84</v>
      </c>
      <c r="C157" s="62" t="s">
        <v>115</v>
      </c>
      <c r="D157" s="68"/>
      <c r="E157" s="68"/>
      <c r="F157" s="167">
        <f t="shared" si="132"/>
        <v>0</v>
      </c>
      <c r="G157" s="68"/>
      <c r="H157" s="167">
        <f t="shared" si="133"/>
        <v>0</v>
      </c>
      <c r="I157" s="68"/>
      <c r="J157" s="167">
        <f t="shared" si="134"/>
        <v>0</v>
      </c>
      <c r="K157" s="68"/>
      <c r="L157" s="167">
        <f t="shared" si="125"/>
        <v>0</v>
      </c>
      <c r="M157" s="164">
        <f t="shared" si="126"/>
        <v>0</v>
      </c>
      <c r="N157" s="165">
        <f t="shared" si="127"/>
        <v>0</v>
      </c>
      <c r="P157" s="169">
        <f>'Μέση ετήσια κατανάλωση'!$F116*Πελάτες!U154</f>
        <v>0</v>
      </c>
      <c r="Q157" s="68"/>
      <c r="R157" s="137">
        <f t="shared" si="135"/>
        <v>0</v>
      </c>
      <c r="S157" s="182">
        <f t="shared" si="136"/>
        <v>0</v>
      </c>
      <c r="T157" s="169">
        <f>'Μέση ετήσια κατανάλωση'!$F116*Πελάτες!X154</f>
        <v>0</v>
      </c>
      <c r="U157" s="137">
        <f>'Μέση ετήσια κατανάλωση'!$G116*(Πελάτες!V154-Πελάτες!$P154)</f>
        <v>0</v>
      </c>
      <c r="V157" s="137">
        <f t="shared" si="137"/>
        <v>0</v>
      </c>
      <c r="W157" s="68"/>
      <c r="X157" s="137">
        <f t="shared" si="138"/>
        <v>0</v>
      </c>
      <c r="Y157" s="167">
        <f t="shared" si="139"/>
        <v>0</v>
      </c>
      <c r="Z157" s="169">
        <f>'Μέση ετήσια κατανάλωση'!$F116*Πελάτες!AA154</f>
        <v>0</v>
      </c>
      <c r="AA157" s="137">
        <f>'Μέση ετήσια κατανάλωση'!$G116*(Πελάτες!Y154-Πελάτες!$P154)</f>
        <v>0</v>
      </c>
      <c r="AB157" s="137">
        <f t="shared" si="140"/>
        <v>0</v>
      </c>
      <c r="AC157" s="68"/>
      <c r="AD157" s="137">
        <f t="shared" si="141"/>
        <v>0</v>
      </c>
      <c r="AE157" s="167">
        <f t="shared" si="142"/>
        <v>0</v>
      </c>
      <c r="AF157" s="169">
        <f>'Μέση ετήσια κατανάλωση'!$F116*Πελάτες!AD154</f>
        <v>0</v>
      </c>
      <c r="AG157" s="137">
        <f>'Μέση ετήσια κατανάλωση'!$G116*(Πελάτες!AB154-Πελάτες!$P154)</f>
        <v>0</v>
      </c>
      <c r="AH157" s="137">
        <f t="shared" si="143"/>
        <v>0</v>
      </c>
      <c r="AI157" s="68"/>
      <c r="AJ157" s="137">
        <f t="shared" si="144"/>
        <v>0</v>
      </c>
      <c r="AK157" s="167">
        <f t="shared" si="145"/>
        <v>0</v>
      </c>
      <c r="AL157" s="169">
        <f>'Μέση ετήσια κατανάλωση'!$F116*Πελάτες!AG154</f>
        <v>0</v>
      </c>
      <c r="AM157" s="137">
        <f>'Μέση ετήσια κατανάλωση'!$G116*(Πελάτες!AE154-Πελάτες!$P154)</f>
        <v>0</v>
      </c>
      <c r="AN157" s="137">
        <f t="shared" si="146"/>
        <v>0</v>
      </c>
      <c r="AO157" s="68"/>
      <c r="AP157" s="137">
        <f t="shared" si="147"/>
        <v>0</v>
      </c>
      <c r="AQ157" s="167">
        <f t="shared" si="148"/>
        <v>0</v>
      </c>
      <c r="AR157" s="164">
        <f t="shared" si="149"/>
        <v>0</v>
      </c>
      <c r="AS157" s="165">
        <f t="shared" si="150"/>
        <v>0</v>
      </c>
    </row>
    <row r="158" spans="2:45" outlineLevel="1" x14ac:dyDescent="0.35">
      <c r="B158" s="237" t="s">
        <v>85</v>
      </c>
      <c r="C158" s="62" t="s">
        <v>115</v>
      </c>
      <c r="D158" s="68"/>
      <c r="E158" s="68"/>
      <c r="F158" s="167">
        <f t="shared" si="132"/>
        <v>0</v>
      </c>
      <c r="G158" s="68"/>
      <c r="H158" s="167">
        <f t="shared" si="133"/>
        <v>0</v>
      </c>
      <c r="I158" s="68"/>
      <c r="J158" s="167">
        <f t="shared" si="134"/>
        <v>0</v>
      </c>
      <c r="K158" s="68"/>
      <c r="L158" s="167">
        <f t="shared" si="125"/>
        <v>0</v>
      </c>
      <c r="M158" s="164">
        <f t="shared" si="126"/>
        <v>0</v>
      </c>
      <c r="N158" s="165">
        <f t="shared" si="127"/>
        <v>0</v>
      </c>
      <c r="P158" s="169">
        <f>'Μέση ετήσια κατανάλωση'!$F117*Πελάτες!U155</f>
        <v>0</v>
      </c>
      <c r="Q158" s="68"/>
      <c r="R158" s="137">
        <f t="shared" si="135"/>
        <v>0</v>
      </c>
      <c r="S158" s="182">
        <f t="shared" si="136"/>
        <v>0</v>
      </c>
      <c r="T158" s="169">
        <f>'Μέση ετήσια κατανάλωση'!$F117*Πελάτες!X155</f>
        <v>0</v>
      </c>
      <c r="U158" s="137">
        <f>'Μέση ετήσια κατανάλωση'!$G117*(Πελάτες!V155-Πελάτες!$P155)</f>
        <v>0</v>
      </c>
      <c r="V158" s="137">
        <f t="shared" si="137"/>
        <v>0</v>
      </c>
      <c r="W158" s="68"/>
      <c r="X158" s="137">
        <f t="shared" si="138"/>
        <v>0</v>
      </c>
      <c r="Y158" s="167">
        <f t="shared" si="139"/>
        <v>0</v>
      </c>
      <c r="Z158" s="169">
        <f>'Μέση ετήσια κατανάλωση'!$F117*Πελάτες!AA155</f>
        <v>0</v>
      </c>
      <c r="AA158" s="137">
        <f>'Μέση ετήσια κατανάλωση'!$G117*(Πελάτες!Y155-Πελάτες!$P155)</f>
        <v>0</v>
      </c>
      <c r="AB158" s="137">
        <f t="shared" si="140"/>
        <v>0</v>
      </c>
      <c r="AC158" s="68"/>
      <c r="AD158" s="137">
        <f t="shared" si="141"/>
        <v>0</v>
      </c>
      <c r="AE158" s="167">
        <f t="shared" si="142"/>
        <v>0</v>
      </c>
      <c r="AF158" s="169">
        <f>'Μέση ετήσια κατανάλωση'!$F117*Πελάτες!AD155</f>
        <v>0</v>
      </c>
      <c r="AG158" s="137">
        <f>'Μέση ετήσια κατανάλωση'!$G117*(Πελάτες!AB155-Πελάτες!$P155)</f>
        <v>0</v>
      </c>
      <c r="AH158" s="137">
        <f t="shared" si="143"/>
        <v>0</v>
      </c>
      <c r="AI158" s="68"/>
      <c r="AJ158" s="137">
        <f t="shared" si="144"/>
        <v>0</v>
      </c>
      <c r="AK158" s="167">
        <f t="shared" si="145"/>
        <v>0</v>
      </c>
      <c r="AL158" s="169">
        <f>'Μέση ετήσια κατανάλωση'!$F117*Πελάτες!AG155</f>
        <v>0</v>
      </c>
      <c r="AM158" s="137">
        <f>'Μέση ετήσια κατανάλωση'!$G117*(Πελάτες!AE155-Πελάτες!$P155)</f>
        <v>0</v>
      </c>
      <c r="AN158" s="137">
        <f t="shared" si="146"/>
        <v>0</v>
      </c>
      <c r="AO158" s="68"/>
      <c r="AP158" s="137">
        <f t="shared" si="147"/>
        <v>0</v>
      </c>
      <c r="AQ158" s="167">
        <f t="shared" si="148"/>
        <v>0</v>
      </c>
      <c r="AR158" s="164">
        <f t="shared" si="149"/>
        <v>0</v>
      </c>
      <c r="AS158" s="165">
        <f t="shared" si="150"/>
        <v>0</v>
      </c>
    </row>
    <row r="159" spans="2:45" outlineLevel="1" x14ac:dyDescent="0.35">
      <c r="B159" s="238" t="s">
        <v>86</v>
      </c>
      <c r="C159" s="62" t="s">
        <v>115</v>
      </c>
      <c r="D159" s="68"/>
      <c r="E159" s="68"/>
      <c r="F159" s="167">
        <f t="shared" si="132"/>
        <v>0</v>
      </c>
      <c r="G159" s="68"/>
      <c r="H159" s="167">
        <f t="shared" si="133"/>
        <v>0</v>
      </c>
      <c r="I159" s="68"/>
      <c r="J159" s="167">
        <f t="shared" si="134"/>
        <v>0</v>
      </c>
      <c r="K159" s="68"/>
      <c r="L159" s="167">
        <f t="shared" si="125"/>
        <v>0</v>
      </c>
      <c r="M159" s="164">
        <f t="shared" si="126"/>
        <v>0</v>
      </c>
      <c r="N159" s="165">
        <f t="shared" si="127"/>
        <v>0</v>
      </c>
      <c r="P159" s="169">
        <f>'Μέση ετήσια κατανάλωση'!$F118*Πελάτες!U156</f>
        <v>0</v>
      </c>
      <c r="Q159" s="68"/>
      <c r="R159" s="137">
        <f t="shared" si="135"/>
        <v>0</v>
      </c>
      <c r="S159" s="182">
        <f t="shared" si="136"/>
        <v>0</v>
      </c>
      <c r="T159" s="169">
        <f>'Μέση ετήσια κατανάλωση'!$F118*Πελάτες!X156</f>
        <v>0</v>
      </c>
      <c r="U159" s="137">
        <f>'Μέση ετήσια κατανάλωση'!$G118*(Πελάτες!V156-Πελάτες!$P156)</f>
        <v>0</v>
      </c>
      <c r="V159" s="137">
        <f t="shared" si="137"/>
        <v>0</v>
      </c>
      <c r="W159" s="68"/>
      <c r="X159" s="137">
        <f t="shared" si="138"/>
        <v>0</v>
      </c>
      <c r="Y159" s="167">
        <f t="shared" si="139"/>
        <v>0</v>
      </c>
      <c r="Z159" s="169">
        <f>'Μέση ετήσια κατανάλωση'!$F118*Πελάτες!AA156</f>
        <v>0</v>
      </c>
      <c r="AA159" s="137">
        <f>'Μέση ετήσια κατανάλωση'!$G118*(Πελάτες!Y156-Πελάτες!$P156)</f>
        <v>0</v>
      </c>
      <c r="AB159" s="137">
        <f t="shared" si="140"/>
        <v>0</v>
      </c>
      <c r="AC159" s="68"/>
      <c r="AD159" s="137">
        <f t="shared" si="141"/>
        <v>0</v>
      </c>
      <c r="AE159" s="167">
        <f t="shared" si="142"/>
        <v>0</v>
      </c>
      <c r="AF159" s="169">
        <f>'Μέση ετήσια κατανάλωση'!$F118*Πελάτες!AD156</f>
        <v>0</v>
      </c>
      <c r="AG159" s="137">
        <f>'Μέση ετήσια κατανάλωση'!$G118*(Πελάτες!AB156-Πελάτες!$P156)</f>
        <v>0</v>
      </c>
      <c r="AH159" s="137">
        <f t="shared" si="143"/>
        <v>0</v>
      </c>
      <c r="AI159" s="68"/>
      <c r="AJ159" s="137">
        <f t="shared" si="144"/>
        <v>0</v>
      </c>
      <c r="AK159" s="167">
        <f t="shared" si="145"/>
        <v>0</v>
      </c>
      <c r="AL159" s="169">
        <f>'Μέση ετήσια κατανάλωση'!$F118*Πελάτες!AG156</f>
        <v>0</v>
      </c>
      <c r="AM159" s="137">
        <f>'Μέση ετήσια κατανάλωση'!$G118*(Πελάτες!AE156-Πελάτες!$P156)</f>
        <v>0</v>
      </c>
      <c r="AN159" s="137">
        <f t="shared" si="146"/>
        <v>0</v>
      </c>
      <c r="AO159" s="68"/>
      <c r="AP159" s="137">
        <f t="shared" si="147"/>
        <v>0</v>
      </c>
      <c r="AQ159" s="167">
        <f t="shared" si="148"/>
        <v>0</v>
      </c>
      <c r="AR159" s="164">
        <f t="shared" si="149"/>
        <v>0</v>
      </c>
      <c r="AS159" s="165">
        <f t="shared" si="150"/>
        <v>0</v>
      </c>
    </row>
    <row r="160" spans="2:45" outlineLevel="1" x14ac:dyDescent="0.35">
      <c r="B160" s="237" t="s">
        <v>87</v>
      </c>
      <c r="C160" s="62" t="s">
        <v>115</v>
      </c>
      <c r="D160" s="68"/>
      <c r="E160" s="68"/>
      <c r="F160" s="167">
        <f t="shared" si="132"/>
        <v>0</v>
      </c>
      <c r="G160" s="68"/>
      <c r="H160" s="167">
        <f t="shared" si="133"/>
        <v>0</v>
      </c>
      <c r="I160" s="68"/>
      <c r="J160" s="167">
        <f t="shared" si="134"/>
        <v>0</v>
      </c>
      <c r="K160" s="68"/>
      <c r="L160" s="167">
        <f t="shared" si="125"/>
        <v>0</v>
      </c>
      <c r="M160" s="164">
        <f t="shared" si="126"/>
        <v>0</v>
      </c>
      <c r="N160" s="165">
        <f t="shared" si="127"/>
        <v>0</v>
      </c>
      <c r="P160" s="169">
        <f>'Μέση ετήσια κατανάλωση'!$F119*Πελάτες!U157</f>
        <v>0</v>
      </c>
      <c r="Q160" s="68"/>
      <c r="R160" s="137">
        <f t="shared" si="135"/>
        <v>0</v>
      </c>
      <c r="S160" s="182">
        <f t="shared" si="136"/>
        <v>0</v>
      </c>
      <c r="T160" s="169">
        <f>'Μέση ετήσια κατανάλωση'!$F119*Πελάτες!X157</f>
        <v>0</v>
      </c>
      <c r="U160" s="137">
        <f>'Μέση ετήσια κατανάλωση'!$G119*(Πελάτες!V157-Πελάτες!$P157)</f>
        <v>0</v>
      </c>
      <c r="V160" s="137">
        <f t="shared" si="137"/>
        <v>0</v>
      </c>
      <c r="W160" s="68"/>
      <c r="X160" s="137">
        <f t="shared" si="138"/>
        <v>0</v>
      </c>
      <c r="Y160" s="167">
        <f t="shared" si="139"/>
        <v>0</v>
      </c>
      <c r="Z160" s="169">
        <f>'Μέση ετήσια κατανάλωση'!$F119*Πελάτες!AA157</f>
        <v>0</v>
      </c>
      <c r="AA160" s="137">
        <f>'Μέση ετήσια κατανάλωση'!$G119*(Πελάτες!Y157-Πελάτες!$P157)</f>
        <v>0</v>
      </c>
      <c r="AB160" s="137">
        <f t="shared" si="140"/>
        <v>0</v>
      </c>
      <c r="AC160" s="68"/>
      <c r="AD160" s="137">
        <f t="shared" si="141"/>
        <v>0</v>
      </c>
      <c r="AE160" s="167">
        <f t="shared" si="142"/>
        <v>0</v>
      </c>
      <c r="AF160" s="169">
        <f>'Μέση ετήσια κατανάλωση'!$F119*Πελάτες!AD157</f>
        <v>0</v>
      </c>
      <c r="AG160" s="137">
        <f>'Μέση ετήσια κατανάλωση'!$G119*(Πελάτες!AB157-Πελάτες!$P157)</f>
        <v>0</v>
      </c>
      <c r="AH160" s="137">
        <f t="shared" si="143"/>
        <v>0</v>
      </c>
      <c r="AI160" s="68"/>
      <c r="AJ160" s="137">
        <f t="shared" si="144"/>
        <v>0</v>
      </c>
      <c r="AK160" s="167">
        <f t="shared" si="145"/>
        <v>0</v>
      </c>
      <c r="AL160" s="169">
        <f>'Μέση ετήσια κατανάλωση'!$F119*Πελάτες!AG157</f>
        <v>0</v>
      </c>
      <c r="AM160" s="137">
        <f>'Μέση ετήσια κατανάλωση'!$G119*(Πελάτες!AE157-Πελάτες!$P157)</f>
        <v>0</v>
      </c>
      <c r="AN160" s="137">
        <f t="shared" si="146"/>
        <v>0</v>
      </c>
      <c r="AO160" s="68"/>
      <c r="AP160" s="137">
        <f t="shared" si="147"/>
        <v>0</v>
      </c>
      <c r="AQ160" s="167">
        <f t="shared" si="148"/>
        <v>0</v>
      </c>
      <c r="AR160" s="164">
        <f t="shared" si="149"/>
        <v>0</v>
      </c>
      <c r="AS160" s="165">
        <f t="shared" si="150"/>
        <v>0</v>
      </c>
    </row>
    <row r="161" spans="2:45" outlineLevel="1" x14ac:dyDescent="0.35">
      <c r="B161" s="238" t="s">
        <v>88</v>
      </c>
      <c r="C161" s="62" t="s">
        <v>115</v>
      </c>
      <c r="D161" s="68">
        <v>7874.2629999999999</v>
      </c>
      <c r="E161" s="68">
        <v>8058.55</v>
      </c>
      <c r="F161" s="167">
        <f t="shared" si="132"/>
        <v>2.3403714099973581E-2</v>
      </c>
      <c r="G161" s="68">
        <v>8785.4060000000009</v>
      </c>
      <c r="H161" s="167">
        <f t="shared" si="133"/>
        <v>9.0196871645643523E-2</v>
      </c>
      <c r="I161" s="68">
        <v>7845</v>
      </c>
      <c r="J161" s="167">
        <f t="shared" si="134"/>
        <v>-0.10704183733796717</v>
      </c>
      <c r="K161" s="68">
        <v>8737</v>
      </c>
      <c r="L161" s="167">
        <f t="shared" si="125"/>
        <v>0.11370299553855959</v>
      </c>
      <c r="M161" s="164">
        <f t="shared" si="126"/>
        <v>41300.218999999997</v>
      </c>
      <c r="N161" s="165">
        <f t="shared" si="127"/>
        <v>2.6332555164718219E-2</v>
      </c>
      <c r="P161" s="169">
        <f>'Μέση ετήσια κατανάλωση'!$F120*Πελάτες!U158</f>
        <v>2100</v>
      </c>
      <c r="Q161" s="68">
        <v>8737</v>
      </c>
      <c r="R161" s="137">
        <f t="shared" si="135"/>
        <v>10837</v>
      </c>
      <c r="S161" s="182">
        <f t="shared" si="136"/>
        <v>0.2403571019800847</v>
      </c>
      <c r="T161" s="169">
        <f>'Μέση ετήσια κατανάλωση'!$F120*Πελάτες!X158</f>
        <v>2400</v>
      </c>
      <c r="U161" s="137">
        <f>'Μέση ετήσια κατανάλωση'!$G120*(Πελάτες!V158-Πελάτες!$P158)</f>
        <v>10500</v>
      </c>
      <c r="V161" s="137">
        <f t="shared" si="137"/>
        <v>12900</v>
      </c>
      <c r="W161" s="68">
        <v>8737</v>
      </c>
      <c r="X161" s="137">
        <f t="shared" si="138"/>
        <v>21637</v>
      </c>
      <c r="Y161" s="167">
        <f t="shared" si="139"/>
        <v>0.99658577096982559</v>
      </c>
      <c r="Z161" s="169">
        <f>'Μέση ετήσια κατανάλωση'!$F120*Πελάτες!AA158</f>
        <v>2400</v>
      </c>
      <c r="AA161" s="137">
        <f>'Μέση ετήσια κατανάλωση'!$G120*(Πελάτες!Y158-Πελάτες!$P158)</f>
        <v>22500</v>
      </c>
      <c r="AB161" s="137">
        <f t="shared" si="140"/>
        <v>24900</v>
      </c>
      <c r="AC161" s="68">
        <v>8737</v>
      </c>
      <c r="AD161" s="137">
        <f t="shared" si="141"/>
        <v>33637</v>
      </c>
      <c r="AE161" s="167">
        <f t="shared" si="142"/>
        <v>0.55460553681194247</v>
      </c>
      <c r="AF161" s="169">
        <f>'Μέση ετήσια κατανάλωση'!$F120*Πελάτες!AD158</f>
        <v>2100</v>
      </c>
      <c r="AG161" s="137">
        <f>'Μέση ετήσια κατανάλωση'!$G120*(Πελάτες!AB158-Πελάτες!$P158)</f>
        <v>34500</v>
      </c>
      <c r="AH161" s="137">
        <f t="shared" si="143"/>
        <v>36600</v>
      </c>
      <c r="AI161" s="68">
        <v>8737</v>
      </c>
      <c r="AJ161" s="137">
        <f t="shared" si="144"/>
        <v>45337</v>
      </c>
      <c r="AK161" s="167">
        <f t="shared" si="145"/>
        <v>0.3478312572464845</v>
      </c>
      <c r="AL161" s="169">
        <f>'Μέση ετήσια κατανάλωση'!$F120*Πελάτες!AG158</f>
        <v>2700</v>
      </c>
      <c r="AM161" s="137">
        <f>'Μέση ετήσια κατανάλωση'!$G120*(Πελάτες!AE158-Πελάτες!$P158)</f>
        <v>45000</v>
      </c>
      <c r="AN161" s="137">
        <f t="shared" si="146"/>
        <v>47700</v>
      </c>
      <c r="AO161" s="68">
        <v>8737</v>
      </c>
      <c r="AP161" s="137">
        <f t="shared" si="147"/>
        <v>56437</v>
      </c>
      <c r="AQ161" s="167">
        <f t="shared" si="148"/>
        <v>0.24483313849615104</v>
      </c>
      <c r="AR161" s="164">
        <f t="shared" si="149"/>
        <v>167885</v>
      </c>
      <c r="AS161" s="165">
        <f t="shared" si="150"/>
        <v>0.51064950137942144</v>
      </c>
    </row>
    <row r="162" spans="2:45" outlineLevel="1" x14ac:dyDescent="0.35">
      <c r="B162" s="237" t="s">
        <v>89</v>
      </c>
      <c r="C162" s="62" t="s">
        <v>115</v>
      </c>
      <c r="D162" s="68"/>
      <c r="E162" s="68"/>
      <c r="F162" s="167">
        <f t="shared" si="132"/>
        <v>0</v>
      </c>
      <c r="G162" s="68"/>
      <c r="H162" s="167">
        <f t="shared" si="133"/>
        <v>0</v>
      </c>
      <c r="I162" s="68"/>
      <c r="J162" s="167">
        <f t="shared" si="134"/>
        <v>0</v>
      </c>
      <c r="K162" s="68"/>
      <c r="L162" s="167">
        <f t="shared" si="125"/>
        <v>0</v>
      </c>
      <c r="M162" s="164">
        <f t="shared" si="126"/>
        <v>0</v>
      </c>
      <c r="N162" s="165">
        <f t="shared" si="127"/>
        <v>0</v>
      </c>
      <c r="P162" s="169">
        <f>'Μέση ετήσια κατανάλωση'!$F121*Πελάτες!U159</f>
        <v>0</v>
      </c>
      <c r="Q162" s="68"/>
      <c r="R162" s="137">
        <f t="shared" si="135"/>
        <v>0</v>
      </c>
      <c r="S162" s="182">
        <f t="shared" si="136"/>
        <v>0</v>
      </c>
      <c r="T162" s="169">
        <f>'Μέση ετήσια κατανάλωση'!$F121*Πελάτες!X159</f>
        <v>0</v>
      </c>
      <c r="U162" s="137">
        <f>'Μέση ετήσια κατανάλωση'!$G121*(Πελάτες!V159-Πελάτες!$P159)</f>
        <v>0</v>
      </c>
      <c r="V162" s="137">
        <f t="shared" si="137"/>
        <v>0</v>
      </c>
      <c r="W162" s="68"/>
      <c r="X162" s="137">
        <f t="shared" si="138"/>
        <v>0</v>
      </c>
      <c r="Y162" s="167">
        <f t="shared" si="139"/>
        <v>0</v>
      </c>
      <c r="Z162" s="169">
        <f>'Μέση ετήσια κατανάλωση'!$F121*Πελάτες!AA159</f>
        <v>0</v>
      </c>
      <c r="AA162" s="137">
        <f>'Μέση ετήσια κατανάλωση'!$G121*(Πελάτες!Y159-Πελάτες!$P159)</f>
        <v>0</v>
      </c>
      <c r="AB162" s="137">
        <f t="shared" si="140"/>
        <v>0</v>
      </c>
      <c r="AC162" s="68"/>
      <c r="AD162" s="137">
        <f t="shared" si="141"/>
        <v>0</v>
      </c>
      <c r="AE162" s="167">
        <f t="shared" si="142"/>
        <v>0</v>
      </c>
      <c r="AF162" s="169">
        <f>'Μέση ετήσια κατανάλωση'!$F121*Πελάτες!AD159</f>
        <v>0</v>
      </c>
      <c r="AG162" s="137">
        <f>'Μέση ετήσια κατανάλωση'!$G121*(Πελάτες!AB159-Πελάτες!$P159)</f>
        <v>0</v>
      </c>
      <c r="AH162" s="137">
        <f t="shared" si="143"/>
        <v>0</v>
      </c>
      <c r="AI162" s="68"/>
      <c r="AJ162" s="137">
        <f t="shared" si="144"/>
        <v>0</v>
      </c>
      <c r="AK162" s="167">
        <f t="shared" si="145"/>
        <v>0</v>
      </c>
      <c r="AL162" s="169">
        <f>'Μέση ετήσια κατανάλωση'!$F121*Πελάτες!AG159</f>
        <v>0</v>
      </c>
      <c r="AM162" s="137">
        <f>'Μέση ετήσια κατανάλωση'!$G121*(Πελάτες!AE159-Πελάτες!$P159)</f>
        <v>0</v>
      </c>
      <c r="AN162" s="137">
        <f t="shared" si="146"/>
        <v>0</v>
      </c>
      <c r="AO162" s="68"/>
      <c r="AP162" s="137">
        <f t="shared" si="147"/>
        <v>0</v>
      </c>
      <c r="AQ162" s="167">
        <f t="shared" si="148"/>
        <v>0</v>
      </c>
      <c r="AR162" s="164">
        <f t="shared" si="149"/>
        <v>0</v>
      </c>
      <c r="AS162" s="165">
        <f t="shared" si="150"/>
        <v>0</v>
      </c>
    </row>
    <row r="163" spans="2:45" outlineLevel="1" x14ac:dyDescent="0.35">
      <c r="B163" s="238" t="s">
        <v>90</v>
      </c>
      <c r="C163" s="62" t="s">
        <v>115</v>
      </c>
      <c r="D163" s="68"/>
      <c r="E163" s="68"/>
      <c r="F163" s="167">
        <f t="shared" si="132"/>
        <v>0</v>
      </c>
      <c r="G163" s="68"/>
      <c r="H163" s="167">
        <f t="shared" si="133"/>
        <v>0</v>
      </c>
      <c r="I163" s="68"/>
      <c r="J163" s="167">
        <f t="shared" si="134"/>
        <v>0</v>
      </c>
      <c r="K163" s="68"/>
      <c r="L163" s="167">
        <f t="shared" si="125"/>
        <v>0</v>
      </c>
      <c r="M163" s="164">
        <f t="shared" si="126"/>
        <v>0</v>
      </c>
      <c r="N163" s="165">
        <f t="shared" si="127"/>
        <v>0</v>
      </c>
      <c r="P163" s="169">
        <f>'Μέση ετήσια κατανάλωση'!$F122*Πελάτες!U160</f>
        <v>0</v>
      </c>
      <c r="Q163" s="68"/>
      <c r="R163" s="137">
        <f t="shared" si="135"/>
        <v>0</v>
      </c>
      <c r="S163" s="182">
        <f t="shared" si="136"/>
        <v>0</v>
      </c>
      <c r="T163" s="169">
        <f>'Μέση ετήσια κατανάλωση'!$F122*Πελάτες!X160</f>
        <v>0</v>
      </c>
      <c r="U163" s="137">
        <f>'Μέση ετήσια κατανάλωση'!$G122*(Πελάτες!V160-Πελάτες!$P160)</f>
        <v>0</v>
      </c>
      <c r="V163" s="137">
        <f t="shared" si="137"/>
        <v>0</v>
      </c>
      <c r="W163" s="68"/>
      <c r="X163" s="137">
        <f t="shared" si="138"/>
        <v>0</v>
      </c>
      <c r="Y163" s="167">
        <f t="shared" si="139"/>
        <v>0</v>
      </c>
      <c r="Z163" s="169">
        <f>'Μέση ετήσια κατανάλωση'!$F122*Πελάτες!AA160</f>
        <v>300</v>
      </c>
      <c r="AA163" s="137">
        <f>'Μέση ετήσια κατανάλωση'!$G122*(Πελάτες!Y160-Πελάτες!$P160)</f>
        <v>0</v>
      </c>
      <c r="AB163" s="137">
        <f t="shared" si="140"/>
        <v>300</v>
      </c>
      <c r="AC163" s="68"/>
      <c r="AD163" s="137">
        <f t="shared" si="141"/>
        <v>300</v>
      </c>
      <c r="AE163" s="167">
        <f t="shared" si="142"/>
        <v>0</v>
      </c>
      <c r="AF163" s="169">
        <f>'Μέση ετήσια κατανάλωση'!$F122*Πελάτες!AD160</f>
        <v>600</v>
      </c>
      <c r="AG163" s="137">
        <f>'Μέση ετήσια κατανάλωση'!$G122*(Πελάτες!AB160-Πελάτες!$P160)</f>
        <v>1500</v>
      </c>
      <c r="AH163" s="137">
        <f t="shared" si="143"/>
        <v>2100</v>
      </c>
      <c r="AI163" s="68"/>
      <c r="AJ163" s="137">
        <f t="shared" si="144"/>
        <v>2100</v>
      </c>
      <c r="AK163" s="167">
        <f t="shared" si="145"/>
        <v>6</v>
      </c>
      <c r="AL163" s="169">
        <f>'Μέση ετήσια κατανάλωση'!$F122*Πελάτες!AG160</f>
        <v>0</v>
      </c>
      <c r="AM163" s="137">
        <f>'Μέση ετήσια κατανάλωση'!$G122*(Πελάτες!AE160-Πελάτες!$P160)</f>
        <v>4500</v>
      </c>
      <c r="AN163" s="137">
        <f t="shared" si="146"/>
        <v>4500</v>
      </c>
      <c r="AO163" s="68"/>
      <c r="AP163" s="137">
        <f t="shared" si="147"/>
        <v>4500</v>
      </c>
      <c r="AQ163" s="167">
        <f t="shared" si="148"/>
        <v>1.1428571428571428</v>
      </c>
      <c r="AR163" s="164">
        <f t="shared" si="149"/>
        <v>6900</v>
      </c>
      <c r="AS163" s="165">
        <f t="shared" si="150"/>
        <v>0</v>
      </c>
    </row>
    <row r="164" spans="2:45" outlineLevel="1" x14ac:dyDescent="0.35">
      <c r="B164" s="238" t="s">
        <v>91</v>
      </c>
      <c r="C164" s="62" t="s">
        <v>115</v>
      </c>
      <c r="D164" s="68"/>
      <c r="E164" s="68"/>
      <c r="F164" s="167">
        <f t="shared" si="132"/>
        <v>0</v>
      </c>
      <c r="G164" s="68"/>
      <c r="H164" s="167">
        <f t="shared" si="133"/>
        <v>0</v>
      </c>
      <c r="I164" s="68"/>
      <c r="J164" s="167">
        <f t="shared" si="134"/>
        <v>0</v>
      </c>
      <c r="K164" s="68"/>
      <c r="L164" s="167">
        <f t="shared" si="125"/>
        <v>0</v>
      </c>
      <c r="M164" s="164">
        <f t="shared" si="126"/>
        <v>0</v>
      </c>
      <c r="N164" s="165">
        <f t="shared" si="127"/>
        <v>0</v>
      </c>
      <c r="P164" s="169">
        <f>'Μέση ετήσια κατανάλωση'!$F123*Πελάτες!U161</f>
        <v>0</v>
      </c>
      <c r="Q164" s="68"/>
      <c r="R164" s="137">
        <f t="shared" si="135"/>
        <v>0</v>
      </c>
      <c r="S164" s="182">
        <f t="shared" si="136"/>
        <v>0</v>
      </c>
      <c r="T164" s="169">
        <f>'Μέση ετήσια κατανάλωση'!$F123*Πελάτες!X161</f>
        <v>0</v>
      </c>
      <c r="U164" s="137">
        <f>'Μέση ετήσια κατανάλωση'!$G123*(Πελάτες!V161-Πελάτες!$P161)</f>
        <v>0</v>
      </c>
      <c r="V164" s="137">
        <f t="shared" si="137"/>
        <v>0</v>
      </c>
      <c r="W164" s="68"/>
      <c r="X164" s="137">
        <f t="shared" si="138"/>
        <v>0</v>
      </c>
      <c r="Y164" s="167">
        <f t="shared" si="139"/>
        <v>0</v>
      </c>
      <c r="Z164" s="169">
        <f>'Μέση ετήσια κατανάλωση'!$F123*Πελάτες!AA161</f>
        <v>0</v>
      </c>
      <c r="AA164" s="137">
        <f>'Μέση ετήσια κατανάλωση'!$G123*(Πελάτες!Y161-Πελάτες!$P161)</f>
        <v>0</v>
      </c>
      <c r="AB164" s="137">
        <f t="shared" si="140"/>
        <v>0</v>
      </c>
      <c r="AC164" s="68"/>
      <c r="AD164" s="137">
        <f t="shared" si="141"/>
        <v>0</v>
      </c>
      <c r="AE164" s="167">
        <f t="shared" si="142"/>
        <v>0</v>
      </c>
      <c r="AF164" s="169">
        <f>'Μέση ετήσια κατανάλωση'!$F123*Πελάτες!AD161</f>
        <v>0</v>
      </c>
      <c r="AG164" s="137">
        <f>'Μέση ετήσια κατανάλωση'!$G123*(Πελάτες!AB161-Πελάτες!$P161)</f>
        <v>0</v>
      </c>
      <c r="AH164" s="137">
        <f t="shared" si="143"/>
        <v>0</v>
      </c>
      <c r="AI164" s="68"/>
      <c r="AJ164" s="137">
        <f t="shared" si="144"/>
        <v>0</v>
      </c>
      <c r="AK164" s="167">
        <f t="shared" si="145"/>
        <v>0</v>
      </c>
      <c r="AL164" s="169">
        <f>'Μέση ετήσια κατανάλωση'!$F123*Πελάτες!AG161</f>
        <v>0</v>
      </c>
      <c r="AM164" s="137">
        <f>'Μέση ετήσια κατανάλωση'!$G123*(Πελάτες!AE161-Πελάτες!$P161)</f>
        <v>0</v>
      </c>
      <c r="AN164" s="137">
        <f t="shared" si="146"/>
        <v>0</v>
      </c>
      <c r="AO164" s="68"/>
      <c r="AP164" s="137">
        <f t="shared" si="147"/>
        <v>0</v>
      </c>
      <c r="AQ164" s="167">
        <f t="shared" si="148"/>
        <v>0</v>
      </c>
      <c r="AR164" s="164">
        <f t="shared" si="149"/>
        <v>0</v>
      </c>
      <c r="AS164" s="165">
        <f t="shared" si="150"/>
        <v>0</v>
      </c>
    </row>
    <row r="165" spans="2:45" outlineLevel="1" x14ac:dyDescent="0.35">
      <c r="B165" s="237" t="s">
        <v>92</v>
      </c>
      <c r="C165" s="62" t="s">
        <v>115</v>
      </c>
      <c r="D165" s="68"/>
      <c r="E165" s="68"/>
      <c r="F165" s="167">
        <f t="shared" si="132"/>
        <v>0</v>
      </c>
      <c r="G165" s="68"/>
      <c r="H165" s="167">
        <f t="shared" si="133"/>
        <v>0</v>
      </c>
      <c r="I165" s="68"/>
      <c r="J165" s="167">
        <f t="shared" si="134"/>
        <v>0</v>
      </c>
      <c r="K165" s="68"/>
      <c r="L165" s="167">
        <f t="shared" si="125"/>
        <v>0</v>
      </c>
      <c r="M165" s="164">
        <f t="shared" si="126"/>
        <v>0</v>
      </c>
      <c r="N165" s="165">
        <f t="shared" si="127"/>
        <v>0</v>
      </c>
      <c r="P165" s="169">
        <f>'Μέση ετήσια κατανάλωση'!$F124*Πελάτες!U162</f>
        <v>0</v>
      </c>
      <c r="Q165" s="68"/>
      <c r="R165" s="137">
        <f t="shared" si="135"/>
        <v>0</v>
      </c>
      <c r="S165" s="182">
        <f t="shared" si="136"/>
        <v>0</v>
      </c>
      <c r="T165" s="169">
        <f>'Μέση ετήσια κατανάλωση'!$F124*Πελάτες!X162</f>
        <v>0</v>
      </c>
      <c r="U165" s="137">
        <f>'Μέση ετήσια κατανάλωση'!$G124*(Πελάτες!V162-Πελάτες!$P162)</f>
        <v>0</v>
      </c>
      <c r="V165" s="137">
        <f t="shared" si="137"/>
        <v>0</v>
      </c>
      <c r="W165" s="68"/>
      <c r="X165" s="137">
        <f t="shared" si="138"/>
        <v>0</v>
      </c>
      <c r="Y165" s="167">
        <f t="shared" si="139"/>
        <v>0</v>
      </c>
      <c r="Z165" s="169">
        <f>'Μέση ετήσια κατανάλωση'!$F124*Πελάτες!AA162</f>
        <v>0</v>
      </c>
      <c r="AA165" s="137">
        <f>'Μέση ετήσια κατανάλωση'!$G124*(Πελάτες!Y162-Πελάτες!$P162)</f>
        <v>0</v>
      </c>
      <c r="AB165" s="137">
        <f t="shared" si="140"/>
        <v>0</v>
      </c>
      <c r="AC165" s="68"/>
      <c r="AD165" s="137">
        <f t="shared" si="141"/>
        <v>0</v>
      </c>
      <c r="AE165" s="167">
        <f t="shared" si="142"/>
        <v>0</v>
      </c>
      <c r="AF165" s="169">
        <f>'Μέση ετήσια κατανάλωση'!$F124*Πελάτες!AD162</f>
        <v>0</v>
      </c>
      <c r="AG165" s="137">
        <f>'Μέση ετήσια κατανάλωση'!$G124*(Πελάτες!AB162-Πελάτες!$P162)</f>
        <v>0</v>
      </c>
      <c r="AH165" s="137">
        <f t="shared" si="143"/>
        <v>0</v>
      </c>
      <c r="AI165" s="68"/>
      <c r="AJ165" s="137">
        <f t="shared" si="144"/>
        <v>0</v>
      </c>
      <c r="AK165" s="167">
        <f t="shared" si="145"/>
        <v>0</v>
      </c>
      <c r="AL165" s="169">
        <f>'Μέση ετήσια κατανάλωση'!$F124*Πελάτες!AG162</f>
        <v>0</v>
      </c>
      <c r="AM165" s="137">
        <f>'Μέση ετήσια κατανάλωση'!$G124*(Πελάτες!AE162-Πελάτες!$P162)</f>
        <v>0</v>
      </c>
      <c r="AN165" s="137">
        <f t="shared" si="146"/>
        <v>0</v>
      </c>
      <c r="AO165" s="68"/>
      <c r="AP165" s="137">
        <f t="shared" si="147"/>
        <v>0</v>
      </c>
      <c r="AQ165" s="167">
        <f t="shared" si="148"/>
        <v>0</v>
      </c>
      <c r="AR165" s="164">
        <f t="shared" si="149"/>
        <v>0</v>
      </c>
      <c r="AS165" s="165">
        <f t="shared" si="150"/>
        <v>0</v>
      </c>
    </row>
    <row r="166" spans="2:45" outlineLevel="1" x14ac:dyDescent="0.35">
      <c r="B166" s="238" t="s">
        <v>93</v>
      </c>
      <c r="C166" s="62" t="s">
        <v>115</v>
      </c>
      <c r="D166" s="68"/>
      <c r="E166" s="68"/>
      <c r="F166" s="167">
        <f t="shared" si="132"/>
        <v>0</v>
      </c>
      <c r="G166" s="68"/>
      <c r="H166" s="167">
        <f t="shared" si="133"/>
        <v>0</v>
      </c>
      <c r="I166" s="68"/>
      <c r="J166" s="167">
        <f t="shared" si="134"/>
        <v>0</v>
      </c>
      <c r="K166" s="68"/>
      <c r="L166" s="167">
        <f t="shared" si="125"/>
        <v>0</v>
      </c>
      <c r="M166" s="164">
        <f t="shared" si="126"/>
        <v>0</v>
      </c>
      <c r="N166" s="165">
        <f t="shared" si="127"/>
        <v>0</v>
      </c>
      <c r="P166" s="169">
        <f>'Μέση ετήσια κατανάλωση'!$F125*Πελάτες!U163</f>
        <v>0</v>
      </c>
      <c r="Q166" s="68"/>
      <c r="R166" s="137">
        <f t="shared" si="135"/>
        <v>0</v>
      </c>
      <c r="S166" s="182">
        <f t="shared" si="136"/>
        <v>0</v>
      </c>
      <c r="T166" s="169">
        <f>'Μέση ετήσια κατανάλωση'!$F125*Πελάτες!X163</f>
        <v>0</v>
      </c>
      <c r="U166" s="137">
        <f>'Μέση ετήσια κατανάλωση'!$G125*(Πελάτες!V163-Πελάτες!$P163)</f>
        <v>0</v>
      </c>
      <c r="V166" s="137">
        <f t="shared" si="137"/>
        <v>0</v>
      </c>
      <c r="W166" s="68"/>
      <c r="X166" s="137">
        <f t="shared" si="138"/>
        <v>0</v>
      </c>
      <c r="Y166" s="167">
        <f t="shared" si="139"/>
        <v>0</v>
      </c>
      <c r="Z166" s="169">
        <f>'Μέση ετήσια κατανάλωση'!$F125*Πελάτες!AA163</f>
        <v>0</v>
      </c>
      <c r="AA166" s="137">
        <f>'Μέση ετήσια κατανάλωση'!$G125*(Πελάτες!Y163-Πελάτες!$P163)</f>
        <v>0</v>
      </c>
      <c r="AB166" s="137">
        <f t="shared" si="140"/>
        <v>0</v>
      </c>
      <c r="AC166" s="68"/>
      <c r="AD166" s="137">
        <f t="shared" si="141"/>
        <v>0</v>
      </c>
      <c r="AE166" s="167">
        <f t="shared" si="142"/>
        <v>0</v>
      </c>
      <c r="AF166" s="169">
        <f>'Μέση ετήσια κατανάλωση'!$F125*Πελάτες!AD163</f>
        <v>0</v>
      </c>
      <c r="AG166" s="137">
        <f>'Μέση ετήσια κατανάλωση'!$G125*(Πελάτες!AB163-Πελάτες!$P163)</f>
        <v>0</v>
      </c>
      <c r="AH166" s="137">
        <f t="shared" si="143"/>
        <v>0</v>
      </c>
      <c r="AI166" s="68"/>
      <c r="AJ166" s="137">
        <f t="shared" si="144"/>
        <v>0</v>
      </c>
      <c r="AK166" s="167">
        <f t="shared" si="145"/>
        <v>0</v>
      </c>
      <c r="AL166" s="169">
        <f>'Μέση ετήσια κατανάλωση'!$F125*Πελάτες!AG163</f>
        <v>0</v>
      </c>
      <c r="AM166" s="137">
        <f>'Μέση ετήσια κατανάλωση'!$G125*(Πελάτες!AE163-Πελάτες!$P163)</f>
        <v>0</v>
      </c>
      <c r="AN166" s="137">
        <f t="shared" si="146"/>
        <v>0</v>
      </c>
      <c r="AO166" s="68"/>
      <c r="AP166" s="137">
        <f t="shared" si="147"/>
        <v>0</v>
      </c>
      <c r="AQ166" s="167">
        <f t="shared" si="148"/>
        <v>0</v>
      </c>
      <c r="AR166" s="164">
        <f t="shared" si="149"/>
        <v>0</v>
      </c>
      <c r="AS166" s="165">
        <f t="shared" si="150"/>
        <v>0</v>
      </c>
    </row>
    <row r="167" spans="2:45" outlineLevel="1" x14ac:dyDescent="0.35">
      <c r="B167" s="237" t="s">
        <v>94</v>
      </c>
      <c r="C167" s="62" t="s">
        <v>115</v>
      </c>
      <c r="D167" s="68"/>
      <c r="E167" s="68"/>
      <c r="F167" s="167">
        <f t="shared" si="132"/>
        <v>0</v>
      </c>
      <c r="G167" s="68"/>
      <c r="H167" s="167">
        <f t="shared" si="133"/>
        <v>0</v>
      </c>
      <c r="I167" s="68"/>
      <c r="J167" s="167">
        <f t="shared" si="134"/>
        <v>0</v>
      </c>
      <c r="K167" s="68"/>
      <c r="L167" s="167">
        <f t="shared" si="125"/>
        <v>0</v>
      </c>
      <c r="M167" s="164">
        <f t="shared" si="126"/>
        <v>0</v>
      </c>
      <c r="N167" s="165">
        <f t="shared" si="127"/>
        <v>0</v>
      </c>
      <c r="P167" s="169">
        <f>'Μέση ετήσια κατανάλωση'!$F126*Πελάτες!U164</f>
        <v>0</v>
      </c>
      <c r="Q167" s="68"/>
      <c r="R167" s="137">
        <f t="shared" si="135"/>
        <v>0</v>
      </c>
      <c r="S167" s="182">
        <f t="shared" si="136"/>
        <v>0</v>
      </c>
      <c r="T167" s="169">
        <f>'Μέση ετήσια κατανάλωση'!$F126*Πελάτες!X164</f>
        <v>0</v>
      </c>
      <c r="U167" s="137">
        <f>'Μέση ετήσια κατανάλωση'!$G126*(Πελάτες!V164-Πελάτες!$P164)</f>
        <v>0</v>
      </c>
      <c r="V167" s="137">
        <f t="shared" si="137"/>
        <v>0</v>
      </c>
      <c r="W167" s="68"/>
      <c r="X167" s="137">
        <f t="shared" si="138"/>
        <v>0</v>
      </c>
      <c r="Y167" s="167">
        <f t="shared" si="139"/>
        <v>0</v>
      </c>
      <c r="Z167" s="169">
        <f>'Μέση ετήσια κατανάλωση'!$F126*Πελάτες!AA164</f>
        <v>0</v>
      </c>
      <c r="AA167" s="137">
        <f>'Μέση ετήσια κατανάλωση'!$G126*(Πελάτες!Y164-Πελάτες!$P164)</f>
        <v>0</v>
      </c>
      <c r="AB167" s="137">
        <f t="shared" si="140"/>
        <v>0</v>
      </c>
      <c r="AC167" s="68"/>
      <c r="AD167" s="137">
        <f t="shared" si="141"/>
        <v>0</v>
      </c>
      <c r="AE167" s="167">
        <f t="shared" si="142"/>
        <v>0</v>
      </c>
      <c r="AF167" s="169">
        <f>'Μέση ετήσια κατανάλωση'!$F126*Πελάτες!AD164</f>
        <v>0</v>
      </c>
      <c r="AG167" s="137">
        <f>'Μέση ετήσια κατανάλωση'!$G126*(Πελάτες!AB164-Πελάτες!$P164)</f>
        <v>0</v>
      </c>
      <c r="AH167" s="137">
        <f t="shared" si="143"/>
        <v>0</v>
      </c>
      <c r="AI167" s="68"/>
      <c r="AJ167" s="137">
        <f t="shared" si="144"/>
        <v>0</v>
      </c>
      <c r="AK167" s="167">
        <f t="shared" si="145"/>
        <v>0</v>
      </c>
      <c r="AL167" s="169">
        <f>'Μέση ετήσια κατανάλωση'!$F126*Πελάτες!AG164</f>
        <v>0</v>
      </c>
      <c r="AM167" s="137">
        <f>'Μέση ετήσια κατανάλωση'!$G126*(Πελάτες!AE164-Πελάτες!$P164)</f>
        <v>0</v>
      </c>
      <c r="AN167" s="137">
        <f t="shared" si="146"/>
        <v>0</v>
      </c>
      <c r="AO167" s="68"/>
      <c r="AP167" s="137">
        <f t="shared" si="147"/>
        <v>0</v>
      </c>
      <c r="AQ167" s="167">
        <f t="shared" si="148"/>
        <v>0</v>
      </c>
      <c r="AR167" s="164">
        <f t="shared" si="149"/>
        <v>0</v>
      </c>
      <c r="AS167" s="165">
        <f t="shared" si="150"/>
        <v>0</v>
      </c>
    </row>
    <row r="168" spans="2:45" outlineLevel="1" x14ac:dyDescent="0.35">
      <c r="B168" s="238" t="s">
        <v>95</v>
      </c>
      <c r="C168" s="62" t="s">
        <v>115</v>
      </c>
      <c r="D168" s="68"/>
      <c r="E168" s="68"/>
      <c r="F168" s="167">
        <f t="shared" si="132"/>
        <v>0</v>
      </c>
      <c r="G168" s="68"/>
      <c r="H168" s="167">
        <f t="shared" si="133"/>
        <v>0</v>
      </c>
      <c r="I168" s="68"/>
      <c r="J168" s="167">
        <f t="shared" si="134"/>
        <v>0</v>
      </c>
      <c r="K168" s="68"/>
      <c r="L168" s="167">
        <f t="shared" si="125"/>
        <v>0</v>
      </c>
      <c r="M168" s="164">
        <f t="shared" si="126"/>
        <v>0</v>
      </c>
      <c r="N168" s="165">
        <f t="shared" si="127"/>
        <v>0</v>
      </c>
      <c r="P168" s="169">
        <f>'Μέση ετήσια κατανάλωση'!$F127*Πελάτες!U165</f>
        <v>0</v>
      </c>
      <c r="Q168" s="68"/>
      <c r="R168" s="137">
        <f t="shared" si="135"/>
        <v>0</v>
      </c>
      <c r="S168" s="182">
        <f t="shared" si="136"/>
        <v>0</v>
      </c>
      <c r="T168" s="169">
        <f>'Μέση ετήσια κατανάλωση'!$F127*Πελάτες!X165</f>
        <v>0</v>
      </c>
      <c r="U168" s="137">
        <f>'Μέση ετήσια κατανάλωση'!$G127*(Πελάτες!V165-Πελάτες!$P165)</f>
        <v>0</v>
      </c>
      <c r="V168" s="137">
        <f t="shared" si="137"/>
        <v>0</v>
      </c>
      <c r="W168" s="68"/>
      <c r="X168" s="137">
        <f t="shared" si="138"/>
        <v>0</v>
      </c>
      <c r="Y168" s="167">
        <f t="shared" si="139"/>
        <v>0</v>
      </c>
      <c r="Z168" s="169">
        <f>'Μέση ετήσια κατανάλωση'!$F127*Πελάτες!AA165</f>
        <v>0</v>
      </c>
      <c r="AA168" s="137">
        <f>'Μέση ετήσια κατανάλωση'!$G127*(Πελάτες!Y165-Πελάτες!$P165)</f>
        <v>0</v>
      </c>
      <c r="AB168" s="137">
        <f t="shared" si="140"/>
        <v>0</v>
      </c>
      <c r="AC168" s="68"/>
      <c r="AD168" s="137">
        <f t="shared" si="141"/>
        <v>0</v>
      </c>
      <c r="AE168" s="167">
        <f t="shared" si="142"/>
        <v>0</v>
      </c>
      <c r="AF168" s="169">
        <f>'Μέση ετήσια κατανάλωση'!$F127*Πελάτες!AD165</f>
        <v>0</v>
      </c>
      <c r="AG168" s="137">
        <f>'Μέση ετήσια κατανάλωση'!$G127*(Πελάτες!AB165-Πελάτες!$P165)</f>
        <v>0</v>
      </c>
      <c r="AH168" s="137">
        <f t="shared" si="143"/>
        <v>0</v>
      </c>
      <c r="AI168" s="68"/>
      <c r="AJ168" s="137">
        <f t="shared" si="144"/>
        <v>0</v>
      </c>
      <c r="AK168" s="167">
        <f t="shared" si="145"/>
        <v>0</v>
      </c>
      <c r="AL168" s="169">
        <f>'Μέση ετήσια κατανάλωση'!$F127*Πελάτες!AG165</f>
        <v>0</v>
      </c>
      <c r="AM168" s="137">
        <f>'Μέση ετήσια κατανάλωση'!$G127*(Πελάτες!AE165-Πελάτες!$P165)</f>
        <v>0</v>
      </c>
      <c r="AN168" s="137">
        <f t="shared" si="146"/>
        <v>0</v>
      </c>
      <c r="AO168" s="68"/>
      <c r="AP168" s="137">
        <f t="shared" si="147"/>
        <v>0</v>
      </c>
      <c r="AQ168" s="167">
        <f t="shared" si="148"/>
        <v>0</v>
      </c>
      <c r="AR168" s="164">
        <f t="shared" si="149"/>
        <v>0</v>
      </c>
      <c r="AS168" s="165">
        <f t="shared" si="150"/>
        <v>0</v>
      </c>
    </row>
    <row r="169" spans="2:45" outlineLevel="1" x14ac:dyDescent="0.35">
      <c r="B169" s="237" t="s">
        <v>96</v>
      </c>
      <c r="C169" s="62" t="s">
        <v>115</v>
      </c>
      <c r="D169" s="68"/>
      <c r="E169" s="68"/>
      <c r="F169" s="167">
        <f t="shared" si="132"/>
        <v>0</v>
      </c>
      <c r="G169" s="68"/>
      <c r="H169" s="167">
        <f t="shared" si="133"/>
        <v>0</v>
      </c>
      <c r="I169" s="68"/>
      <c r="J169" s="167">
        <f t="shared" si="134"/>
        <v>0</v>
      </c>
      <c r="K169" s="68"/>
      <c r="L169" s="167">
        <f t="shared" si="125"/>
        <v>0</v>
      </c>
      <c r="M169" s="164">
        <f t="shared" si="126"/>
        <v>0</v>
      </c>
      <c r="N169" s="165">
        <f t="shared" si="127"/>
        <v>0</v>
      </c>
      <c r="P169" s="169">
        <f>'Μέση ετήσια κατανάλωση'!$F128*Πελάτες!U166</f>
        <v>0</v>
      </c>
      <c r="Q169" s="68"/>
      <c r="R169" s="137">
        <f t="shared" si="135"/>
        <v>0</v>
      </c>
      <c r="S169" s="182">
        <f t="shared" si="136"/>
        <v>0</v>
      </c>
      <c r="T169" s="169">
        <f>'Μέση ετήσια κατανάλωση'!$F128*Πελάτες!X166</f>
        <v>0</v>
      </c>
      <c r="U169" s="137">
        <f>'Μέση ετήσια κατανάλωση'!$G128*(Πελάτες!V166-Πελάτες!$P166)</f>
        <v>0</v>
      </c>
      <c r="V169" s="137">
        <f t="shared" si="137"/>
        <v>0</v>
      </c>
      <c r="W169" s="68"/>
      <c r="X169" s="137">
        <f t="shared" si="138"/>
        <v>0</v>
      </c>
      <c r="Y169" s="167">
        <f t="shared" si="139"/>
        <v>0</v>
      </c>
      <c r="Z169" s="169">
        <f>'Μέση ετήσια κατανάλωση'!$F128*Πελάτες!AA166</f>
        <v>0</v>
      </c>
      <c r="AA169" s="137">
        <f>'Μέση ετήσια κατανάλωση'!$G128*(Πελάτες!Y166-Πελάτες!$P166)</f>
        <v>0</v>
      </c>
      <c r="AB169" s="137">
        <f t="shared" si="140"/>
        <v>0</v>
      </c>
      <c r="AC169" s="68"/>
      <c r="AD169" s="137">
        <f t="shared" si="141"/>
        <v>0</v>
      </c>
      <c r="AE169" s="167">
        <f t="shared" si="142"/>
        <v>0</v>
      </c>
      <c r="AF169" s="169">
        <f>'Μέση ετήσια κατανάλωση'!$F128*Πελάτες!AD166</f>
        <v>0</v>
      </c>
      <c r="AG169" s="137">
        <f>'Μέση ετήσια κατανάλωση'!$G128*(Πελάτες!AB166-Πελάτες!$P166)</f>
        <v>0</v>
      </c>
      <c r="AH169" s="137">
        <f t="shared" si="143"/>
        <v>0</v>
      </c>
      <c r="AI169" s="68"/>
      <c r="AJ169" s="137">
        <f t="shared" si="144"/>
        <v>0</v>
      </c>
      <c r="AK169" s="167">
        <f t="shared" si="145"/>
        <v>0</v>
      </c>
      <c r="AL169" s="169">
        <f>'Μέση ετήσια κατανάλωση'!$F128*Πελάτες!AG166</f>
        <v>0</v>
      </c>
      <c r="AM169" s="137">
        <f>'Μέση ετήσια κατανάλωση'!$G128*(Πελάτες!AE166-Πελάτες!$P166)</f>
        <v>0</v>
      </c>
      <c r="AN169" s="137">
        <f t="shared" si="146"/>
        <v>0</v>
      </c>
      <c r="AO169" s="68"/>
      <c r="AP169" s="137">
        <f t="shared" si="147"/>
        <v>0</v>
      </c>
      <c r="AQ169" s="167">
        <f t="shared" si="148"/>
        <v>0</v>
      </c>
      <c r="AR169" s="164">
        <f t="shared" si="149"/>
        <v>0</v>
      </c>
      <c r="AS169" s="165">
        <f t="shared" si="150"/>
        <v>0</v>
      </c>
    </row>
    <row r="170" spans="2:45" outlineLevel="1" x14ac:dyDescent="0.35">
      <c r="B170" s="238" t="s">
        <v>97</v>
      </c>
      <c r="C170" s="62" t="s">
        <v>115</v>
      </c>
      <c r="D170" s="68"/>
      <c r="E170" s="68"/>
      <c r="F170" s="167">
        <f t="shared" si="132"/>
        <v>0</v>
      </c>
      <c r="G170" s="68"/>
      <c r="H170" s="167">
        <f t="shared" si="133"/>
        <v>0</v>
      </c>
      <c r="I170" s="68"/>
      <c r="J170" s="167">
        <f t="shared" si="134"/>
        <v>0</v>
      </c>
      <c r="K170" s="68"/>
      <c r="L170" s="167">
        <f t="shared" si="125"/>
        <v>0</v>
      </c>
      <c r="M170" s="164">
        <f t="shared" si="126"/>
        <v>0</v>
      </c>
      <c r="N170" s="165">
        <f t="shared" si="127"/>
        <v>0</v>
      </c>
      <c r="P170" s="169">
        <f>'Μέση ετήσια κατανάλωση'!$F129*Πελάτες!U167</f>
        <v>1800</v>
      </c>
      <c r="Q170" s="68"/>
      <c r="R170" s="137">
        <f t="shared" si="135"/>
        <v>1800</v>
      </c>
      <c r="S170" s="182">
        <f t="shared" si="136"/>
        <v>0</v>
      </c>
      <c r="T170" s="169">
        <f>'Μέση ετήσια κατανάλωση'!$F129*Πελάτες!X167</f>
        <v>1800</v>
      </c>
      <c r="U170" s="137">
        <f>'Μέση ετήσια κατανάλωση'!$G129*(Πελάτες!V167-Πελάτες!$P167)</f>
        <v>9000</v>
      </c>
      <c r="V170" s="137">
        <f t="shared" si="137"/>
        <v>10800</v>
      </c>
      <c r="W170" s="68"/>
      <c r="X170" s="137">
        <f t="shared" si="138"/>
        <v>10800</v>
      </c>
      <c r="Y170" s="167">
        <f t="shared" si="139"/>
        <v>5</v>
      </c>
      <c r="Z170" s="169">
        <f>'Μέση ετήσια κατανάλωση'!$F129*Πελάτες!AA167</f>
        <v>1200</v>
      </c>
      <c r="AA170" s="137">
        <f>'Μέση ετήσια κατανάλωση'!$G129*(Πελάτες!Y167-Πελάτες!$P167)</f>
        <v>18000</v>
      </c>
      <c r="AB170" s="137">
        <f t="shared" si="140"/>
        <v>19200</v>
      </c>
      <c r="AC170" s="68"/>
      <c r="AD170" s="137">
        <f t="shared" si="141"/>
        <v>19200</v>
      </c>
      <c r="AE170" s="167">
        <f t="shared" si="142"/>
        <v>0.77777777777777779</v>
      </c>
      <c r="AF170" s="169">
        <f>'Μέση ετήσια κατανάλωση'!$F129*Πελάτες!AD167</f>
        <v>900</v>
      </c>
      <c r="AG170" s="137">
        <f>'Μέση ετήσια κατανάλωση'!$G129*(Πελάτες!AB167-Πελάτες!$P167)</f>
        <v>24000</v>
      </c>
      <c r="AH170" s="137">
        <f t="shared" si="143"/>
        <v>24900</v>
      </c>
      <c r="AI170" s="68"/>
      <c r="AJ170" s="137">
        <f t="shared" si="144"/>
        <v>24900</v>
      </c>
      <c r="AK170" s="167">
        <f t="shared" si="145"/>
        <v>0.296875</v>
      </c>
      <c r="AL170" s="169">
        <f>'Μέση ετήσια κατανάλωση'!$F129*Πελάτες!AG167</f>
        <v>1200</v>
      </c>
      <c r="AM170" s="137">
        <f>'Μέση ετήσια κατανάλωση'!$G129*(Πελάτες!AE167-Πελάτες!$P167)</f>
        <v>28500</v>
      </c>
      <c r="AN170" s="137">
        <f t="shared" si="146"/>
        <v>29700</v>
      </c>
      <c r="AO170" s="68"/>
      <c r="AP170" s="137">
        <f t="shared" si="147"/>
        <v>29700</v>
      </c>
      <c r="AQ170" s="167">
        <f t="shared" si="148"/>
        <v>0.19277108433734941</v>
      </c>
      <c r="AR170" s="164">
        <f t="shared" si="149"/>
        <v>86400</v>
      </c>
      <c r="AS170" s="165">
        <f t="shared" si="150"/>
        <v>1.0154451623197245</v>
      </c>
    </row>
    <row r="171" spans="2:45" outlineLevel="1" x14ac:dyDescent="0.35">
      <c r="B171" s="237" t="s">
        <v>98</v>
      </c>
      <c r="C171" s="62" t="s">
        <v>115</v>
      </c>
      <c r="D171" s="68"/>
      <c r="E171" s="68"/>
      <c r="F171" s="167">
        <f t="shared" si="132"/>
        <v>0</v>
      </c>
      <c r="G171" s="68"/>
      <c r="H171" s="167">
        <f t="shared" si="133"/>
        <v>0</v>
      </c>
      <c r="I171" s="68"/>
      <c r="J171" s="167">
        <f t="shared" si="134"/>
        <v>0</v>
      </c>
      <c r="K171" s="68"/>
      <c r="L171" s="167">
        <f t="shared" si="125"/>
        <v>0</v>
      </c>
      <c r="M171" s="164">
        <f t="shared" si="126"/>
        <v>0</v>
      </c>
      <c r="N171" s="165">
        <f t="shared" si="127"/>
        <v>0</v>
      </c>
      <c r="P171" s="169">
        <f>'Μέση ετήσια κατανάλωση'!$F130*Πελάτες!U168</f>
        <v>0</v>
      </c>
      <c r="Q171" s="68"/>
      <c r="R171" s="137">
        <f t="shared" si="135"/>
        <v>0</v>
      </c>
      <c r="S171" s="182">
        <f t="shared" si="136"/>
        <v>0</v>
      </c>
      <c r="T171" s="169">
        <f>'Μέση ετήσια κατανάλωση'!$F130*Πελάτες!X168</f>
        <v>0</v>
      </c>
      <c r="U171" s="137">
        <f>'Μέση ετήσια κατανάλωση'!$G130*(Πελάτες!V168-Πελάτες!$P168)</f>
        <v>0</v>
      </c>
      <c r="V171" s="137">
        <f t="shared" si="137"/>
        <v>0</v>
      </c>
      <c r="W171" s="68"/>
      <c r="X171" s="137">
        <f t="shared" si="138"/>
        <v>0</v>
      </c>
      <c r="Y171" s="167">
        <f t="shared" si="139"/>
        <v>0</v>
      </c>
      <c r="Z171" s="169">
        <f>'Μέση ετήσια κατανάλωση'!$F130*Πελάτες!AA168</f>
        <v>0</v>
      </c>
      <c r="AA171" s="137">
        <f>'Μέση ετήσια κατανάλωση'!$G130*(Πελάτες!Y168-Πελάτες!$P168)</f>
        <v>0</v>
      </c>
      <c r="AB171" s="137">
        <f t="shared" si="140"/>
        <v>0</v>
      </c>
      <c r="AC171" s="68"/>
      <c r="AD171" s="137">
        <f t="shared" si="141"/>
        <v>0</v>
      </c>
      <c r="AE171" s="167">
        <f t="shared" si="142"/>
        <v>0</v>
      </c>
      <c r="AF171" s="169">
        <f>'Μέση ετήσια κατανάλωση'!$F130*Πελάτες!AD168</f>
        <v>0</v>
      </c>
      <c r="AG171" s="137">
        <f>'Μέση ετήσια κατανάλωση'!$G130*(Πελάτες!AB168-Πελάτες!$P168)</f>
        <v>0</v>
      </c>
      <c r="AH171" s="137">
        <f t="shared" si="143"/>
        <v>0</v>
      </c>
      <c r="AI171" s="68"/>
      <c r="AJ171" s="137">
        <f t="shared" si="144"/>
        <v>0</v>
      </c>
      <c r="AK171" s="167">
        <f t="shared" si="145"/>
        <v>0</v>
      </c>
      <c r="AL171" s="169">
        <f>'Μέση ετήσια κατανάλωση'!$F130*Πελάτες!AG168</f>
        <v>0</v>
      </c>
      <c r="AM171" s="137">
        <f>'Μέση ετήσια κατανάλωση'!$G130*(Πελάτες!AE168-Πελάτες!$P168)</f>
        <v>0</v>
      </c>
      <c r="AN171" s="137">
        <f t="shared" si="146"/>
        <v>0</v>
      </c>
      <c r="AO171" s="68"/>
      <c r="AP171" s="137">
        <f t="shared" si="147"/>
        <v>0</v>
      </c>
      <c r="AQ171" s="167">
        <f t="shared" si="148"/>
        <v>0</v>
      </c>
      <c r="AR171" s="164">
        <f t="shared" si="149"/>
        <v>0</v>
      </c>
      <c r="AS171" s="165">
        <f t="shared" si="150"/>
        <v>0</v>
      </c>
    </row>
    <row r="172" spans="2:45" outlineLevel="1" x14ac:dyDescent="0.35">
      <c r="B172" s="238" t="s">
        <v>99</v>
      </c>
      <c r="C172" s="62" t="s">
        <v>115</v>
      </c>
      <c r="D172" s="68"/>
      <c r="E172" s="68"/>
      <c r="F172" s="167">
        <f t="shared" si="132"/>
        <v>0</v>
      </c>
      <c r="G172" s="68"/>
      <c r="H172" s="167">
        <f t="shared" si="133"/>
        <v>0</v>
      </c>
      <c r="I172" s="68"/>
      <c r="J172" s="167">
        <f t="shared" si="134"/>
        <v>0</v>
      </c>
      <c r="K172" s="68">
        <v>70</v>
      </c>
      <c r="L172" s="167">
        <f t="shared" si="125"/>
        <v>0</v>
      </c>
      <c r="M172" s="164">
        <f t="shared" si="126"/>
        <v>70</v>
      </c>
      <c r="N172" s="165">
        <f t="shared" si="127"/>
        <v>0</v>
      </c>
      <c r="P172" s="169">
        <f>'Μέση ετήσια κατανάλωση'!$F131*Πελάτες!U169</f>
        <v>600</v>
      </c>
      <c r="Q172" s="68">
        <v>70</v>
      </c>
      <c r="R172" s="137">
        <f t="shared" si="135"/>
        <v>670</v>
      </c>
      <c r="S172" s="182">
        <f t="shared" si="136"/>
        <v>8.5714285714285712</v>
      </c>
      <c r="T172" s="169">
        <f>'Μέση ετήσια κατανάλωση'!$F131*Πελάτες!X169</f>
        <v>900</v>
      </c>
      <c r="U172" s="137">
        <f>'Μέση ετήσια κατανάλωση'!$G131*(Πελάτες!V169-Πελάτες!$P169)</f>
        <v>3000</v>
      </c>
      <c r="V172" s="137">
        <f t="shared" si="137"/>
        <v>3900</v>
      </c>
      <c r="W172" s="68">
        <v>70</v>
      </c>
      <c r="X172" s="137">
        <f t="shared" si="138"/>
        <v>3970</v>
      </c>
      <c r="Y172" s="167">
        <f t="shared" si="139"/>
        <v>4.9253731343283578</v>
      </c>
      <c r="Z172" s="169">
        <f>'Μέση ετήσια κατανάλωση'!$F131*Πελάτες!AA169</f>
        <v>1200</v>
      </c>
      <c r="AA172" s="137">
        <f>'Μέση ετήσια κατανάλωση'!$G131*(Πελάτες!Y169-Πελάτες!$P169)</f>
        <v>7500</v>
      </c>
      <c r="AB172" s="137">
        <f t="shared" si="140"/>
        <v>8700</v>
      </c>
      <c r="AC172" s="68">
        <v>70</v>
      </c>
      <c r="AD172" s="137">
        <f t="shared" si="141"/>
        <v>8770</v>
      </c>
      <c r="AE172" s="167">
        <f t="shared" si="142"/>
        <v>1.2090680100755669</v>
      </c>
      <c r="AF172" s="169">
        <f>'Μέση ετήσια κατανάλωση'!$F131*Πελάτες!AD169</f>
        <v>600</v>
      </c>
      <c r="AG172" s="137">
        <f>'Μέση ετήσια κατανάλωση'!$G131*(Πελάτες!AB169-Πελάτες!$P169)</f>
        <v>13500</v>
      </c>
      <c r="AH172" s="137">
        <f t="shared" si="143"/>
        <v>14100</v>
      </c>
      <c r="AI172" s="68">
        <v>70</v>
      </c>
      <c r="AJ172" s="137">
        <f t="shared" si="144"/>
        <v>14170</v>
      </c>
      <c r="AK172" s="167">
        <f t="shared" si="145"/>
        <v>0.61573546180159633</v>
      </c>
      <c r="AL172" s="169">
        <f>'Μέση ετήσια κατανάλωση'!$F131*Πελάτες!AG169</f>
        <v>600</v>
      </c>
      <c r="AM172" s="137">
        <f>'Μέση ετήσια κατανάλωση'!$G131*(Πελάτες!AE169-Πελάτες!$P169)</f>
        <v>16500</v>
      </c>
      <c r="AN172" s="137">
        <f t="shared" si="146"/>
        <v>17100</v>
      </c>
      <c r="AO172" s="68">
        <v>70</v>
      </c>
      <c r="AP172" s="137">
        <f t="shared" si="147"/>
        <v>17170</v>
      </c>
      <c r="AQ172" s="167">
        <f t="shared" si="148"/>
        <v>0.21171489061397319</v>
      </c>
      <c r="AR172" s="164">
        <f t="shared" si="149"/>
        <v>44750</v>
      </c>
      <c r="AS172" s="165">
        <f t="shared" si="150"/>
        <v>1.2499552123064417</v>
      </c>
    </row>
    <row r="173" spans="2:45" ht="15" customHeight="1" outlineLevel="1" x14ac:dyDescent="0.35">
      <c r="B173" s="49" t="s">
        <v>139</v>
      </c>
      <c r="C173" s="46" t="s">
        <v>115</v>
      </c>
      <c r="D173" s="184">
        <f>SUM(D148:D172)</f>
        <v>44431.542000000001</v>
      </c>
      <c r="E173" s="184">
        <f>SUM(E148:E172)</f>
        <v>44704.319000000003</v>
      </c>
      <c r="F173" s="183">
        <f>IFERROR((E173-D173)/D173,0)</f>
        <v>6.1392647592559777E-3</v>
      </c>
      <c r="G173" s="184">
        <f>SUM(G148:G172)</f>
        <v>45321.622000000003</v>
      </c>
      <c r="H173" s="183">
        <f t="shared" ref="H173" si="151">IFERROR((G173-E173)/E173,0)</f>
        <v>1.3808576303332119E-2</v>
      </c>
      <c r="I173" s="184">
        <f>SUM(I148:I172)</f>
        <v>43054</v>
      </c>
      <c r="J173" s="183">
        <f t="shared" ref="J173" si="152">IFERROR((I173-G173)/G173,0)</f>
        <v>-5.0033999224476183E-2</v>
      </c>
      <c r="K173" s="184">
        <f>SUM(K148:K172)</f>
        <v>43524</v>
      </c>
      <c r="L173" s="183">
        <f t="shared" si="125"/>
        <v>1.0916523435685417E-2</v>
      </c>
      <c r="M173" s="184">
        <f>SUM(M148:M172)</f>
        <v>221035.48300000001</v>
      </c>
      <c r="N173" s="177">
        <f t="shared" si="127"/>
        <v>-5.1459919175692592E-3</v>
      </c>
      <c r="P173" s="184">
        <f>SUM(P148:P172)</f>
        <v>14100</v>
      </c>
      <c r="Q173" s="184">
        <f>SUM(Q148:Q172)</f>
        <v>43524</v>
      </c>
      <c r="R173" s="184">
        <f>SUM(R148:R172)</f>
        <v>57624</v>
      </c>
      <c r="S173" s="166">
        <f>IFERROR((R173-K173)/K173,0)</f>
        <v>0.32395919492693687</v>
      </c>
      <c r="T173" s="184">
        <f>SUM(T148:T172)</f>
        <v>14100</v>
      </c>
      <c r="U173" s="184">
        <f>SUM(U148:U172)</f>
        <v>70500</v>
      </c>
      <c r="V173" s="184">
        <f>SUM(V148:V172)</f>
        <v>84600</v>
      </c>
      <c r="W173" s="184">
        <f>SUM(W148:W172)</f>
        <v>43524</v>
      </c>
      <c r="X173" s="184">
        <f>SUM(X148:X172)</f>
        <v>128124</v>
      </c>
      <c r="Y173" s="183">
        <f>IFERROR((X173-R173)/R173,0)</f>
        <v>1.2234485630987089</v>
      </c>
      <c r="Z173" s="184">
        <f>SUM(Z148:Z172)</f>
        <v>12900</v>
      </c>
      <c r="AA173" s="184">
        <f>SUM(AA148:AA172)</f>
        <v>141000</v>
      </c>
      <c r="AB173" s="184">
        <f>SUM(AB148:AB172)</f>
        <v>153900</v>
      </c>
      <c r="AC173" s="184">
        <f>SUM(AC148:AC172)</f>
        <v>43524</v>
      </c>
      <c r="AD173" s="184">
        <f>SUM(AD148:AD172)</f>
        <v>197424</v>
      </c>
      <c r="AE173" s="166">
        <f>IFERROR((AD173-X173)/X173,0)</f>
        <v>0.54088227030064628</v>
      </c>
      <c r="AF173" s="184">
        <f>SUM(AF148:AF172)</f>
        <v>11400</v>
      </c>
      <c r="AG173" s="184">
        <f>SUM(AG148:AG172)</f>
        <v>205500</v>
      </c>
      <c r="AH173" s="184">
        <f>SUM(AH148:AH172)</f>
        <v>216900</v>
      </c>
      <c r="AI173" s="184">
        <f>SUM(AI148:AI172)</f>
        <v>43524</v>
      </c>
      <c r="AJ173" s="184">
        <f>SUM(AJ148:AJ172)</f>
        <v>260424</v>
      </c>
      <c r="AK173" s="166">
        <f t="shared" ref="AK173" si="153">IFERROR((AJ173-AD173)/AD173,0)</f>
        <v>0.31911013858497445</v>
      </c>
      <c r="AL173" s="184">
        <f>SUM(AL148:AL172)</f>
        <v>11100</v>
      </c>
      <c r="AM173" s="184">
        <f>SUM(AM148:AM172)</f>
        <v>262500</v>
      </c>
      <c r="AN173" s="184">
        <f>SUM(AN148:AN172)</f>
        <v>273600</v>
      </c>
      <c r="AO173" s="184">
        <f>SUM(AO148:AO172)</f>
        <v>43524</v>
      </c>
      <c r="AP173" s="184">
        <f>SUM(AP148:AP172)</f>
        <v>317124</v>
      </c>
      <c r="AQ173" s="166">
        <f>IFERROR((AP173-AJ173)/AJ173,0)</f>
        <v>0.2177218689521703</v>
      </c>
      <c r="AR173" s="184">
        <f>SUM(AR148:AR172)</f>
        <v>960720</v>
      </c>
      <c r="AS173" s="165">
        <f>IFERROR((AP173/R173)^(1/4)-1,0)</f>
        <v>0.53163903888043351</v>
      </c>
    </row>
    <row r="174" spans="2:45" x14ac:dyDescent="0.35">
      <c r="T174" s="38">
        <f>P173*0.9*10+T173</f>
        <v>141000</v>
      </c>
      <c r="Z174" s="38">
        <f>T173*0.9*10+Z173</f>
        <v>139800</v>
      </c>
      <c r="AF174" s="38">
        <f>Z173*0.9*10+AF173</f>
        <v>127500</v>
      </c>
      <c r="AL174" s="38">
        <f>AF173*0.9*10+AL173</f>
        <v>113700</v>
      </c>
      <c r="AP174" s="292"/>
    </row>
    <row r="175" spans="2:45" ht="15.5" x14ac:dyDescent="0.35">
      <c r="B175" s="306" t="s">
        <v>111</v>
      </c>
      <c r="C175" s="306"/>
      <c r="D175" s="306"/>
      <c r="E175" s="306"/>
      <c r="F175" s="306"/>
      <c r="G175" s="306"/>
      <c r="H175" s="306"/>
      <c r="I175" s="306"/>
      <c r="J175" s="306"/>
      <c r="K175" s="306"/>
      <c r="L175" s="306"/>
      <c r="M175" s="306"/>
      <c r="N175" s="306"/>
      <c r="O175" s="306"/>
      <c r="P175" s="306"/>
      <c r="Q175" s="306"/>
      <c r="R175" s="306"/>
      <c r="S175" s="306"/>
      <c r="T175" s="306"/>
      <c r="U175" s="306"/>
      <c r="V175" s="306"/>
      <c r="W175" s="306"/>
      <c r="X175" s="306"/>
      <c r="Y175" s="306"/>
      <c r="Z175" s="306"/>
      <c r="AA175" s="306"/>
      <c r="AB175" s="306"/>
      <c r="AC175" s="306"/>
      <c r="AD175" s="306"/>
      <c r="AE175" s="306"/>
      <c r="AF175" s="306"/>
      <c r="AG175" s="306"/>
      <c r="AH175" s="306"/>
      <c r="AI175" s="306"/>
      <c r="AJ175" s="306"/>
      <c r="AK175" s="306"/>
      <c r="AL175" s="306"/>
      <c r="AM175" s="306"/>
      <c r="AN175" s="306"/>
      <c r="AO175" s="306"/>
      <c r="AP175" s="306"/>
      <c r="AQ175" s="306"/>
      <c r="AR175" s="306"/>
      <c r="AS175" s="306"/>
    </row>
    <row r="176" spans="2:45" ht="5.5" customHeight="1" outlineLevel="1" x14ac:dyDescent="0.35">
      <c r="B176" s="102"/>
      <c r="C176" s="102"/>
      <c r="D176" s="102"/>
      <c r="E176" s="102"/>
      <c r="F176" s="102"/>
      <c r="G176" s="102"/>
      <c r="H176" s="102"/>
      <c r="I176" s="102"/>
      <c r="J176" s="102"/>
      <c r="K176" s="102"/>
      <c r="L176" s="102"/>
      <c r="M176" s="102"/>
      <c r="N176" s="102"/>
      <c r="O176" s="102"/>
      <c r="P176" s="102"/>
      <c r="Q176" s="102"/>
      <c r="R176" s="102"/>
      <c r="S176" s="102"/>
      <c r="T176" s="102"/>
      <c r="U176" s="102"/>
      <c r="V176" s="102"/>
      <c r="W176" s="102"/>
      <c r="X176" s="102"/>
      <c r="Y176" s="102"/>
      <c r="Z176" s="102"/>
      <c r="AA176" s="102"/>
      <c r="AB176" s="102"/>
      <c r="AC176" s="102"/>
      <c r="AD176" s="102"/>
      <c r="AE176" s="102"/>
      <c r="AF176" s="102"/>
      <c r="AG176" s="102"/>
      <c r="AH176" s="102"/>
      <c r="AI176" s="102"/>
      <c r="AJ176" s="102"/>
      <c r="AK176" s="102"/>
    </row>
    <row r="177" spans="2:45" outlineLevel="1" x14ac:dyDescent="0.35">
      <c r="B177" s="326"/>
      <c r="C177" s="335" t="s">
        <v>105</v>
      </c>
      <c r="D177" s="317" t="s">
        <v>131</v>
      </c>
      <c r="E177" s="318"/>
      <c r="F177" s="318"/>
      <c r="G177" s="318"/>
      <c r="H177" s="318"/>
      <c r="I177" s="318"/>
      <c r="J177" s="318"/>
      <c r="K177" s="318"/>
      <c r="L177" s="319"/>
      <c r="M177" s="322" t="str">
        <f xml:space="preserve"> D178&amp;" - "&amp;K178</f>
        <v>2019 - 2023</v>
      </c>
      <c r="N177" s="323"/>
      <c r="P177" s="317" t="s">
        <v>132</v>
      </c>
      <c r="Q177" s="318"/>
      <c r="R177" s="318"/>
      <c r="S177" s="318"/>
      <c r="T177" s="318"/>
      <c r="U177" s="318"/>
      <c r="V177" s="318"/>
      <c r="W177" s="318"/>
      <c r="X177" s="318"/>
      <c r="Y177" s="318"/>
      <c r="Z177" s="318"/>
      <c r="AA177" s="318"/>
      <c r="AB177" s="318"/>
      <c r="AC177" s="318"/>
      <c r="AD177" s="318"/>
      <c r="AE177" s="318"/>
      <c r="AF177" s="318"/>
      <c r="AG177" s="318"/>
      <c r="AH177" s="318"/>
      <c r="AI177" s="318"/>
      <c r="AJ177" s="318"/>
      <c r="AK177" s="318"/>
      <c r="AL177" s="318"/>
      <c r="AM177" s="318"/>
      <c r="AN177" s="318"/>
      <c r="AO177" s="318"/>
      <c r="AP177" s="318"/>
      <c r="AQ177" s="318"/>
      <c r="AR177" s="318"/>
      <c r="AS177" s="319"/>
    </row>
    <row r="178" spans="2:45" outlineLevel="1" x14ac:dyDescent="0.35">
      <c r="B178" s="327"/>
      <c r="C178" s="335"/>
      <c r="D178" s="81">
        <f>$C$3-5</f>
        <v>2019</v>
      </c>
      <c r="E178" s="317">
        <f>$C$3-4</f>
        <v>2020</v>
      </c>
      <c r="F178" s="319"/>
      <c r="G178" s="317">
        <f>$C$3-3</f>
        <v>2021</v>
      </c>
      <c r="H178" s="319"/>
      <c r="I178" s="317">
        <f>$C$3-2</f>
        <v>2022</v>
      </c>
      <c r="J178" s="319"/>
      <c r="K178" s="317">
        <f>$C$3-1</f>
        <v>2023</v>
      </c>
      <c r="L178" s="319"/>
      <c r="M178" s="324"/>
      <c r="N178" s="325"/>
      <c r="P178" s="346">
        <f>$C$3</f>
        <v>2024</v>
      </c>
      <c r="Q178" s="347"/>
      <c r="R178" s="347"/>
      <c r="S178" s="345"/>
      <c r="T178" s="346">
        <f>$C$3+1</f>
        <v>2025</v>
      </c>
      <c r="U178" s="347"/>
      <c r="V178" s="347"/>
      <c r="W178" s="347"/>
      <c r="X178" s="347"/>
      <c r="Y178" s="345"/>
      <c r="Z178" s="317">
        <f>$C$3+2</f>
        <v>2026</v>
      </c>
      <c r="AA178" s="318"/>
      <c r="AB178" s="318"/>
      <c r="AC178" s="318"/>
      <c r="AD178" s="318"/>
      <c r="AE178" s="319"/>
      <c r="AF178" s="317">
        <f>$C$3+3</f>
        <v>2027</v>
      </c>
      <c r="AG178" s="318"/>
      <c r="AH178" s="318"/>
      <c r="AI178" s="318"/>
      <c r="AJ178" s="318"/>
      <c r="AK178" s="319"/>
      <c r="AL178" s="317">
        <f>$C$3+4</f>
        <v>2028</v>
      </c>
      <c r="AM178" s="318"/>
      <c r="AN178" s="318"/>
      <c r="AO178" s="318"/>
      <c r="AP178" s="318"/>
      <c r="AQ178" s="319"/>
      <c r="AR178" s="320" t="str">
        <f>P178&amp;" - "&amp;AL178</f>
        <v>2024 - 2028</v>
      </c>
      <c r="AS178" s="321"/>
    </row>
    <row r="179" spans="2:45" ht="15" customHeight="1" outlineLevel="1" x14ac:dyDescent="0.35">
      <c r="B179" s="327"/>
      <c r="C179" s="335"/>
      <c r="D179" s="355" t="s">
        <v>151</v>
      </c>
      <c r="E179" s="352" t="s">
        <v>151</v>
      </c>
      <c r="F179" s="357" t="s">
        <v>135</v>
      </c>
      <c r="G179" s="352" t="s">
        <v>151</v>
      </c>
      <c r="H179" s="357" t="s">
        <v>135</v>
      </c>
      <c r="I179" s="352" t="s">
        <v>151</v>
      </c>
      <c r="J179" s="359" t="s">
        <v>135</v>
      </c>
      <c r="K179" s="352" t="s">
        <v>151</v>
      </c>
      <c r="L179" s="359" t="s">
        <v>135</v>
      </c>
      <c r="M179" s="352" t="s">
        <v>127</v>
      </c>
      <c r="N179" s="350" t="s">
        <v>136</v>
      </c>
      <c r="P179" s="352" t="str">
        <f>"Διανεμόμενες ποσότητες σε πελάτες που συνδέθηκαν το "&amp;P178</f>
        <v>Διανεμόμενες ποσότητες σε πελάτες που συνδέθηκαν το 2024</v>
      </c>
      <c r="Q179" s="344" t="s">
        <v>152</v>
      </c>
      <c r="R179" s="344" t="s">
        <v>153</v>
      </c>
      <c r="S179" s="354" t="s">
        <v>135</v>
      </c>
      <c r="T179" s="346" t="s">
        <v>154</v>
      </c>
      <c r="U179" s="347"/>
      <c r="V179" s="347"/>
      <c r="W179" s="344" t="s">
        <v>152</v>
      </c>
      <c r="X179" s="344" t="s">
        <v>153</v>
      </c>
      <c r="Y179" s="345" t="s">
        <v>135</v>
      </c>
      <c r="Z179" s="346" t="s">
        <v>154</v>
      </c>
      <c r="AA179" s="347"/>
      <c r="AB179" s="347"/>
      <c r="AC179" s="344" t="s">
        <v>152</v>
      </c>
      <c r="AD179" s="344" t="s">
        <v>153</v>
      </c>
      <c r="AE179" s="345" t="s">
        <v>135</v>
      </c>
      <c r="AF179" s="346" t="s">
        <v>154</v>
      </c>
      <c r="AG179" s="347"/>
      <c r="AH179" s="347"/>
      <c r="AI179" s="344" t="s">
        <v>152</v>
      </c>
      <c r="AJ179" s="344" t="s">
        <v>153</v>
      </c>
      <c r="AK179" s="345" t="s">
        <v>135</v>
      </c>
      <c r="AL179" s="346" t="s">
        <v>154</v>
      </c>
      <c r="AM179" s="347"/>
      <c r="AN179" s="347"/>
      <c r="AO179" s="344" t="s">
        <v>152</v>
      </c>
      <c r="AP179" s="344" t="s">
        <v>153</v>
      </c>
      <c r="AQ179" s="345" t="s">
        <v>135</v>
      </c>
      <c r="AR179" s="348" t="s">
        <v>127</v>
      </c>
      <c r="AS179" s="342" t="s">
        <v>136</v>
      </c>
    </row>
    <row r="180" spans="2:45" ht="58" outlineLevel="1" x14ac:dyDescent="0.35">
      <c r="B180" s="328"/>
      <c r="C180" s="335"/>
      <c r="D180" s="356"/>
      <c r="E180" s="353"/>
      <c r="F180" s="358"/>
      <c r="G180" s="353"/>
      <c r="H180" s="358"/>
      <c r="I180" s="353"/>
      <c r="J180" s="360"/>
      <c r="K180" s="353"/>
      <c r="L180" s="360"/>
      <c r="M180" s="353"/>
      <c r="N180" s="351"/>
      <c r="P180" s="353"/>
      <c r="Q180" s="344"/>
      <c r="R180" s="344"/>
      <c r="S180" s="354"/>
      <c r="T180" s="122" t="str">
        <f>"Διανεμόμενες ποσότητες σε πελάτες που συνδέθηκαν το "&amp;T178</f>
        <v>Διανεμόμενες ποσότητες σε πελάτες που συνδέθηκαν το 2025</v>
      </c>
      <c r="U180" s="104" t="str">
        <f>"Διανεμόμενες ποσότητες σε πελάτες που συνδέθηκαν το "&amp;P178</f>
        <v>Διανεμόμενες ποσότητες σε πελάτες που συνδέθηκαν το 2024</v>
      </c>
      <c r="V180" s="58" t="s">
        <v>155</v>
      </c>
      <c r="W180" s="344"/>
      <c r="X180" s="344"/>
      <c r="Y180" s="345"/>
      <c r="Z180" s="122" t="str">
        <f>"Διανεμόμενες ποσότητες σε πελάτες που συνδέθηκαν το "&amp;Z178</f>
        <v>Διανεμόμενες ποσότητες σε πελάτες που συνδέθηκαν το 2026</v>
      </c>
      <c r="AA180" s="104" t="str">
        <f>"Διανεμόμενες ποσότητες σε πελάτες που συνδέθηκαν το "&amp;$P$12&amp;" - "&amp;T178</f>
        <v>Διανεμόμενες ποσότητες σε πελάτες που συνδέθηκαν το 2024 - 2025</v>
      </c>
      <c r="AB180" s="58" t="s">
        <v>155</v>
      </c>
      <c r="AC180" s="344"/>
      <c r="AD180" s="344"/>
      <c r="AE180" s="345"/>
      <c r="AF180" s="122" t="str">
        <f>"Διανεμόμενες ποσότητες σε πελάτες που συνδέθηκαν το "&amp;AF178</f>
        <v>Διανεμόμενες ποσότητες σε πελάτες που συνδέθηκαν το 2027</v>
      </c>
      <c r="AG180" s="104" t="str">
        <f>"Διανεμόμενες ποσότητες σε πελάτες που συνδέθηκαν το "&amp;$P$12&amp;" - "&amp;Z178</f>
        <v>Διανεμόμενες ποσότητες σε πελάτες που συνδέθηκαν το 2024 - 2026</v>
      </c>
      <c r="AH180" s="58" t="s">
        <v>155</v>
      </c>
      <c r="AI180" s="344"/>
      <c r="AJ180" s="344"/>
      <c r="AK180" s="345"/>
      <c r="AL180" s="122" t="str">
        <f>"Διανεμόμενες ποσότητες σε πελάτες που συνδέθηκαν το "&amp;AL178</f>
        <v>Διανεμόμενες ποσότητες σε πελάτες που συνδέθηκαν το 2028</v>
      </c>
      <c r="AM180" s="104" t="str">
        <f>"Διανεμόμενες ποσότητες σε πελάτες που συνδέθηκαν το "&amp;$P$12&amp;" - "&amp;AF178</f>
        <v>Διανεμόμενες ποσότητες σε πελάτες που συνδέθηκαν το 2024 - 2027</v>
      </c>
      <c r="AN180" s="58" t="s">
        <v>155</v>
      </c>
      <c r="AO180" s="344"/>
      <c r="AP180" s="344"/>
      <c r="AQ180" s="345"/>
      <c r="AR180" s="349"/>
      <c r="AS180" s="343"/>
    </row>
    <row r="181" spans="2:45" outlineLevel="1" x14ac:dyDescent="0.35">
      <c r="B181" s="237" t="s">
        <v>75</v>
      </c>
      <c r="C181" s="62" t="s">
        <v>115</v>
      </c>
      <c r="D181" s="83"/>
      <c r="E181" s="68"/>
      <c r="F181" s="167">
        <f t="shared" ref="F181" si="154">IFERROR((E181-D181)/D181,0)</f>
        <v>0</v>
      </c>
      <c r="G181" s="68"/>
      <c r="H181" s="167">
        <f>IFERROR((G181-E181)/E181,0)</f>
        <v>0</v>
      </c>
      <c r="I181" s="68"/>
      <c r="J181" s="167">
        <f>IFERROR((I181-G181)/G181,0)</f>
        <v>0</v>
      </c>
      <c r="K181" s="68"/>
      <c r="L181" s="167">
        <f t="shared" ref="L181:L206" si="155">IFERROR((K181-I181)/I181,0)</f>
        <v>0</v>
      </c>
      <c r="M181" s="164">
        <f t="shared" ref="M181:M205" si="156">D181+E181+G181+I181+K181</f>
        <v>0</v>
      </c>
      <c r="N181" s="165">
        <f t="shared" ref="N181:N206" si="157">IFERROR((K181/D181)^(1/4)-1,0)</f>
        <v>0</v>
      </c>
      <c r="P181" s="169">
        <f>'Μέση ετήσια κατανάλωση'!$F138*Πελάτες!U177</f>
        <v>0</v>
      </c>
      <c r="Q181" s="68"/>
      <c r="R181" s="137">
        <f>P181+Q181</f>
        <v>0</v>
      </c>
      <c r="S181" s="182">
        <f t="shared" ref="S181" si="158">IFERROR((R181-K181)/K181,0)</f>
        <v>0</v>
      </c>
      <c r="T181" s="169">
        <f>'Μέση ετήσια κατανάλωση'!$F138*Πελάτες!X177</f>
        <v>0</v>
      </c>
      <c r="U181" s="137">
        <f>'Μέση ετήσια κατανάλωση'!$G138*(Πελάτες!V177-Πελάτες!$P177)</f>
        <v>0</v>
      </c>
      <c r="V181" s="137">
        <f>T181+U181</f>
        <v>0</v>
      </c>
      <c r="W181" s="68"/>
      <c r="X181" s="137">
        <f>V181+W181</f>
        <v>0</v>
      </c>
      <c r="Y181" s="167">
        <f t="shared" ref="Y181" si="159">IFERROR((X181-R181)/R181,0)</f>
        <v>0</v>
      </c>
      <c r="Z181" s="169">
        <f>'Μέση ετήσια κατανάλωση'!$F138*Πελάτες!AA177</f>
        <v>0</v>
      </c>
      <c r="AA181" s="137">
        <f>'Μέση ετήσια κατανάλωση'!$G138*(Πελάτες!Y177-Πελάτες!$P177)</f>
        <v>0</v>
      </c>
      <c r="AB181" s="137">
        <f>Z181+AA181</f>
        <v>0</v>
      </c>
      <c r="AC181" s="68"/>
      <c r="AD181" s="137">
        <f>AB181+AC181</f>
        <v>0</v>
      </c>
      <c r="AE181" s="167">
        <f>IFERROR((AD181-X181)/X181,0)</f>
        <v>0</v>
      </c>
      <c r="AF181" s="169">
        <f>'Μέση ετήσια κατανάλωση'!$F138*Πελάτες!AD177</f>
        <v>0</v>
      </c>
      <c r="AG181" s="137">
        <f>'Μέση ετήσια κατανάλωση'!$G138*(Πελάτες!AB177-Πελάτες!$P177)</f>
        <v>0</v>
      </c>
      <c r="AH181" s="137">
        <f>AF181+AG181</f>
        <v>0</v>
      </c>
      <c r="AI181" s="68"/>
      <c r="AJ181" s="137">
        <f>AH181+AI181</f>
        <v>0</v>
      </c>
      <c r="AK181" s="167">
        <f>IFERROR((AJ181-AD181)/AD181,0)</f>
        <v>0</v>
      </c>
      <c r="AL181" s="169">
        <f>'Μέση ετήσια κατανάλωση'!$F138*Πελάτες!AG177</f>
        <v>0</v>
      </c>
      <c r="AM181" s="137">
        <f>'Μέση ετήσια κατανάλωση'!$G138*(Πελάτες!AE177-Πελάτες!$P177)</f>
        <v>0</v>
      </c>
      <c r="AN181" s="137">
        <f>AL181+AM181</f>
        <v>0</v>
      </c>
      <c r="AO181" s="68"/>
      <c r="AP181" s="137">
        <f>AN181+AO181</f>
        <v>0</v>
      </c>
      <c r="AQ181" s="167">
        <f>IFERROR((AP181-AJ181)/AJ181,0)</f>
        <v>0</v>
      </c>
      <c r="AR181" s="164">
        <f t="shared" ref="AR181" si="160">R181+X181+AD181+AJ181+AP181</f>
        <v>0</v>
      </c>
      <c r="AS181" s="165">
        <f t="shared" ref="AS181" si="161">IFERROR((AP181/R181)^(1/4)-1,0)</f>
        <v>0</v>
      </c>
    </row>
    <row r="182" spans="2:45" outlineLevel="1" x14ac:dyDescent="0.35">
      <c r="B182" s="238" t="s">
        <v>76</v>
      </c>
      <c r="C182" s="62" t="s">
        <v>115</v>
      </c>
      <c r="D182" s="83">
        <v>18761.936000000002</v>
      </c>
      <c r="E182" s="68">
        <v>18543.862000000001</v>
      </c>
      <c r="F182" s="167">
        <f t="shared" ref="F182:F205" si="162">IFERROR((E182-D182)/D182,0)</f>
        <v>-1.1623214150181544E-2</v>
      </c>
      <c r="G182" s="68">
        <v>20757.227999999999</v>
      </c>
      <c r="H182" s="167">
        <f t="shared" ref="H182:H205" si="163">IFERROR((G182-E182)/E182,0)</f>
        <v>0.1193584162781193</v>
      </c>
      <c r="I182" s="68">
        <v>17346</v>
      </c>
      <c r="J182" s="167">
        <f t="shared" ref="J182:J205" si="164">IFERROR((I182-G182)/G182,0)</f>
        <v>-0.16433928460967906</v>
      </c>
      <c r="K182" s="68">
        <v>7214</v>
      </c>
      <c r="L182" s="167">
        <f t="shared" si="155"/>
        <v>-0.58411161074599327</v>
      </c>
      <c r="M182" s="164">
        <f t="shared" si="156"/>
        <v>82623.025999999998</v>
      </c>
      <c r="N182" s="165">
        <f t="shared" si="157"/>
        <v>-0.21254703615471782</v>
      </c>
      <c r="P182" s="169">
        <f>'Μέση ετήσια κατανάλωση'!$F139*Πελάτες!U178</f>
        <v>0</v>
      </c>
      <c r="Q182" s="68">
        <v>7214</v>
      </c>
      <c r="R182" s="137">
        <f t="shared" ref="R182:R205" si="165">P182+Q182</f>
        <v>7214</v>
      </c>
      <c r="S182" s="182">
        <f t="shared" ref="S182:S205" si="166">IFERROR((R182-K182)/K182,0)</f>
        <v>0</v>
      </c>
      <c r="T182" s="169">
        <f>'Μέση ετήσια κατανάλωση'!$F139*Πελάτες!X178</f>
        <v>0</v>
      </c>
      <c r="U182" s="137">
        <f>'Μέση ετήσια κατανάλωση'!$G139*(Πελάτες!V178-Πελάτες!$P178)</f>
        <v>0</v>
      </c>
      <c r="V182" s="137">
        <f t="shared" ref="V182:V205" si="167">T182+U182</f>
        <v>0</v>
      </c>
      <c r="W182" s="68">
        <v>7214</v>
      </c>
      <c r="X182" s="137">
        <f t="shared" ref="X182:X205" si="168">V182+W182</f>
        <v>7214</v>
      </c>
      <c r="Y182" s="167">
        <f t="shared" ref="Y182:Y205" si="169">IFERROR((X182-R182)/R182,0)</f>
        <v>0</v>
      </c>
      <c r="Z182" s="169">
        <f>'Μέση ετήσια κατανάλωση'!$F139*Πελάτες!AA178</f>
        <v>0</v>
      </c>
      <c r="AA182" s="137">
        <f>'Μέση ετήσια κατανάλωση'!$G139*(Πελάτες!Y178-Πελάτες!$P178)</f>
        <v>0</v>
      </c>
      <c r="AB182" s="137">
        <f t="shared" ref="AB182:AB205" si="170">Z182+AA182</f>
        <v>0</v>
      </c>
      <c r="AC182" s="68">
        <v>7214</v>
      </c>
      <c r="AD182" s="137">
        <f t="shared" ref="AD182:AD205" si="171">AB182+AC182</f>
        <v>7214</v>
      </c>
      <c r="AE182" s="167">
        <f t="shared" ref="AE182:AE205" si="172">IFERROR((AD182-X182)/X182,0)</f>
        <v>0</v>
      </c>
      <c r="AF182" s="169">
        <f>'Μέση ετήσια κατανάλωση'!$F139*Πελάτες!AD178</f>
        <v>0</v>
      </c>
      <c r="AG182" s="137">
        <f>'Μέση ετήσια κατανάλωση'!$G139*(Πελάτες!AB178-Πελάτες!$P178)</f>
        <v>0</v>
      </c>
      <c r="AH182" s="137">
        <f t="shared" ref="AH182:AH205" si="173">AF182+AG182</f>
        <v>0</v>
      </c>
      <c r="AI182" s="68">
        <v>7214</v>
      </c>
      <c r="AJ182" s="137">
        <f t="shared" ref="AJ182:AJ205" si="174">AH182+AI182</f>
        <v>7214</v>
      </c>
      <c r="AK182" s="167">
        <f t="shared" ref="AK182:AK205" si="175">IFERROR((AJ182-AD182)/AD182,0)</f>
        <v>0</v>
      </c>
      <c r="AL182" s="169">
        <f>'Μέση ετήσια κατανάλωση'!$F139*Πελάτες!AG178</f>
        <v>0</v>
      </c>
      <c r="AM182" s="137">
        <f>'Μέση ετήσια κατανάλωση'!$G139*(Πελάτες!AE178-Πελάτες!$P178)</f>
        <v>0</v>
      </c>
      <c r="AN182" s="137">
        <f t="shared" ref="AN182:AN205" si="176">AL182+AM182</f>
        <v>0</v>
      </c>
      <c r="AO182" s="68">
        <v>7214</v>
      </c>
      <c r="AP182" s="137">
        <f t="shared" ref="AP182:AP205" si="177">AN182+AO182</f>
        <v>7214</v>
      </c>
      <c r="AQ182" s="167">
        <f t="shared" ref="AQ182:AQ205" si="178">IFERROR((AP182-AJ182)/AJ182,0)</f>
        <v>0</v>
      </c>
      <c r="AR182" s="164">
        <f t="shared" ref="AR182:AR205" si="179">R182+X182+AD182+AJ182+AP182</f>
        <v>36070</v>
      </c>
      <c r="AS182" s="165">
        <f t="shared" ref="AS182:AS205" si="180">IFERROR((AP182/R182)^(1/4)-1,0)</f>
        <v>0</v>
      </c>
    </row>
    <row r="183" spans="2:45" outlineLevel="1" x14ac:dyDescent="0.35">
      <c r="B183" s="237" t="s">
        <v>77</v>
      </c>
      <c r="C183" s="62" t="s">
        <v>115</v>
      </c>
      <c r="D183" s="83"/>
      <c r="E183" s="68"/>
      <c r="F183" s="167">
        <f t="shared" si="162"/>
        <v>0</v>
      </c>
      <c r="G183" s="68"/>
      <c r="H183" s="167">
        <f t="shared" si="163"/>
        <v>0</v>
      </c>
      <c r="I183" s="68"/>
      <c r="J183" s="167">
        <f t="shared" si="164"/>
        <v>0</v>
      </c>
      <c r="K183" s="68"/>
      <c r="L183" s="167">
        <f t="shared" si="155"/>
        <v>0</v>
      </c>
      <c r="M183" s="164">
        <f t="shared" si="156"/>
        <v>0</v>
      </c>
      <c r="N183" s="165">
        <f t="shared" si="157"/>
        <v>0</v>
      </c>
      <c r="P183" s="169">
        <f>'Μέση ετήσια κατανάλωση'!$F140*Πελάτες!U179</f>
        <v>0</v>
      </c>
      <c r="Q183" s="68"/>
      <c r="R183" s="137">
        <f t="shared" si="165"/>
        <v>0</v>
      </c>
      <c r="S183" s="182">
        <f t="shared" si="166"/>
        <v>0</v>
      </c>
      <c r="T183" s="169">
        <f>'Μέση ετήσια κατανάλωση'!$F140*Πελάτες!X179</f>
        <v>0</v>
      </c>
      <c r="U183" s="137">
        <f>'Μέση ετήσια κατανάλωση'!$G140*(Πελάτες!V179-Πελάτες!$P179)</f>
        <v>0</v>
      </c>
      <c r="V183" s="137">
        <f t="shared" si="167"/>
        <v>0</v>
      </c>
      <c r="W183" s="68"/>
      <c r="X183" s="137">
        <f t="shared" si="168"/>
        <v>0</v>
      </c>
      <c r="Y183" s="167">
        <f t="shared" si="169"/>
        <v>0</v>
      </c>
      <c r="Z183" s="169">
        <f>'Μέση ετήσια κατανάλωση'!$F140*Πελάτες!AA179</f>
        <v>0</v>
      </c>
      <c r="AA183" s="137">
        <f>'Μέση ετήσια κατανάλωση'!$G140*(Πελάτες!Y179-Πελάτες!$P179)</f>
        <v>0</v>
      </c>
      <c r="AB183" s="137">
        <f t="shared" si="170"/>
        <v>0</v>
      </c>
      <c r="AC183" s="68"/>
      <c r="AD183" s="137">
        <f t="shared" si="171"/>
        <v>0</v>
      </c>
      <c r="AE183" s="167">
        <f t="shared" si="172"/>
        <v>0</v>
      </c>
      <c r="AF183" s="169">
        <f>'Μέση ετήσια κατανάλωση'!$F140*Πελάτες!AD179</f>
        <v>0</v>
      </c>
      <c r="AG183" s="137">
        <f>'Μέση ετήσια κατανάλωση'!$G140*(Πελάτες!AB179-Πελάτες!$P179)</f>
        <v>0</v>
      </c>
      <c r="AH183" s="137">
        <f t="shared" si="173"/>
        <v>0</v>
      </c>
      <c r="AI183" s="68"/>
      <c r="AJ183" s="137">
        <f t="shared" si="174"/>
        <v>0</v>
      </c>
      <c r="AK183" s="167">
        <f t="shared" si="175"/>
        <v>0</v>
      </c>
      <c r="AL183" s="169">
        <f>'Μέση ετήσια κατανάλωση'!$F140*Πελάτες!AG179</f>
        <v>0</v>
      </c>
      <c r="AM183" s="137">
        <f>'Μέση ετήσια κατανάλωση'!$G140*(Πελάτες!AE179-Πελάτες!$P179)</f>
        <v>0</v>
      </c>
      <c r="AN183" s="137">
        <f t="shared" si="176"/>
        <v>0</v>
      </c>
      <c r="AO183" s="68"/>
      <c r="AP183" s="137">
        <f t="shared" si="177"/>
        <v>0</v>
      </c>
      <c r="AQ183" s="167">
        <f t="shared" si="178"/>
        <v>0</v>
      </c>
      <c r="AR183" s="164">
        <f t="shared" si="179"/>
        <v>0</v>
      </c>
      <c r="AS183" s="165">
        <f t="shared" si="180"/>
        <v>0</v>
      </c>
    </row>
    <row r="184" spans="2:45" outlineLevel="1" x14ac:dyDescent="0.35">
      <c r="B184" s="238" t="s">
        <v>78</v>
      </c>
      <c r="C184" s="62" t="s">
        <v>115</v>
      </c>
      <c r="D184" s="83">
        <v>5778.91</v>
      </c>
      <c r="E184" s="68">
        <v>6192.3710000000001</v>
      </c>
      <c r="F184" s="167">
        <f t="shared" si="162"/>
        <v>7.1546537322782364E-2</v>
      </c>
      <c r="G184" s="68">
        <v>6901.6260000000002</v>
      </c>
      <c r="H184" s="167">
        <f t="shared" si="163"/>
        <v>0.11453690355438977</v>
      </c>
      <c r="I184" s="68">
        <v>6331</v>
      </c>
      <c r="J184" s="167">
        <f t="shared" si="164"/>
        <v>-8.2679936583060304E-2</v>
      </c>
      <c r="K184" s="68"/>
      <c r="L184" s="167">
        <f t="shared" si="155"/>
        <v>-1</v>
      </c>
      <c r="M184" s="164">
        <f t="shared" si="156"/>
        <v>25203.906999999999</v>
      </c>
      <c r="N184" s="165">
        <f t="shared" si="157"/>
        <v>-1</v>
      </c>
      <c r="P184" s="169">
        <f>'Μέση ετήσια κατανάλωση'!$F141*Πελάτες!U180</f>
        <v>2480</v>
      </c>
      <c r="Q184" s="68"/>
      <c r="R184" s="137">
        <f t="shared" si="165"/>
        <v>2480</v>
      </c>
      <c r="S184" s="182">
        <f t="shared" si="166"/>
        <v>0</v>
      </c>
      <c r="T184" s="169">
        <f>'Μέση ετήσια κατανάλωση'!$F141*Πελάτες!X180</f>
        <v>1860</v>
      </c>
      <c r="U184" s="137">
        <f>'Μέση ετήσια κατανάλωση'!$G141*(Πελάτες!V180-Πελάτες!$P180)</f>
        <v>12400</v>
      </c>
      <c r="V184" s="137">
        <f t="shared" si="167"/>
        <v>14260</v>
      </c>
      <c r="W184" s="68"/>
      <c r="X184" s="137">
        <f t="shared" si="168"/>
        <v>14260</v>
      </c>
      <c r="Y184" s="167">
        <f t="shared" si="169"/>
        <v>4.75</v>
      </c>
      <c r="Z184" s="169">
        <f>'Μέση ετήσια κατανάλωση'!$F141*Πελάτες!AA180</f>
        <v>0</v>
      </c>
      <c r="AA184" s="137">
        <f>'Μέση ετήσια κατανάλωση'!$G141*(Πελάτες!Y180-Πελάτες!$P180)</f>
        <v>21700</v>
      </c>
      <c r="AB184" s="137">
        <f t="shared" si="170"/>
        <v>21700</v>
      </c>
      <c r="AC184" s="68"/>
      <c r="AD184" s="137">
        <f t="shared" si="171"/>
        <v>21700</v>
      </c>
      <c r="AE184" s="167">
        <f t="shared" si="172"/>
        <v>0.52173913043478259</v>
      </c>
      <c r="AF184" s="169">
        <f>'Μέση ετήσια κατανάλωση'!$F141*Πελάτες!AD180</f>
        <v>0</v>
      </c>
      <c r="AG184" s="137">
        <f>'Μέση ετήσια κατανάλωση'!$G141*(Πελάτες!AB180-Πελάτες!$P180)</f>
        <v>21700</v>
      </c>
      <c r="AH184" s="137">
        <f t="shared" si="173"/>
        <v>21700</v>
      </c>
      <c r="AI184" s="68"/>
      <c r="AJ184" s="137">
        <f t="shared" si="174"/>
        <v>21700</v>
      </c>
      <c r="AK184" s="167">
        <f t="shared" si="175"/>
        <v>0</v>
      </c>
      <c r="AL184" s="169">
        <f>'Μέση ετήσια κατανάλωση'!$F141*Πελάτες!AG180</f>
        <v>1240</v>
      </c>
      <c r="AM184" s="137">
        <f>'Μέση ετήσια κατανάλωση'!$G141*(Πελάτες!AE180-Πελάτες!$P180)</f>
        <v>21700</v>
      </c>
      <c r="AN184" s="137">
        <f t="shared" si="176"/>
        <v>22940</v>
      </c>
      <c r="AO184" s="68"/>
      <c r="AP184" s="137">
        <f t="shared" si="177"/>
        <v>22940</v>
      </c>
      <c r="AQ184" s="167">
        <f t="shared" si="178"/>
        <v>5.7142857142857141E-2</v>
      </c>
      <c r="AR184" s="164">
        <f t="shared" si="179"/>
        <v>83080</v>
      </c>
      <c r="AS184" s="165">
        <f t="shared" si="180"/>
        <v>0.74395563737989345</v>
      </c>
    </row>
    <row r="185" spans="2:45" outlineLevel="1" x14ac:dyDescent="0.35">
      <c r="B185" s="237" t="s">
        <v>79</v>
      </c>
      <c r="C185" s="62" t="s">
        <v>115</v>
      </c>
      <c r="D185" s="83"/>
      <c r="E185" s="68"/>
      <c r="F185" s="167">
        <f t="shared" si="162"/>
        <v>0</v>
      </c>
      <c r="G185" s="68"/>
      <c r="H185" s="167">
        <f t="shared" si="163"/>
        <v>0</v>
      </c>
      <c r="I185" s="68"/>
      <c r="J185" s="167">
        <f t="shared" si="164"/>
        <v>0</v>
      </c>
      <c r="K185" s="68"/>
      <c r="L185" s="167">
        <f t="shared" si="155"/>
        <v>0</v>
      </c>
      <c r="M185" s="164">
        <f t="shared" si="156"/>
        <v>0</v>
      </c>
      <c r="N185" s="165">
        <f t="shared" si="157"/>
        <v>0</v>
      </c>
      <c r="P185" s="169">
        <f>'Μέση ετήσια κατανάλωση'!$F142*Πελάτες!U181</f>
        <v>0</v>
      </c>
      <c r="Q185" s="68"/>
      <c r="R185" s="137">
        <f t="shared" si="165"/>
        <v>0</v>
      </c>
      <c r="S185" s="182">
        <f t="shared" si="166"/>
        <v>0</v>
      </c>
      <c r="T185" s="169">
        <f>'Μέση ετήσια κατανάλωση'!$F142*Πελάτες!X181</f>
        <v>0</v>
      </c>
      <c r="U185" s="137">
        <f>'Μέση ετήσια κατανάλωση'!$G142*(Πελάτες!V181-Πελάτες!$P181)</f>
        <v>0</v>
      </c>
      <c r="V185" s="137">
        <f t="shared" si="167"/>
        <v>0</v>
      </c>
      <c r="W185" s="68"/>
      <c r="X185" s="137">
        <f t="shared" si="168"/>
        <v>0</v>
      </c>
      <c r="Y185" s="167">
        <f t="shared" si="169"/>
        <v>0</v>
      </c>
      <c r="Z185" s="169">
        <f>'Μέση ετήσια κατανάλωση'!$F142*Πελάτες!AA181</f>
        <v>0</v>
      </c>
      <c r="AA185" s="137">
        <f>'Μέση ετήσια κατανάλωση'!$G142*(Πελάτες!Y181-Πελάτες!$P181)</f>
        <v>0</v>
      </c>
      <c r="AB185" s="137">
        <f t="shared" si="170"/>
        <v>0</v>
      </c>
      <c r="AC185" s="68"/>
      <c r="AD185" s="137">
        <f t="shared" si="171"/>
        <v>0</v>
      </c>
      <c r="AE185" s="167">
        <f t="shared" si="172"/>
        <v>0</v>
      </c>
      <c r="AF185" s="169">
        <f>'Μέση ετήσια κατανάλωση'!$F142*Πελάτες!AD181</f>
        <v>0</v>
      </c>
      <c r="AG185" s="137">
        <f>'Μέση ετήσια κατανάλωση'!$G142*(Πελάτες!AB181-Πελάτες!$P181)</f>
        <v>0</v>
      </c>
      <c r="AH185" s="137">
        <f t="shared" si="173"/>
        <v>0</v>
      </c>
      <c r="AI185" s="68"/>
      <c r="AJ185" s="137">
        <f t="shared" si="174"/>
        <v>0</v>
      </c>
      <c r="AK185" s="167">
        <f t="shared" si="175"/>
        <v>0</v>
      </c>
      <c r="AL185" s="169">
        <f>'Μέση ετήσια κατανάλωση'!$F142*Πελάτες!AG181</f>
        <v>0</v>
      </c>
      <c r="AM185" s="137">
        <f>'Μέση ετήσια κατανάλωση'!$G142*(Πελάτες!AE181-Πελάτες!$P181)</f>
        <v>0</v>
      </c>
      <c r="AN185" s="137">
        <f t="shared" si="176"/>
        <v>0</v>
      </c>
      <c r="AO185" s="68"/>
      <c r="AP185" s="137">
        <f t="shared" si="177"/>
        <v>0</v>
      </c>
      <c r="AQ185" s="167">
        <f t="shared" si="178"/>
        <v>0</v>
      </c>
      <c r="AR185" s="164">
        <f t="shared" si="179"/>
        <v>0</v>
      </c>
      <c r="AS185" s="165">
        <f t="shared" si="180"/>
        <v>0</v>
      </c>
    </row>
    <row r="186" spans="2:45" outlineLevel="1" x14ac:dyDescent="0.35">
      <c r="B186" s="238" t="s">
        <v>80</v>
      </c>
      <c r="C186" s="62" t="s">
        <v>115</v>
      </c>
      <c r="D186" s="83">
        <v>89908.126999999993</v>
      </c>
      <c r="E186" s="68">
        <v>97824.111999999994</v>
      </c>
      <c r="F186" s="167">
        <f>IFERROR((E186-D186)/D186,0)</f>
        <v>8.8045266475187511E-2</v>
      </c>
      <c r="G186" s="68">
        <v>101892.78</v>
      </c>
      <c r="H186" s="167">
        <f>IFERROR((G186-E186)/E186,0)</f>
        <v>4.1591668115525601E-2</v>
      </c>
      <c r="I186" s="68">
        <v>53855</v>
      </c>
      <c r="J186" s="167">
        <f>IFERROR((I186-G186)/G186,0)</f>
        <v>-0.4714542090224646</v>
      </c>
      <c r="K186" s="68">
        <v>507204</v>
      </c>
      <c r="L186" s="167">
        <f t="shared" si="155"/>
        <v>8.4179556215764553</v>
      </c>
      <c r="M186" s="164">
        <f t="shared" si="156"/>
        <v>850684.01899999997</v>
      </c>
      <c r="N186" s="165">
        <f t="shared" si="157"/>
        <v>0.54115361697824715</v>
      </c>
      <c r="P186" s="169">
        <f>'Μέση ετήσια κατανάλωση'!$F143*Πελάτες!U182</f>
        <v>3100</v>
      </c>
      <c r="Q186" s="68">
        <v>507204</v>
      </c>
      <c r="R186" s="137">
        <f>P186+Q186</f>
        <v>510304</v>
      </c>
      <c r="S186" s="182">
        <f>IFERROR((R186-K186)/K186,0)</f>
        <v>6.1119391802903766E-3</v>
      </c>
      <c r="T186" s="169">
        <f>'Μέση ετήσια κατανάλωση'!$F143*Πελάτες!X182</f>
        <v>2480</v>
      </c>
      <c r="U186" s="137">
        <f>'Μέση ετήσια κατανάλωση'!$G143*(Πελάτες!V182-Πελάτες!$P182)</f>
        <v>15500</v>
      </c>
      <c r="V186" s="137">
        <f>T186+U186</f>
        <v>17980</v>
      </c>
      <c r="W186" s="68">
        <v>507204</v>
      </c>
      <c r="X186" s="137">
        <f>V186+W186</f>
        <v>525184</v>
      </c>
      <c r="Y186" s="167">
        <f>IFERROR((X186-R186)/R186,0)</f>
        <v>2.9159089483915469E-2</v>
      </c>
      <c r="Z186" s="169">
        <f>'Μέση ετήσια κατανάλωση'!$F143*Πελάτες!AA182</f>
        <v>1860</v>
      </c>
      <c r="AA186" s="137">
        <f>'Μέση ετήσια κατανάλωση'!$G143*(Πελάτες!Y182-Πελάτες!$P182)</f>
        <v>27900</v>
      </c>
      <c r="AB186" s="137">
        <f>Z186+AA186</f>
        <v>29760</v>
      </c>
      <c r="AC186" s="68">
        <v>507204</v>
      </c>
      <c r="AD186" s="137">
        <f>AB186+AC186</f>
        <v>536964</v>
      </c>
      <c r="AE186" s="167">
        <f>IFERROR((AD186-X186)/X186,0)</f>
        <v>2.2430233975140143E-2</v>
      </c>
      <c r="AF186" s="169">
        <f>'Μέση ετήσια κατανάλωση'!$F143*Πελάτες!AD182</f>
        <v>1860</v>
      </c>
      <c r="AG186" s="137">
        <f>'Μέση ετήσια κατανάλωση'!$G143*(Πελάτες!AB182-Πελάτες!$P182)</f>
        <v>37200</v>
      </c>
      <c r="AH186" s="137">
        <f>AF186+AG186</f>
        <v>39060</v>
      </c>
      <c r="AI186" s="68">
        <v>507204</v>
      </c>
      <c r="AJ186" s="137">
        <f>AH186+AI186</f>
        <v>546264</v>
      </c>
      <c r="AK186" s="167">
        <f>IFERROR((AJ186-AD186)/AD186,0)</f>
        <v>1.7319596844481193E-2</v>
      </c>
      <c r="AL186" s="169">
        <f>'Μέση ετήσια κατανάλωση'!$F143*Πελάτες!AG182</f>
        <v>1240</v>
      </c>
      <c r="AM186" s="137">
        <f>'Μέση ετήσια κατανάλωση'!$G143*(Πελάτες!AE182-Πελάτες!$P182)</f>
        <v>46500</v>
      </c>
      <c r="AN186" s="137">
        <f>AL186+AM186</f>
        <v>47740</v>
      </c>
      <c r="AO186" s="68">
        <v>507204</v>
      </c>
      <c r="AP186" s="137">
        <f>AN186+AO186</f>
        <v>554944</v>
      </c>
      <c r="AQ186" s="167">
        <f>IFERROR((AP186-AJ186)/AJ186,0)</f>
        <v>1.5889752939970418E-2</v>
      </c>
      <c r="AR186" s="164">
        <f>R186+X186+AD186+AJ186+AP186</f>
        <v>2673660</v>
      </c>
      <c r="AS186" s="165">
        <f>IFERROR((AP186/R186)^(1/4)-1,0)</f>
        <v>2.1186457866819941E-2</v>
      </c>
    </row>
    <row r="187" spans="2:45" outlineLevel="1" x14ac:dyDescent="0.35">
      <c r="B187" s="237" t="s">
        <v>81</v>
      </c>
      <c r="C187" s="62" t="s">
        <v>115</v>
      </c>
      <c r="D187" s="83"/>
      <c r="E187" s="68"/>
      <c r="F187" s="167">
        <f t="shared" si="162"/>
        <v>0</v>
      </c>
      <c r="G187" s="68"/>
      <c r="H187" s="167">
        <f t="shared" si="163"/>
        <v>0</v>
      </c>
      <c r="I187" s="68"/>
      <c r="J187" s="167">
        <f t="shared" si="164"/>
        <v>0</v>
      </c>
      <c r="K187" s="68"/>
      <c r="L187" s="167">
        <f t="shared" si="155"/>
        <v>0</v>
      </c>
      <c r="M187" s="164">
        <f t="shared" si="156"/>
        <v>0</v>
      </c>
      <c r="N187" s="165">
        <f t="shared" si="157"/>
        <v>0</v>
      </c>
      <c r="P187" s="169">
        <f>'Μέση ετήσια κατανάλωση'!$F144*Πελάτες!U183</f>
        <v>0</v>
      </c>
      <c r="Q187" s="68"/>
      <c r="R187" s="137">
        <f t="shared" si="165"/>
        <v>0</v>
      </c>
      <c r="S187" s="182">
        <f t="shared" si="166"/>
        <v>0</v>
      </c>
      <c r="T187" s="169">
        <f>'Μέση ετήσια κατανάλωση'!$F144*Πελάτες!X183</f>
        <v>0</v>
      </c>
      <c r="U187" s="137">
        <f>'Μέση ετήσια κατανάλωση'!$G144*(Πελάτες!V183-Πελάτες!$P183)</f>
        <v>0</v>
      </c>
      <c r="V187" s="137">
        <f t="shared" si="167"/>
        <v>0</v>
      </c>
      <c r="W187" s="68"/>
      <c r="X187" s="137">
        <f t="shared" si="168"/>
        <v>0</v>
      </c>
      <c r="Y187" s="167">
        <f t="shared" si="169"/>
        <v>0</v>
      </c>
      <c r="Z187" s="169">
        <f>'Μέση ετήσια κατανάλωση'!$F144*Πελάτες!AA183</f>
        <v>0</v>
      </c>
      <c r="AA187" s="137">
        <f>'Μέση ετήσια κατανάλωση'!$G144*(Πελάτες!Y183-Πελάτες!$P183)</f>
        <v>0</v>
      </c>
      <c r="AB187" s="137">
        <f t="shared" si="170"/>
        <v>0</v>
      </c>
      <c r="AC187" s="68"/>
      <c r="AD187" s="137">
        <f t="shared" si="171"/>
        <v>0</v>
      </c>
      <c r="AE187" s="167">
        <f t="shared" si="172"/>
        <v>0</v>
      </c>
      <c r="AF187" s="169">
        <f>'Μέση ετήσια κατανάλωση'!$F144*Πελάτες!AD183</f>
        <v>0</v>
      </c>
      <c r="AG187" s="137">
        <f>'Μέση ετήσια κατανάλωση'!$G144*(Πελάτες!AB183-Πελάτες!$P183)</f>
        <v>0</v>
      </c>
      <c r="AH187" s="137">
        <f t="shared" si="173"/>
        <v>0</v>
      </c>
      <c r="AI187" s="68"/>
      <c r="AJ187" s="137">
        <f t="shared" si="174"/>
        <v>0</v>
      </c>
      <c r="AK187" s="167">
        <f t="shared" si="175"/>
        <v>0</v>
      </c>
      <c r="AL187" s="169">
        <f>'Μέση ετήσια κατανάλωση'!$F144*Πελάτες!AG183</f>
        <v>0</v>
      </c>
      <c r="AM187" s="137">
        <f>'Μέση ετήσια κατανάλωση'!$G144*(Πελάτες!AE183-Πελάτες!$P183)</f>
        <v>0</v>
      </c>
      <c r="AN187" s="137">
        <f t="shared" si="176"/>
        <v>0</v>
      </c>
      <c r="AO187" s="68"/>
      <c r="AP187" s="137">
        <f t="shared" si="177"/>
        <v>0</v>
      </c>
      <c r="AQ187" s="167">
        <f t="shared" si="178"/>
        <v>0</v>
      </c>
      <c r="AR187" s="164">
        <f t="shared" si="179"/>
        <v>0</v>
      </c>
      <c r="AS187" s="165">
        <f t="shared" si="180"/>
        <v>0</v>
      </c>
    </row>
    <row r="188" spans="2:45" outlineLevel="1" x14ac:dyDescent="0.35">
      <c r="B188" s="238" t="s">
        <v>82</v>
      </c>
      <c r="C188" s="62" t="s">
        <v>115</v>
      </c>
      <c r="D188" s="83">
        <v>25309.451000000001</v>
      </c>
      <c r="E188" s="68">
        <v>24766.633000000002</v>
      </c>
      <c r="F188" s="167">
        <f>IFERROR((E188-D188)/D188,0)</f>
        <v>-2.144724514174564E-2</v>
      </c>
      <c r="G188" s="68">
        <v>25073.279999999999</v>
      </c>
      <c r="H188" s="167">
        <f>IFERROR((G188-E188)/E188,0)</f>
        <v>1.2381456938454136E-2</v>
      </c>
      <c r="I188" s="68">
        <v>25632</v>
      </c>
      <c r="J188" s="167">
        <f>IFERROR((I188-G188)/G188,0)</f>
        <v>2.2283482655639838E-2</v>
      </c>
      <c r="K188" s="68">
        <v>65202</v>
      </c>
      <c r="L188" s="167">
        <f t="shared" si="155"/>
        <v>1.5437734082397003</v>
      </c>
      <c r="M188" s="164">
        <f t="shared" si="156"/>
        <v>165983.364</v>
      </c>
      <c r="N188" s="165">
        <f t="shared" si="157"/>
        <v>0.2669064528178835</v>
      </c>
      <c r="P188" s="169">
        <f>'Μέση ετήσια κατανάλωση'!$F145*Πελάτες!U184</f>
        <v>3100</v>
      </c>
      <c r="Q188" s="68">
        <v>65202</v>
      </c>
      <c r="R188" s="137">
        <f>P188+Q188</f>
        <v>68302</v>
      </c>
      <c r="S188" s="182">
        <f>IFERROR((R188-K188)/K188,0)</f>
        <v>4.7544553848041474E-2</v>
      </c>
      <c r="T188" s="169">
        <f>'Μέση ετήσια κατανάλωση'!$F145*Πελάτες!X184</f>
        <v>2480</v>
      </c>
      <c r="U188" s="137">
        <f>'Μέση ετήσια κατανάλωση'!$G145*(Πελάτες!V184-Πελάτες!$P184)</f>
        <v>15500</v>
      </c>
      <c r="V188" s="137">
        <f>T188+U188</f>
        <v>17980</v>
      </c>
      <c r="W188" s="68">
        <v>65202</v>
      </c>
      <c r="X188" s="137">
        <f>V188+W188</f>
        <v>83182</v>
      </c>
      <c r="Y188" s="167">
        <f>IFERROR((X188-R188)/R188,0)</f>
        <v>0.21785599250387983</v>
      </c>
      <c r="Z188" s="169">
        <f>'Μέση ετήσια κατανάλωση'!$F145*Πελάτες!AA184</f>
        <v>620</v>
      </c>
      <c r="AA188" s="137">
        <f>'Μέση ετήσια κατανάλωση'!$G145*(Πελάτες!Y184-Πελάτες!$P184)</f>
        <v>27900</v>
      </c>
      <c r="AB188" s="137">
        <f>Z188+AA188</f>
        <v>28520</v>
      </c>
      <c r="AC188" s="68">
        <v>65202</v>
      </c>
      <c r="AD188" s="137">
        <f>AB188+AC188</f>
        <v>93722</v>
      </c>
      <c r="AE188" s="167">
        <f>IFERROR((AD188-X188)/X188,0)</f>
        <v>0.12671010555168186</v>
      </c>
      <c r="AF188" s="169">
        <f>'Μέση ετήσια κατανάλωση'!$F145*Πελάτες!AD184</f>
        <v>620</v>
      </c>
      <c r="AG188" s="137">
        <f>'Μέση ετήσια κατανάλωση'!$G145*(Πελάτες!AB184-Πελάτες!$P184)</f>
        <v>31000</v>
      </c>
      <c r="AH188" s="137">
        <f>AF188+AG188</f>
        <v>31620</v>
      </c>
      <c r="AI188" s="68">
        <v>65202</v>
      </c>
      <c r="AJ188" s="137">
        <f>AH188+AI188</f>
        <v>96822</v>
      </c>
      <c r="AK188" s="167">
        <f>IFERROR((AJ188-AD188)/AD188,0)</f>
        <v>3.3076545528264445E-2</v>
      </c>
      <c r="AL188" s="169">
        <f>'Μέση ετήσια κατανάλωση'!$F145*Πελάτες!AG184</f>
        <v>1860</v>
      </c>
      <c r="AM188" s="137">
        <f>'Μέση ετήσια κατανάλωση'!$G145*(Πελάτες!AE184-Πελάτες!$P184)</f>
        <v>34100</v>
      </c>
      <c r="AN188" s="137">
        <f>AL188+AM188</f>
        <v>35960</v>
      </c>
      <c r="AO188" s="68">
        <v>65202</v>
      </c>
      <c r="AP188" s="137">
        <f>AN188+AO188</f>
        <v>101162</v>
      </c>
      <c r="AQ188" s="167">
        <f>IFERROR((AP188-AJ188)/AJ188,0)</f>
        <v>4.4824523352130712E-2</v>
      </c>
      <c r="AR188" s="164">
        <f>R188+X188+AD188+AJ188+AP188</f>
        <v>443190</v>
      </c>
      <c r="AS188" s="165">
        <f>IFERROR((AP188/R188)^(1/4)-1,0)</f>
        <v>0.10317902658955269</v>
      </c>
    </row>
    <row r="189" spans="2:45" outlineLevel="1" x14ac:dyDescent="0.35">
      <c r="B189" s="237" t="s">
        <v>83</v>
      </c>
      <c r="C189" s="62" t="s">
        <v>115</v>
      </c>
      <c r="D189" s="83"/>
      <c r="E189" s="68"/>
      <c r="F189" s="167">
        <f t="shared" si="162"/>
        <v>0</v>
      </c>
      <c r="G189" s="68"/>
      <c r="H189" s="167">
        <f t="shared" si="163"/>
        <v>0</v>
      </c>
      <c r="I189" s="68"/>
      <c r="J189" s="167">
        <f t="shared" si="164"/>
        <v>0</v>
      </c>
      <c r="K189" s="68"/>
      <c r="L189" s="167">
        <f t="shared" si="155"/>
        <v>0</v>
      </c>
      <c r="M189" s="164">
        <f t="shared" si="156"/>
        <v>0</v>
      </c>
      <c r="N189" s="165">
        <f t="shared" si="157"/>
        <v>0</v>
      </c>
      <c r="P189" s="169">
        <f>'Μέση ετήσια κατανάλωση'!$F146*Πελάτες!U185</f>
        <v>0</v>
      </c>
      <c r="Q189" s="68"/>
      <c r="R189" s="137">
        <f t="shared" si="165"/>
        <v>0</v>
      </c>
      <c r="S189" s="182">
        <f t="shared" si="166"/>
        <v>0</v>
      </c>
      <c r="T189" s="169">
        <f>'Μέση ετήσια κατανάλωση'!$F146*Πελάτες!X185</f>
        <v>0</v>
      </c>
      <c r="U189" s="137">
        <f>'Μέση ετήσια κατανάλωση'!$G146*(Πελάτες!V185-Πελάτες!$P185)</f>
        <v>0</v>
      </c>
      <c r="V189" s="137">
        <f t="shared" si="167"/>
        <v>0</v>
      </c>
      <c r="W189" s="68"/>
      <c r="X189" s="137">
        <f t="shared" si="168"/>
        <v>0</v>
      </c>
      <c r="Y189" s="167">
        <f t="shared" si="169"/>
        <v>0</v>
      </c>
      <c r="Z189" s="169">
        <f>'Μέση ετήσια κατανάλωση'!$F146*Πελάτες!AA185</f>
        <v>0</v>
      </c>
      <c r="AA189" s="137">
        <f>'Μέση ετήσια κατανάλωση'!$G146*(Πελάτες!Y185-Πελάτες!$P185)</f>
        <v>0</v>
      </c>
      <c r="AB189" s="137">
        <f t="shared" si="170"/>
        <v>0</v>
      </c>
      <c r="AC189" s="68"/>
      <c r="AD189" s="137">
        <f t="shared" si="171"/>
        <v>0</v>
      </c>
      <c r="AE189" s="167">
        <f t="shared" si="172"/>
        <v>0</v>
      </c>
      <c r="AF189" s="169">
        <f>'Μέση ετήσια κατανάλωση'!$F146*Πελάτες!AD185</f>
        <v>0</v>
      </c>
      <c r="AG189" s="137">
        <f>'Μέση ετήσια κατανάλωση'!$G146*(Πελάτες!AB185-Πελάτες!$P185)</f>
        <v>0</v>
      </c>
      <c r="AH189" s="137">
        <f t="shared" si="173"/>
        <v>0</v>
      </c>
      <c r="AI189" s="68"/>
      <c r="AJ189" s="137">
        <f t="shared" si="174"/>
        <v>0</v>
      </c>
      <c r="AK189" s="167">
        <f t="shared" si="175"/>
        <v>0</v>
      </c>
      <c r="AL189" s="169">
        <f>'Μέση ετήσια κατανάλωση'!$F146*Πελάτες!AG185</f>
        <v>0</v>
      </c>
      <c r="AM189" s="137">
        <f>'Μέση ετήσια κατανάλωση'!$G146*(Πελάτες!AE185-Πελάτες!$P185)</f>
        <v>0</v>
      </c>
      <c r="AN189" s="137">
        <f t="shared" si="176"/>
        <v>0</v>
      </c>
      <c r="AO189" s="68"/>
      <c r="AP189" s="137">
        <f t="shared" si="177"/>
        <v>0</v>
      </c>
      <c r="AQ189" s="167">
        <f t="shared" si="178"/>
        <v>0</v>
      </c>
      <c r="AR189" s="164">
        <f t="shared" si="179"/>
        <v>0</v>
      </c>
      <c r="AS189" s="165">
        <f t="shared" si="180"/>
        <v>0</v>
      </c>
    </row>
    <row r="190" spans="2:45" outlineLevel="1" x14ac:dyDescent="0.35">
      <c r="B190" s="238" t="s">
        <v>84</v>
      </c>
      <c r="C190" s="62" t="s">
        <v>115</v>
      </c>
      <c r="D190" s="83">
        <v>34386.438999999998</v>
      </c>
      <c r="E190" s="68">
        <v>32716.731</v>
      </c>
      <c r="F190" s="167">
        <f t="shared" si="162"/>
        <v>-4.8557165224349018E-2</v>
      </c>
      <c r="G190" s="68">
        <v>34838.211000000003</v>
      </c>
      <c r="H190" s="167">
        <f t="shared" si="163"/>
        <v>6.484388675629002E-2</v>
      </c>
      <c r="I190" s="68">
        <v>32807</v>
      </c>
      <c r="J190" s="167">
        <f t="shared" si="164"/>
        <v>-5.8304113262302788E-2</v>
      </c>
      <c r="K190" s="68"/>
      <c r="L190" s="167">
        <f t="shared" si="155"/>
        <v>-1</v>
      </c>
      <c r="M190" s="164">
        <f t="shared" si="156"/>
        <v>134748.38099999999</v>
      </c>
      <c r="N190" s="165">
        <f t="shared" si="157"/>
        <v>-1</v>
      </c>
      <c r="P190" s="169">
        <f>'Μέση ετήσια κατανάλωση'!$F147*Πελάτες!U186</f>
        <v>0</v>
      </c>
      <c r="Q190" s="68"/>
      <c r="R190" s="137">
        <f t="shared" si="165"/>
        <v>0</v>
      </c>
      <c r="S190" s="182">
        <f t="shared" si="166"/>
        <v>0</v>
      </c>
      <c r="T190" s="169">
        <f>'Μέση ετήσια κατανάλωση'!$F147*Πελάτες!X186</f>
        <v>0</v>
      </c>
      <c r="U190" s="137">
        <f>'Μέση ετήσια κατανάλωση'!$G147*(Πελάτες!V186-Πελάτες!$P186)</f>
        <v>0</v>
      </c>
      <c r="V190" s="137">
        <f t="shared" si="167"/>
        <v>0</v>
      </c>
      <c r="W190" s="68"/>
      <c r="X190" s="137">
        <f t="shared" si="168"/>
        <v>0</v>
      </c>
      <c r="Y190" s="167">
        <f t="shared" si="169"/>
        <v>0</v>
      </c>
      <c r="Z190" s="169">
        <f>'Μέση ετήσια κατανάλωση'!$F147*Πελάτες!AA186</f>
        <v>0</v>
      </c>
      <c r="AA190" s="137">
        <f>'Μέση ετήσια κατανάλωση'!$G147*(Πελάτες!Y186-Πελάτες!$P186)</f>
        <v>0</v>
      </c>
      <c r="AB190" s="137">
        <f t="shared" si="170"/>
        <v>0</v>
      </c>
      <c r="AC190" s="68"/>
      <c r="AD190" s="137">
        <f t="shared" si="171"/>
        <v>0</v>
      </c>
      <c r="AE190" s="167">
        <f t="shared" si="172"/>
        <v>0</v>
      </c>
      <c r="AF190" s="169">
        <f>'Μέση ετήσια κατανάλωση'!$F147*Πελάτες!AD186</f>
        <v>0</v>
      </c>
      <c r="AG190" s="137">
        <f>'Μέση ετήσια κατανάλωση'!$G147*(Πελάτες!AB186-Πελάτες!$P186)</f>
        <v>0</v>
      </c>
      <c r="AH190" s="137">
        <f t="shared" si="173"/>
        <v>0</v>
      </c>
      <c r="AI190" s="68"/>
      <c r="AJ190" s="137">
        <f t="shared" si="174"/>
        <v>0</v>
      </c>
      <c r="AK190" s="167">
        <f t="shared" si="175"/>
        <v>0</v>
      </c>
      <c r="AL190" s="169">
        <f>'Μέση ετήσια κατανάλωση'!$F147*Πελάτες!AG186</f>
        <v>0</v>
      </c>
      <c r="AM190" s="137">
        <f>'Μέση ετήσια κατανάλωση'!$G147*(Πελάτες!AE186-Πελάτες!$P186)</f>
        <v>0</v>
      </c>
      <c r="AN190" s="137">
        <f t="shared" si="176"/>
        <v>0</v>
      </c>
      <c r="AO190" s="68"/>
      <c r="AP190" s="137">
        <f t="shared" si="177"/>
        <v>0</v>
      </c>
      <c r="AQ190" s="167">
        <f t="shared" si="178"/>
        <v>0</v>
      </c>
      <c r="AR190" s="164">
        <f t="shared" si="179"/>
        <v>0</v>
      </c>
      <c r="AS190" s="165">
        <f t="shared" si="180"/>
        <v>0</v>
      </c>
    </row>
    <row r="191" spans="2:45" outlineLevel="1" x14ac:dyDescent="0.35">
      <c r="B191" s="237" t="s">
        <v>85</v>
      </c>
      <c r="C191" s="62" t="s">
        <v>115</v>
      </c>
      <c r="D191" s="83"/>
      <c r="E191" s="68"/>
      <c r="F191" s="167">
        <f t="shared" si="162"/>
        <v>0</v>
      </c>
      <c r="G191" s="68"/>
      <c r="H191" s="167">
        <f t="shared" si="163"/>
        <v>0</v>
      </c>
      <c r="I191" s="68"/>
      <c r="J191" s="167">
        <f t="shared" si="164"/>
        <v>0</v>
      </c>
      <c r="K191" s="68"/>
      <c r="L191" s="167">
        <f t="shared" si="155"/>
        <v>0</v>
      </c>
      <c r="M191" s="164">
        <f t="shared" si="156"/>
        <v>0</v>
      </c>
      <c r="N191" s="165">
        <f t="shared" si="157"/>
        <v>0</v>
      </c>
      <c r="P191" s="169">
        <f>'Μέση ετήσια κατανάλωση'!$F148*Πελάτες!U187</f>
        <v>0</v>
      </c>
      <c r="Q191" s="68"/>
      <c r="R191" s="137">
        <f t="shared" si="165"/>
        <v>0</v>
      </c>
      <c r="S191" s="182">
        <f t="shared" si="166"/>
        <v>0</v>
      </c>
      <c r="T191" s="169">
        <f>'Μέση ετήσια κατανάλωση'!$F148*Πελάτες!X187</f>
        <v>0</v>
      </c>
      <c r="U191" s="137">
        <f>'Μέση ετήσια κατανάλωση'!$G148*(Πελάτες!V187-Πελάτες!$P187)</f>
        <v>0</v>
      </c>
      <c r="V191" s="137">
        <f t="shared" si="167"/>
        <v>0</v>
      </c>
      <c r="W191" s="68"/>
      <c r="X191" s="137">
        <f t="shared" si="168"/>
        <v>0</v>
      </c>
      <c r="Y191" s="167">
        <f t="shared" si="169"/>
        <v>0</v>
      </c>
      <c r="Z191" s="169">
        <f>'Μέση ετήσια κατανάλωση'!$F148*Πελάτες!AA187</f>
        <v>0</v>
      </c>
      <c r="AA191" s="137">
        <f>'Μέση ετήσια κατανάλωση'!$G148*(Πελάτες!Y187-Πελάτες!$P187)</f>
        <v>0</v>
      </c>
      <c r="AB191" s="137">
        <f t="shared" si="170"/>
        <v>0</v>
      </c>
      <c r="AC191" s="68"/>
      <c r="AD191" s="137">
        <f t="shared" si="171"/>
        <v>0</v>
      </c>
      <c r="AE191" s="167">
        <f t="shared" si="172"/>
        <v>0</v>
      </c>
      <c r="AF191" s="169">
        <f>'Μέση ετήσια κατανάλωση'!$F148*Πελάτες!AD187</f>
        <v>0</v>
      </c>
      <c r="AG191" s="137">
        <f>'Μέση ετήσια κατανάλωση'!$G148*(Πελάτες!AB187-Πελάτες!$P187)</f>
        <v>0</v>
      </c>
      <c r="AH191" s="137">
        <f t="shared" si="173"/>
        <v>0</v>
      </c>
      <c r="AI191" s="68"/>
      <c r="AJ191" s="137">
        <f t="shared" si="174"/>
        <v>0</v>
      </c>
      <c r="AK191" s="167">
        <f t="shared" si="175"/>
        <v>0</v>
      </c>
      <c r="AL191" s="169">
        <f>'Μέση ετήσια κατανάλωση'!$F148*Πελάτες!AG187</f>
        <v>0</v>
      </c>
      <c r="AM191" s="137">
        <f>'Μέση ετήσια κατανάλωση'!$G148*(Πελάτες!AE187-Πελάτες!$P187)</f>
        <v>0</v>
      </c>
      <c r="AN191" s="137">
        <f t="shared" si="176"/>
        <v>0</v>
      </c>
      <c r="AO191" s="68"/>
      <c r="AP191" s="137">
        <f t="shared" si="177"/>
        <v>0</v>
      </c>
      <c r="AQ191" s="167">
        <f t="shared" si="178"/>
        <v>0</v>
      </c>
      <c r="AR191" s="164">
        <f t="shared" si="179"/>
        <v>0</v>
      </c>
      <c r="AS191" s="165">
        <f t="shared" si="180"/>
        <v>0</v>
      </c>
    </row>
    <row r="192" spans="2:45" outlineLevel="1" x14ac:dyDescent="0.35">
      <c r="B192" s="238" t="s">
        <v>86</v>
      </c>
      <c r="C192" s="62" t="s">
        <v>115</v>
      </c>
      <c r="D192" s="83">
        <v>776.73500000000001</v>
      </c>
      <c r="E192" s="68">
        <v>680.21500000000003</v>
      </c>
      <c r="F192" s="167">
        <f t="shared" si="162"/>
        <v>-0.12426374503530803</v>
      </c>
      <c r="G192" s="68">
        <v>1239.2650000000001</v>
      </c>
      <c r="H192" s="167">
        <f t="shared" si="163"/>
        <v>0.82187249619605574</v>
      </c>
      <c r="I192" s="68">
        <v>1136</v>
      </c>
      <c r="J192" s="167">
        <f t="shared" si="164"/>
        <v>-8.3327617579775179E-2</v>
      </c>
      <c r="K192" s="68"/>
      <c r="L192" s="167">
        <f t="shared" si="155"/>
        <v>-1</v>
      </c>
      <c r="M192" s="164">
        <f t="shared" si="156"/>
        <v>3832.2150000000001</v>
      </c>
      <c r="N192" s="165">
        <f t="shared" si="157"/>
        <v>-1</v>
      </c>
      <c r="P192" s="169">
        <f>'Μέση ετήσια κατανάλωση'!$F149*Πελάτες!U188</f>
        <v>0</v>
      </c>
      <c r="Q192" s="68"/>
      <c r="R192" s="137">
        <f t="shared" si="165"/>
        <v>0</v>
      </c>
      <c r="S192" s="182">
        <f t="shared" si="166"/>
        <v>0</v>
      </c>
      <c r="T192" s="169">
        <f>'Μέση ετήσια κατανάλωση'!$F149*Πελάτες!X188</f>
        <v>0</v>
      </c>
      <c r="U192" s="137">
        <f>'Μέση ετήσια κατανάλωση'!$G149*(Πελάτες!V188-Πελάτες!$P188)</f>
        <v>0</v>
      </c>
      <c r="V192" s="137">
        <f t="shared" si="167"/>
        <v>0</v>
      </c>
      <c r="W192" s="68"/>
      <c r="X192" s="137">
        <f t="shared" si="168"/>
        <v>0</v>
      </c>
      <c r="Y192" s="167">
        <f t="shared" si="169"/>
        <v>0</v>
      </c>
      <c r="Z192" s="169">
        <f>'Μέση ετήσια κατανάλωση'!$F149*Πελάτες!AA188</f>
        <v>0</v>
      </c>
      <c r="AA192" s="137">
        <f>'Μέση ετήσια κατανάλωση'!$G149*(Πελάτες!Y188-Πελάτες!$P188)</f>
        <v>0</v>
      </c>
      <c r="AB192" s="137">
        <f t="shared" si="170"/>
        <v>0</v>
      </c>
      <c r="AC192" s="68"/>
      <c r="AD192" s="137">
        <f t="shared" si="171"/>
        <v>0</v>
      </c>
      <c r="AE192" s="167">
        <f t="shared" si="172"/>
        <v>0</v>
      </c>
      <c r="AF192" s="169">
        <f>'Μέση ετήσια κατανάλωση'!$F149*Πελάτες!AD188</f>
        <v>0</v>
      </c>
      <c r="AG192" s="137">
        <f>'Μέση ετήσια κατανάλωση'!$G149*(Πελάτες!AB188-Πελάτες!$P188)</f>
        <v>0</v>
      </c>
      <c r="AH192" s="137">
        <f t="shared" si="173"/>
        <v>0</v>
      </c>
      <c r="AI192" s="68"/>
      <c r="AJ192" s="137">
        <f t="shared" si="174"/>
        <v>0</v>
      </c>
      <c r="AK192" s="167">
        <f t="shared" si="175"/>
        <v>0</v>
      </c>
      <c r="AL192" s="169">
        <f>'Μέση ετήσια κατανάλωση'!$F149*Πελάτες!AG188</f>
        <v>0</v>
      </c>
      <c r="AM192" s="137">
        <f>'Μέση ετήσια κατανάλωση'!$G149*(Πελάτες!AE188-Πελάτες!$P188)</f>
        <v>0</v>
      </c>
      <c r="AN192" s="137">
        <f t="shared" si="176"/>
        <v>0</v>
      </c>
      <c r="AO192" s="68"/>
      <c r="AP192" s="137">
        <f t="shared" si="177"/>
        <v>0</v>
      </c>
      <c r="AQ192" s="167">
        <f t="shared" si="178"/>
        <v>0</v>
      </c>
      <c r="AR192" s="164">
        <f t="shared" si="179"/>
        <v>0</v>
      </c>
      <c r="AS192" s="165">
        <f t="shared" si="180"/>
        <v>0</v>
      </c>
    </row>
    <row r="193" spans="2:45" outlineLevel="1" x14ac:dyDescent="0.35">
      <c r="B193" s="237" t="s">
        <v>87</v>
      </c>
      <c r="C193" s="62" t="s">
        <v>115</v>
      </c>
      <c r="D193" s="83"/>
      <c r="E193" s="68"/>
      <c r="F193" s="167">
        <f t="shared" si="162"/>
        <v>0</v>
      </c>
      <c r="G193" s="68"/>
      <c r="H193" s="167">
        <f t="shared" si="163"/>
        <v>0</v>
      </c>
      <c r="I193" s="68"/>
      <c r="J193" s="167">
        <f t="shared" si="164"/>
        <v>0</v>
      </c>
      <c r="K193" s="68"/>
      <c r="L193" s="167">
        <f t="shared" si="155"/>
        <v>0</v>
      </c>
      <c r="M193" s="164">
        <f t="shared" si="156"/>
        <v>0</v>
      </c>
      <c r="N193" s="165">
        <f t="shared" si="157"/>
        <v>0</v>
      </c>
      <c r="P193" s="169">
        <f>'Μέση ετήσια κατανάλωση'!$F150*Πελάτες!U189</f>
        <v>0</v>
      </c>
      <c r="Q193" s="68"/>
      <c r="R193" s="137">
        <f t="shared" si="165"/>
        <v>0</v>
      </c>
      <c r="S193" s="182">
        <f t="shared" si="166"/>
        <v>0</v>
      </c>
      <c r="T193" s="169">
        <f>'Μέση ετήσια κατανάλωση'!$F150*Πελάτες!X189</f>
        <v>0</v>
      </c>
      <c r="U193" s="137">
        <f>'Μέση ετήσια κατανάλωση'!$G150*(Πελάτες!V189-Πελάτες!$P189)</f>
        <v>0</v>
      </c>
      <c r="V193" s="137">
        <f t="shared" si="167"/>
        <v>0</v>
      </c>
      <c r="W193" s="68"/>
      <c r="X193" s="137">
        <f t="shared" si="168"/>
        <v>0</v>
      </c>
      <c r="Y193" s="167">
        <f t="shared" si="169"/>
        <v>0</v>
      </c>
      <c r="Z193" s="169">
        <f>'Μέση ετήσια κατανάλωση'!$F150*Πελάτες!AA189</f>
        <v>0</v>
      </c>
      <c r="AA193" s="137">
        <f>'Μέση ετήσια κατανάλωση'!$G150*(Πελάτες!Y189-Πελάτες!$P189)</f>
        <v>0</v>
      </c>
      <c r="AB193" s="137">
        <f t="shared" si="170"/>
        <v>0</v>
      </c>
      <c r="AC193" s="68"/>
      <c r="AD193" s="137">
        <f t="shared" si="171"/>
        <v>0</v>
      </c>
      <c r="AE193" s="167">
        <f t="shared" si="172"/>
        <v>0</v>
      </c>
      <c r="AF193" s="169">
        <f>'Μέση ετήσια κατανάλωση'!$F150*Πελάτες!AD189</f>
        <v>0</v>
      </c>
      <c r="AG193" s="137">
        <f>'Μέση ετήσια κατανάλωση'!$G150*(Πελάτες!AB189-Πελάτες!$P189)</f>
        <v>0</v>
      </c>
      <c r="AH193" s="137">
        <f t="shared" si="173"/>
        <v>0</v>
      </c>
      <c r="AI193" s="68"/>
      <c r="AJ193" s="137">
        <f t="shared" si="174"/>
        <v>0</v>
      </c>
      <c r="AK193" s="167">
        <f t="shared" si="175"/>
        <v>0</v>
      </c>
      <c r="AL193" s="169">
        <f>'Μέση ετήσια κατανάλωση'!$F150*Πελάτες!AG189</f>
        <v>0</v>
      </c>
      <c r="AM193" s="137">
        <f>'Μέση ετήσια κατανάλωση'!$G150*(Πελάτες!AE189-Πελάτες!$P189)</f>
        <v>0</v>
      </c>
      <c r="AN193" s="137">
        <f t="shared" si="176"/>
        <v>0</v>
      </c>
      <c r="AO193" s="68"/>
      <c r="AP193" s="137">
        <f t="shared" si="177"/>
        <v>0</v>
      </c>
      <c r="AQ193" s="167">
        <f t="shared" si="178"/>
        <v>0</v>
      </c>
      <c r="AR193" s="164">
        <f t="shared" si="179"/>
        <v>0</v>
      </c>
      <c r="AS193" s="165">
        <f t="shared" si="180"/>
        <v>0</v>
      </c>
    </row>
    <row r="194" spans="2:45" outlineLevel="1" x14ac:dyDescent="0.35">
      <c r="B194" s="238" t="s">
        <v>88</v>
      </c>
      <c r="C194" s="62" t="s">
        <v>115</v>
      </c>
      <c r="D194" s="83">
        <v>32178.170999999998</v>
      </c>
      <c r="E194" s="68">
        <v>31861.934000000001</v>
      </c>
      <c r="F194" s="167">
        <f t="shared" si="162"/>
        <v>-9.8276872231177273E-3</v>
      </c>
      <c r="G194" s="68">
        <v>36955.682000000001</v>
      </c>
      <c r="H194" s="167">
        <f t="shared" si="163"/>
        <v>0.15986939148138338</v>
      </c>
      <c r="I194" s="68">
        <v>32290</v>
      </c>
      <c r="J194" s="167">
        <f t="shared" si="164"/>
        <v>-0.12625073459610353</v>
      </c>
      <c r="K194" s="68">
        <v>42932</v>
      </c>
      <c r="L194" s="167">
        <f t="shared" si="155"/>
        <v>0.32957572003716323</v>
      </c>
      <c r="M194" s="164">
        <f t="shared" si="156"/>
        <v>176217.78700000001</v>
      </c>
      <c r="N194" s="165">
        <f t="shared" si="157"/>
        <v>7.4743782491894395E-2</v>
      </c>
      <c r="P194" s="169">
        <f>'Μέση ετήσια κατανάλωση'!$F151*Πελάτες!U190</f>
        <v>3100</v>
      </c>
      <c r="Q194" s="68">
        <v>42932</v>
      </c>
      <c r="R194" s="137">
        <f t="shared" si="165"/>
        <v>46032</v>
      </c>
      <c r="S194" s="182">
        <f t="shared" si="166"/>
        <v>7.2207211404080873E-2</v>
      </c>
      <c r="T194" s="169">
        <f>'Μέση ετήσια κατανάλωση'!$F151*Πελάτες!X190</f>
        <v>1860</v>
      </c>
      <c r="U194" s="137">
        <f>'Μέση ετήσια κατανάλωση'!$G151*(Πελάτες!V190-Πελάτες!$P190)</f>
        <v>15500</v>
      </c>
      <c r="V194" s="137">
        <f t="shared" si="167"/>
        <v>17360</v>
      </c>
      <c r="W194" s="68">
        <v>42932</v>
      </c>
      <c r="X194" s="137">
        <f t="shared" si="168"/>
        <v>60292</v>
      </c>
      <c r="Y194" s="167">
        <f t="shared" si="169"/>
        <v>0.3097844977407021</v>
      </c>
      <c r="Z194" s="169">
        <f>'Μέση ετήσια κατανάλωση'!$F151*Πελάτες!AA190</f>
        <v>1860</v>
      </c>
      <c r="AA194" s="137">
        <f>'Μέση ετήσια κατανάλωση'!$G151*(Πελάτες!Y190-Πελάτες!$P190)</f>
        <v>24800</v>
      </c>
      <c r="AB194" s="137">
        <f t="shared" si="170"/>
        <v>26660</v>
      </c>
      <c r="AC194" s="68">
        <v>42932</v>
      </c>
      <c r="AD194" s="137">
        <f t="shared" si="171"/>
        <v>69592</v>
      </c>
      <c r="AE194" s="167">
        <f t="shared" si="172"/>
        <v>0.15424931997611624</v>
      </c>
      <c r="AF194" s="169">
        <f>'Μέση ετήσια κατανάλωση'!$F151*Πελάτες!AD190</f>
        <v>1860</v>
      </c>
      <c r="AG194" s="137">
        <f>'Μέση ετήσια κατανάλωση'!$G151*(Πελάτες!AB190-Πελάτες!$P190)</f>
        <v>34100</v>
      </c>
      <c r="AH194" s="137">
        <f t="shared" si="173"/>
        <v>35960</v>
      </c>
      <c r="AI194" s="68">
        <v>42932</v>
      </c>
      <c r="AJ194" s="137">
        <f t="shared" si="174"/>
        <v>78892</v>
      </c>
      <c r="AK194" s="167">
        <f t="shared" si="175"/>
        <v>0.13363605012070354</v>
      </c>
      <c r="AL194" s="169">
        <f>'Μέση ετήσια κατανάλωση'!$F151*Πελάτες!AG190</f>
        <v>1240</v>
      </c>
      <c r="AM194" s="137">
        <f>'Μέση ετήσια κατανάλωση'!$G151*(Πελάτες!AE190-Πελάτες!$P190)</f>
        <v>43400</v>
      </c>
      <c r="AN194" s="137">
        <f t="shared" si="176"/>
        <v>44640</v>
      </c>
      <c r="AO194" s="68">
        <v>42932</v>
      </c>
      <c r="AP194" s="137">
        <f t="shared" si="177"/>
        <v>87572</v>
      </c>
      <c r="AQ194" s="167">
        <f t="shared" si="178"/>
        <v>0.11002383004613903</v>
      </c>
      <c r="AR194" s="164">
        <f t="shared" si="179"/>
        <v>342380</v>
      </c>
      <c r="AS194" s="165">
        <f t="shared" si="180"/>
        <v>0.17442788934331155</v>
      </c>
    </row>
    <row r="195" spans="2:45" outlineLevel="1" x14ac:dyDescent="0.35">
      <c r="B195" s="237" t="s">
        <v>89</v>
      </c>
      <c r="C195" s="62" t="s">
        <v>115</v>
      </c>
      <c r="D195" s="83"/>
      <c r="E195" s="68"/>
      <c r="F195" s="167">
        <f t="shared" si="162"/>
        <v>0</v>
      </c>
      <c r="G195" s="68"/>
      <c r="H195" s="167">
        <f t="shared" si="163"/>
        <v>0</v>
      </c>
      <c r="I195" s="68"/>
      <c r="J195" s="167">
        <f t="shared" si="164"/>
        <v>0</v>
      </c>
      <c r="K195" s="68"/>
      <c r="L195" s="167">
        <f t="shared" si="155"/>
        <v>0</v>
      </c>
      <c r="M195" s="164">
        <f t="shared" si="156"/>
        <v>0</v>
      </c>
      <c r="N195" s="165">
        <f t="shared" si="157"/>
        <v>0</v>
      </c>
      <c r="P195" s="169">
        <f>'Μέση ετήσια κατανάλωση'!$F152*Πελάτες!U191</f>
        <v>0</v>
      </c>
      <c r="Q195" s="68"/>
      <c r="R195" s="137">
        <f t="shared" si="165"/>
        <v>0</v>
      </c>
      <c r="S195" s="182">
        <f t="shared" si="166"/>
        <v>0</v>
      </c>
      <c r="T195" s="169">
        <f>'Μέση ετήσια κατανάλωση'!$F152*Πελάτες!X191</f>
        <v>0</v>
      </c>
      <c r="U195" s="137">
        <f>'Μέση ετήσια κατανάλωση'!$G152*(Πελάτες!V191-Πελάτες!$P191)</f>
        <v>0</v>
      </c>
      <c r="V195" s="137">
        <f t="shared" si="167"/>
        <v>0</v>
      </c>
      <c r="W195" s="68"/>
      <c r="X195" s="137">
        <f t="shared" si="168"/>
        <v>0</v>
      </c>
      <c r="Y195" s="167">
        <f t="shared" si="169"/>
        <v>0</v>
      </c>
      <c r="Z195" s="169">
        <f>'Μέση ετήσια κατανάλωση'!$F152*Πελάτες!AA191</f>
        <v>0</v>
      </c>
      <c r="AA195" s="137">
        <f>'Μέση ετήσια κατανάλωση'!$G152*(Πελάτες!Y191-Πελάτες!$P191)</f>
        <v>0</v>
      </c>
      <c r="AB195" s="137">
        <f t="shared" si="170"/>
        <v>0</v>
      </c>
      <c r="AC195" s="68"/>
      <c r="AD195" s="137">
        <f t="shared" si="171"/>
        <v>0</v>
      </c>
      <c r="AE195" s="167">
        <f t="shared" si="172"/>
        <v>0</v>
      </c>
      <c r="AF195" s="169">
        <f>'Μέση ετήσια κατανάλωση'!$F152*Πελάτες!AD191</f>
        <v>0</v>
      </c>
      <c r="AG195" s="137">
        <f>'Μέση ετήσια κατανάλωση'!$G152*(Πελάτες!AB191-Πελάτες!$P191)</f>
        <v>0</v>
      </c>
      <c r="AH195" s="137">
        <f t="shared" si="173"/>
        <v>0</v>
      </c>
      <c r="AI195" s="68"/>
      <c r="AJ195" s="137">
        <f t="shared" si="174"/>
        <v>0</v>
      </c>
      <c r="AK195" s="167">
        <f t="shared" si="175"/>
        <v>0</v>
      </c>
      <c r="AL195" s="169">
        <f>'Μέση ετήσια κατανάλωση'!$F152*Πελάτες!AG191</f>
        <v>0</v>
      </c>
      <c r="AM195" s="137">
        <f>'Μέση ετήσια κατανάλωση'!$G152*(Πελάτες!AE191-Πελάτες!$P191)</f>
        <v>0</v>
      </c>
      <c r="AN195" s="137">
        <f t="shared" si="176"/>
        <v>0</v>
      </c>
      <c r="AO195" s="68"/>
      <c r="AP195" s="137">
        <f t="shared" si="177"/>
        <v>0</v>
      </c>
      <c r="AQ195" s="167">
        <f t="shared" si="178"/>
        <v>0</v>
      </c>
      <c r="AR195" s="164">
        <f t="shared" si="179"/>
        <v>0</v>
      </c>
      <c r="AS195" s="165">
        <f t="shared" si="180"/>
        <v>0</v>
      </c>
    </row>
    <row r="196" spans="2:45" outlineLevel="1" x14ac:dyDescent="0.35">
      <c r="B196" s="238" t="s">
        <v>90</v>
      </c>
      <c r="C196" s="62" t="s">
        <v>115</v>
      </c>
      <c r="D196" s="83">
        <v>204659.54800000001</v>
      </c>
      <c r="E196" s="68">
        <v>200760.962</v>
      </c>
      <c r="F196" s="167">
        <f t="shared" si="162"/>
        <v>-1.9049128360236631E-2</v>
      </c>
      <c r="G196" s="68">
        <v>209168.43700000001</v>
      </c>
      <c r="H196" s="167">
        <f t="shared" si="163"/>
        <v>4.1878037025943352E-2</v>
      </c>
      <c r="I196" s="68">
        <v>200328</v>
      </c>
      <c r="J196" s="167">
        <f t="shared" si="164"/>
        <v>-4.2264679732726622E-2</v>
      </c>
      <c r="K196" s="68">
        <v>20136</v>
      </c>
      <c r="L196" s="167">
        <f t="shared" si="155"/>
        <v>-0.89948484485443869</v>
      </c>
      <c r="M196" s="164">
        <f t="shared" si="156"/>
        <v>835052.94700000004</v>
      </c>
      <c r="N196" s="165">
        <f t="shared" si="157"/>
        <v>-0.43993904324048272</v>
      </c>
      <c r="P196" s="169">
        <f>'Μέση ετήσια κατανάλωση'!$F153*Πελάτες!U192</f>
        <v>0</v>
      </c>
      <c r="Q196" s="68">
        <v>20136</v>
      </c>
      <c r="R196" s="137">
        <f t="shared" si="165"/>
        <v>20136</v>
      </c>
      <c r="S196" s="182">
        <f t="shared" si="166"/>
        <v>0</v>
      </c>
      <c r="T196" s="169">
        <f>'Μέση ετήσια κατανάλωση'!$F153*Πελάτες!X192</f>
        <v>620</v>
      </c>
      <c r="U196" s="137">
        <f>'Μέση ετήσια κατανάλωση'!$G153*(Πελάτες!V192-Πελάτες!$P192)</f>
        <v>0</v>
      </c>
      <c r="V196" s="137">
        <f t="shared" si="167"/>
        <v>620</v>
      </c>
      <c r="W196" s="68">
        <v>20136</v>
      </c>
      <c r="X196" s="137">
        <f t="shared" si="168"/>
        <v>20756</v>
      </c>
      <c r="Y196" s="167">
        <f t="shared" si="169"/>
        <v>3.079062375844259E-2</v>
      </c>
      <c r="Z196" s="169">
        <f>'Μέση ετήσια κατανάλωση'!$F153*Πελάτες!AA192</f>
        <v>620</v>
      </c>
      <c r="AA196" s="137">
        <f>'Μέση ετήσια κατανάλωση'!$G153*(Πελάτες!Y192-Πελάτες!$P192)</f>
        <v>3100</v>
      </c>
      <c r="AB196" s="137">
        <f t="shared" si="170"/>
        <v>3720</v>
      </c>
      <c r="AC196" s="68">
        <v>20136</v>
      </c>
      <c r="AD196" s="137">
        <f t="shared" si="171"/>
        <v>23856</v>
      </c>
      <c r="AE196" s="167">
        <f t="shared" si="172"/>
        <v>0.14935440354596261</v>
      </c>
      <c r="AF196" s="169">
        <f>'Μέση ετήσια κατανάλωση'!$F153*Πελάτες!AD192</f>
        <v>620</v>
      </c>
      <c r="AG196" s="137">
        <f>'Μέση ετήσια κατανάλωση'!$G153*(Πελάτες!AB192-Πελάτες!$P192)</f>
        <v>6200</v>
      </c>
      <c r="AH196" s="137">
        <f t="shared" si="173"/>
        <v>6820</v>
      </c>
      <c r="AI196" s="68">
        <v>20136</v>
      </c>
      <c r="AJ196" s="137">
        <f t="shared" si="174"/>
        <v>26956</v>
      </c>
      <c r="AK196" s="167">
        <f t="shared" si="175"/>
        <v>0.12994634473507713</v>
      </c>
      <c r="AL196" s="169">
        <f>'Μέση ετήσια κατανάλωση'!$F153*Πελάτες!AG192</f>
        <v>620</v>
      </c>
      <c r="AM196" s="137">
        <f>'Μέση ετήσια κατανάλωση'!$G153*(Πελάτες!AE192-Πελάτες!$P192)</f>
        <v>9300</v>
      </c>
      <c r="AN196" s="137">
        <f t="shared" si="176"/>
        <v>9920</v>
      </c>
      <c r="AO196" s="68">
        <v>20136</v>
      </c>
      <c r="AP196" s="137">
        <f t="shared" si="177"/>
        <v>30056</v>
      </c>
      <c r="AQ196" s="167">
        <f t="shared" si="178"/>
        <v>0.11500222584953257</v>
      </c>
      <c r="AR196" s="164">
        <f t="shared" si="179"/>
        <v>121760</v>
      </c>
      <c r="AS196" s="165">
        <f t="shared" si="180"/>
        <v>0.10532373245491877</v>
      </c>
    </row>
    <row r="197" spans="2:45" outlineLevel="1" x14ac:dyDescent="0.35">
      <c r="B197" s="238" t="s">
        <v>91</v>
      </c>
      <c r="C197" s="62" t="s">
        <v>115</v>
      </c>
      <c r="D197" s="83"/>
      <c r="E197" s="68"/>
      <c r="F197" s="167">
        <f t="shared" si="162"/>
        <v>0</v>
      </c>
      <c r="G197" s="68"/>
      <c r="H197" s="167">
        <f t="shared" si="163"/>
        <v>0</v>
      </c>
      <c r="I197" s="68"/>
      <c r="J197" s="167">
        <f t="shared" si="164"/>
        <v>0</v>
      </c>
      <c r="K197" s="68"/>
      <c r="L197" s="167">
        <f t="shared" si="155"/>
        <v>0</v>
      </c>
      <c r="M197" s="164">
        <f t="shared" si="156"/>
        <v>0</v>
      </c>
      <c r="N197" s="165">
        <f t="shared" si="157"/>
        <v>0</v>
      </c>
      <c r="P197" s="169">
        <f>'Μέση ετήσια κατανάλωση'!$F154*Πελάτες!U193</f>
        <v>0</v>
      </c>
      <c r="Q197" s="68"/>
      <c r="R197" s="137">
        <f t="shared" si="165"/>
        <v>0</v>
      </c>
      <c r="S197" s="182">
        <f t="shared" si="166"/>
        <v>0</v>
      </c>
      <c r="T197" s="169">
        <f>'Μέση ετήσια κατανάλωση'!$F154*Πελάτες!X193</f>
        <v>0</v>
      </c>
      <c r="U197" s="137">
        <f>'Μέση ετήσια κατανάλωση'!$G154*(Πελάτες!V193-Πελάτες!$P193)</f>
        <v>0</v>
      </c>
      <c r="V197" s="137">
        <f t="shared" si="167"/>
        <v>0</v>
      </c>
      <c r="W197" s="68"/>
      <c r="X197" s="137">
        <f t="shared" si="168"/>
        <v>0</v>
      </c>
      <c r="Y197" s="167">
        <f t="shared" si="169"/>
        <v>0</v>
      </c>
      <c r="Z197" s="169">
        <f>'Μέση ετήσια κατανάλωση'!$F154*Πελάτες!AA193</f>
        <v>0</v>
      </c>
      <c r="AA197" s="137">
        <f>'Μέση ετήσια κατανάλωση'!$G154*(Πελάτες!Y193-Πελάτες!$P193)</f>
        <v>0</v>
      </c>
      <c r="AB197" s="137">
        <f t="shared" si="170"/>
        <v>0</v>
      </c>
      <c r="AC197" s="68"/>
      <c r="AD197" s="137">
        <f t="shared" si="171"/>
        <v>0</v>
      </c>
      <c r="AE197" s="167">
        <f t="shared" si="172"/>
        <v>0</v>
      </c>
      <c r="AF197" s="169">
        <f>'Μέση ετήσια κατανάλωση'!$F154*Πελάτες!AD193</f>
        <v>0</v>
      </c>
      <c r="AG197" s="137">
        <f>'Μέση ετήσια κατανάλωση'!$G154*(Πελάτες!AB193-Πελάτες!$P193)</f>
        <v>0</v>
      </c>
      <c r="AH197" s="137">
        <f t="shared" si="173"/>
        <v>0</v>
      </c>
      <c r="AI197" s="68"/>
      <c r="AJ197" s="137">
        <f t="shared" si="174"/>
        <v>0</v>
      </c>
      <c r="AK197" s="167">
        <f t="shared" si="175"/>
        <v>0</v>
      </c>
      <c r="AL197" s="169">
        <f>'Μέση ετήσια κατανάλωση'!$F154*Πελάτες!AG193</f>
        <v>0</v>
      </c>
      <c r="AM197" s="137">
        <f>'Μέση ετήσια κατανάλωση'!$G154*(Πελάτες!AE193-Πελάτες!$P193)</f>
        <v>0</v>
      </c>
      <c r="AN197" s="137">
        <f t="shared" si="176"/>
        <v>0</v>
      </c>
      <c r="AO197" s="68"/>
      <c r="AP197" s="137">
        <f t="shared" si="177"/>
        <v>0</v>
      </c>
      <c r="AQ197" s="167">
        <f t="shared" si="178"/>
        <v>0</v>
      </c>
      <c r="AR197" s="164">
        <f t="shared" si="179"/>
        <v>0</v>
      </c>
      <c r="AS197" s="165">
        <f t="shared" si="180"/>
        <v>0</v>
      </c>
    </row>
    <row r="198" spans="2:45" outlineLevel="1" x14ac:dyDescent="0.35">
      <c r="B198" s="237" t="s">
        <v>92</v>
      </c>
      <c r="C198" s="62" t="s">
        <v>115</v>
      </c>
      <c r="D198" s="83"/>
      <c r="E198" s="68"/>
      <c r="F198" s="167">
        <f t="shared" si="162"/>
        <v>0</v>
      </c>
      <c r="G198" s="68"/>
      <c r="H198" s="167">
        <f t="shared" si="163"/>
        <v>0</v>
      </c>
      <c r="I198" s="68"/>
      <c r="J198" s="167">
        <f t="shared" si="164"/>
        <v>0</v>
      </c>
      <c r="K198" s="68"/>
      <c r="L198" s="167">
        <f t="shared" si="155"/>
        <v>0</v>
      </c>
      <c r="M198" s="164">
        <f t="shared" si="156"/>
        <v>0</v>
      </c>
      <c r="N198" s="165">
        <f t="shared" si="157"/>
        <v>0</v>
      </c>
      <c r="P198" s="169">
        <f>'Μέση ετήσια κατανάλωση'!$F155*Πελάτες!U194</f>
        <v>0</v>
      </c>
      <c r="Q198" s="68"/>
      <c r="R198" s="137">
        <f t="shared" si="165"/>
        <v>0</v>
      </c>
      <c r="S198" s="182">
        <f t="shared" si="166"/>
        <v>0</v>
      </c>
      <c r="T198" s="169">
        <f>'Μέση ετήσια κατανάλωση'!$F155*Πελάτες!X194</f>
        <v>0</v>
      </c>
      <c r="U198" s="137">
        <f>'Μέση ετήσια κατανάλωση'!$G155*(Πελάτες!V194-Πελάτες!$P194)</f>
        <v>0</v>
      </c>
      <c r="V198" s="137">
        <f t="shared" si="167"/>
        <v>0</v>
      </c>
      <c r="W198" s="68"/>
      <c r="X198" s="137">
        <f t="shared" si="168"/>
        <v>0</v>
      </c>
      <c r="Y198" s="167">
        <f t="shared" si="169"/>
        <v>0</v>
      </c>
      <c r="Z198" s="169">
        <f>'Μέση ετήσια κατανάλωση'!$F155*Πελάτες!AA194</f>
        <v>0</v>
      </c>
      <c r="AA198" s="137">
        <f>'Μέση ετήσια κατανάλωση'!$G155*(Πελάτες!Y194-Πελάτες!$P194)</f>
        <v>0</v>
      </c>
      <c r="AB198" s="137">
        <f t="shared" si="170"/>
        <v>0</v>
      </c>
      <c r="AC198" s="68"/>
      <c r="AD198" s="137">
        <f t="shared" si="171"/>
        <v>0</v>
      </c>
      <c r="AE198" s="167">
        <f t="shared" si="172"/>
        <v>0</v>
      </c>
      <c r="AF198" s="169">
        <f>'Μέση ετήσια κατανάλωση'!$F155*Πελάτες!AD194</f>
        <v>0</v>
      </c>
      <c r="AG198" s="137">
        <f>'Μέση ετήσια κατανάλωση'!$G155*(Πελάτες!AB194-Πελάτες!$P194)</f>
        <v>0</v>
      </c>
      <c r="AH198" s="137">
        <f t="shared" si="173"/>
        <v>0</v>
      </c>
      <c r="AI198" s="68"/>
      <c r="AJ198" s="137">
        <f t="shared" si="174"/>
        <v>0</v>
      </c>
      <c r="AK198" s="167">
        <f t="shared" si="175"/>
        <v>0</v>
      </c>
      <c r="AL198" s="169">
        <f>'Μέση ετήσια κατανάλωση'!$F155*Πελάτες!AG194</f>
        <v>0</v>
      </c>
      <c r="AM198" s="137">
        <f>'Μέση ετήσια κατανάλωση'!$G155*(Πελάτες!AE194-Πελάτες!$P194)</f>
        <v>0</v>
      </c>
      <c r="AN198" s="137">
        <f t="shared" si="176"/>
        <v>0</v>
      </c>
      <c r="AO198" s="68"/>
      <c r="AP198" s="137">
        <f t="shared" si="177"/>
        <v>0</v>
      </c>
      <c r="AQ198" s="167">
        <f t="shared" si="178"/>
        <v>0</v>
      </c>
      <c r="AR198" s="164">
        <f t="shared" si="179"/>
        <v>0</v>
      </c>
      <c r="AS198" s="165">
        <f t="shared" si="180"/>
        <v>0</v>
      </c>
    </row>
    <row r="199" spans="2:45" outlineLevel="1" x14ac:dyDescent="0.35">
      <c r="B199" s="238" t="s">
        <v>93</v>
      </c>
      <c r="C199" s="62" t="s">
        <v>115</v>
      </c>
      <c r="D199" s="83"/>
      <c r="E199" s="68"/>
      <c r="F199" s="167">
        <f t="shared" si="162"/>
        <v>0</v>
      </c>
      <c r="G199" s="68"/>
      <c r="H199" s="167">
        <f t="shared" si="163"/>
        <v>0</v>
      </c>
      <c r="I199" s="68"/>
      <c r="J199" s="167">
        <f t="shared" si="164"/>
        <v>0</v>
      </c>
      <c r="K199" s="68"/>
      <c r="L199" s="167">
        <f t="shared" si="155"/>
        <v>0</v>
      </c>
      <c r="M199" s="164">
        <f t="shared" si="156"/>
        <v>0</v>
      </c>
      <c r="N199" s="165">
        <f t="shared" si="157"/>
        <v>0</v>
      </c>
      <c r="P199" s="169">
        <f>'Μέση ετήσια κατανάλωση'!$F156*Πελάτες!U195</f>
        <v>0</v>
      </c>
      <c r="Q199" s="68"/>
      <c r="R199" s="137">
        <f t="shared" si="165"/>
        <v>0</v>
      </c>
      <c r="S199" s="182">
        <f t="shared" si="166"/>
        <v>0</v>
      </c>
      <c r="T199" s="169">
        <f>'Μέση ετήσια κατανάλωση'!$F156*Πελάτες!X195</f>
        <v>0</v>
      </c>
      <c r="U199" s="137">
        <f>'Μέση ετήσια κατανάλωση'!$G156*(Πελάτες!V195-Πελάτες!$P195)</f>
        <v>0</v>
      </c>
      <c r="V199" s="137">
        <f t="shared" si="167"/>
        <v>0</v>
      </c>
      <c r="W199" s="68"/>
      <c r="X199" s="137">
        <f t="shared" si="168"/>
        <v>0</v>
      </c>
      <c r="Y199" s="167">
        <f t="shared" si="169"/>
        <v>0</v>
      </c>
      <c r="Z199" s="169">
        <f>'Μέση ετήσια κατανάλωση'!$F156*Πελάτες!AA195</f>
        <v>0</v>
      </c>
      <c r="AA199" s="137">
        <f>'Μέση ετήσια κατανάλωση'!$G156*(Πελάτες!Y195-Πελάτες!$P195)</f>
        <v>0</v>
      </c>
      <c r="AB199" s="137">
        <f t="shared" si="170"/>
        <v>0</v>
      </c>
      <c r="AC199" s="68"/>
      <c r="AD199" s="137">
        <f t="shared" si="171"/>
        <v>0</v>
      </c>
      <c r="AE199" s="167">
        <f t="shared" si="172"/>
        <v>0</v>
      </c>
      <c r="AF199" s="169">
        <f>'Μέση ετήσια κατανάλωση'!$F156*Πελάτες!AD195</f>
        <v>0</v>
      </c>
      <c r="AG199" s="137">
        <f>'Μέση ετήσια κατανάλωση'!$G156*(Πελάτες!AB195-Πελάτες!$P195)</f>
        <v>0</v>
      </c>
      <c r="AH199" s="137">
        <f t="shared" si="173"/>
        <v>0</v>
      </c>
      <c r="AI199" s="68"/>
      <c r="AJ199" s="137">
        <f t="shared" si="174"/>
        <v>0</v>
      </c>
      <c r="AK199" s="167">
        <f t="shared" si="175"/>
        <v>0</v>
      </c>
      <c r="AL199" s="169">
        <f>'Μέση ετήσια κατανάλωση'!$F156*Πελάτες!AG195</f>
        <v>0</v>
      </c>
      <c r="AM199" s="137">
        <f>'Μέση ετήσια κατανάλωση'!$G156*(Πελάτες!AE195-Πελάτες!$P195)</f>
        <v>0</v>
      </c>
      <c r="AN199" s="137">
        <f t="shared" si="176"/>
        <v>0</v>
      </c>
      <c r="AO199" s="68"/>
      <c r="AP199" s="137">
        <f t="shared" si="177"/>
        <v>0</v>
      </c>
      <c r="AQ199" s="167">
        <f t="shared" si="178"/>
        <v>0</v>
      </c>
      <c r="AR199" s="164">
        <f t="shared" si="179"/>
        <v>0</v>
      </c>
      <c r="AS199" s="165">
        <f t="shared" si="180"/>
        <v>0</v>
      </c>
    </row>
    <row r="200" spans="2:45" outlineLevel="1" x14ac:dyDescent="0.35">
      <c r="B200" s="237" t="s">
        <v>94</v>
      </c>
      <c r="C200" s="62" t="s">
        <v>115</v>
      </c>
      <c r="D200" s="83"/>
      <c r="E200" s="68"/>
      <c r="F200" s="167">
        <f t="shared" si="162"/>
        <v>0</v>
      </c>
      <c r="G200" s="68"/>
      <c r="H200" s="167">
        <f t="shared" si="163"/>
        <v>0</v>
      </c>
      <c r="I200" s="68"/>
      <c r="J200" s="167">
        <f t="shared" si="164"/>
        <v>0</v>
      </c>
      <c r="K200" s="68"/>
      <c r="L200" s="167">
        <f t="shared" si="155"/>
        <v>0</v>
      </c>
      <c r="M200" s="164">
        <f t="shared" si="156"/>
        <v>0</v>
      </c>
      <c r="N200" s="165">
        <f t="shared" si="157"/>
        <v>0</v>
      </c>
      <c r="P200" s="169">
        <f>'Μέση ετήσια κατανάλωση'!$F157*Πελάτες!U196</f>
        <v>0</v>
      </c>
      <c r="Q200" s="68"/>
      <c r="R200" s="137">
        <f t="shared" si="165"/>
        <v>0</v>
      </c>
      <c r="S200" s="182">
        <f t="shared" si="166"/>
        <v>0</v>
      </c>
      <c r="T200" s="169">
        <f>'Μέση ετήσια κατανάλωση'!$F157*Πελάτες!X196</f>
        <v>0</v>
      </c>
      <c r="U200" s="137">
        <f>'Μέση ετήσια κατανάλωση'!$G157*(Πελάτες!V196-Πελάτες!$P196)</f>
        <v>0</v>
      </c>
      <c r="V200" s="137">
        <f t="shared" si="167"/>
        <v>0</v>
      </c>
      <c r="W200" s="68"/>
      <c r="X200" s="137">
        <f t="shared" si="168"/>
        <v>0</v>
      </c>
      <c r="Y200" s="167">
        <f t="shared" si="169"/>
        <v>0</v>
      </c>
      <c r="Z200" s="169">
        <f>'Μέση ετήσια κατανάλωση'!$F157*Πελάτες!AA196</f>
        <v>0</v>
      </c>
      <c r="AA200" s="137">
        <f>'Μέση ετήσια κατανάλωση'!$G157*(Πελάτες!Y196-Πελάτες!$P196)</f>
        <v>0</v>
      </c>
      <c r="AB200" s="137">
        <f t="shared" si="170"/>
        <v>0</v>
      </c>
      <c r="AC200" s="68"/>
      <c r="AD200" s="137">
        <f t="shared" si="171"/>
        <v>0</v>
      </c>
      <c r="AE200" s="167">
        <f t="shared" si="172"/>
        <v>0</v>
      </c>
      <c r="AF200" s="169">
        <f>'Μέση ετήσια κατανάλωση'!$F157*Πελάτες!AD196</f>
        <v>0</v>
      </c>
      <c r="AG200" s="137">
        <f>'Μέση ετήσια κατανάλωση'!$G157*(Πελάτες!AB196-Πελάτες!$P196)</f>
        <v>0</v>
      </c>
      <c r="AH200" s="137">
        <f t="shared" si="173"/>
        <v>0</v>
      </c>
      <c r="AI200" s="68"/>
      <c r="AJ200" s="137">
        <f t="shared" si="174"/>
        <v>0</v>
      </c>
      <c r="AK200" s="167">
        <f t="shared" si="175"/>
        <v>0</v>
      </c>
      <c r="AL200" s="169">
        <f>'Μέση ετήσια κατανάλωση'!$F157*Πελάτες!AG196</f>
        <v>0</v>
      </c>
      <c r="AM200" s="137">
        <f>'Μέση ετήσια κατανάλωση'!$G157*(Πελάτες!AE196-Πελάτες!$P196)</f>
        <v>0</v>
      </c>
      <c r="AN200" s="137">
        <f t="shared" si="176"/>
        <v>0</v>
      </c>
      <c r="AO200" s="68"/>
      <c r="AP200" s="137">
        <f t="shared" si="177"/>
        <v>0</v>
      </c>
      <c r="AQ200" s="167">
        <f t="shared" si="178"/>
        <v>0</v>
      </c>
      <c r="AR200" s="164">
        <f t="shared" si="179"/>
        <v>0</v>
      </c>
      <c r="AS200" s="165">
        <f t="shared" si="180"/>
        <v>0</v>
      </c>
    </row>
    <row r="201" spans="2:45" outlineLevel="1" x14ac:dyDescent="0.35">
      <c r="B201" s="238" t="s">
        <v>95</v>
      </c>
      <c r="C201" s="62" t="s">
        <v>115</v>
      </c>
      <c r="D201" s="83"/>
      <c r="E201" s="68"/>
      <c r="F201" s="167">
        <f t="shared" si="162"/>
        <v>0</v>
      </c>
      <c r="G201" s="68"/>
      <c r="H201" s="167">
        <f t="shared" si="163"/>
        <v>0</v>
      </c>
      <c r="I201" s="68"/>
      <c r="J201" s="167">
        <f t="shared" si="164"/>
        <v>0</v>
      </c>
      <c r="K201" s="68"/>
      <c r="L201" s="167">
        <f t="shared" si="155"/>
        <v>0</v>
      </c>
      <c r="M201" s="164">
        <f t="shared" si="156"/>
        <v>0</v>
      </c>
      <c r="N201" s="165">
        <f t="shared" si="157"/>
        <v>0</v>
      </c>
      <c r="P201" s="169">
        <f>'Μέση ετήσια κατανάλωση'!$F158*Πελάτες!U197</f>
        <v>0</v>
      </c>
      <c r="Q201" s="68"/>
      <c r="R201" s="137">
        <f t="shared" si="165"/>
        <v>0</v>
      </c>
      <c r="S201" s="182">
        <f t="shared" si="166"/>
        <v>0</v>
      </c>
      <c r="T201" s="169">
        <f>'Μέση ετήσια κατανάλωση'!$F158*Πελάτες!X197</f>
        <v>0</v>
      </c>
      <c r="U201" s="137">
        <f>'Μέση ετήσια κατανάλωση'!$G158*(Πελάτες!V197-Πελάτες!$P197)</f>
        <v>0</v>
      </c>
      <c r="V201" s="137">
        <f t="shared" si="167"/>
        <v>0</v>
      </c>
      <c r="W201" s="68"/>
      <c r="X201" s="137">
        <f t="shared" si="168"/>
        <v>0</v>
      </c>
      <c r="Y201" s="167">
        <f t="shared" si="169"/>
        <v>0</v>
      </c>
      <c r="Z201" s="169">
        <f>'Μέση ετήσια κατανάλωση'!$F158*Πελάτες!AA197</f>
        <v>0</v>
      </c>
      <c r="AA201" s="137">
        <f>'Μέση ετήσια κατανάλωση'!$G158*(Πελάτες!Y197-Πελάτες!$P197)</f>
        <v>0</v>
      </c>
      <c r="AB201" s="137">
        <f t="shared" si="170"/>
        <v>0</v>
      </c>
      <c r="AC201" s="68"/>
      <c r="AD201" s="137">
        <f t="shared" si="171"/>
        <v>0</v>
      </c>
      <c r="AE201" s="167">
        <f t="shared" si="172"/>
        <v>0</v>
      </c>
      <c r="AF201" s="169">
        <f>'Μέση ετήσια κατανάλωση'!$F158*Πελάτες!AD197</f>
        <v>0</v>
      </c>
      <c r="AG201" s="137">
        <f>'Μέση ετήσια κατανάλωση'!$G158*(Πελάτες!AB197-Πελάτες!$P197)</f>
        <v>0</v>
      </c>
      <c r="AH201" s="137">
        <f t="shared" si="173"/>
        <v>0</v>
      </c>
      <c r="AI201" s="68"/>
      <c r="AJ201" s="137">
        <f t="shared" si="174"/>
        <v>0</v>
      </c>
      <c r="AK201" s="167">
        <f t="shared" si="175"/>
        <v>0</v>
      </c>
      <c r="AL201" s="169">
        <f>'Μέση ετήσια κατανάλωση'!$F158*Πελάτες!AG197</f>
        <v>0</v>
      </c>
      <c r="AM201" s="137">
        <f>'Μέση ετήσια κατανάλωση'!$G158*(Πελάτες!AE197-Πελάτες!$P197)</f>
        <v>0</v>
      </c>
      <c r="AN201" s="137">
        <f t="shared" si="176"/>
        <v>0</v>
      </c>
      <c r="AO201" s="68"/>
      <c r="AP201" s="137">
        <f t="shared" si="177"/>
        <v>0</v>
      </c>
      <c r="AQ201" s="167">
        <f t="shared" si="178"/>
        <v>0</v>
      </c>
      <c r="AR201" s="164">
        <f t="shared" si="179"/>
        <v>0</v>
      </c>
      <c r="AS201" s="165">
        <f t="shared" si="180"/>
        <v>0</v>
      </c>
    </row>
    <row r="202" spans="2:45" outlineLevel="1" x14ac:dyDescent="0.35">
      <c r="B202" s="237" t="s">
        <v>96</v>
      </c>
      <c r="C202" s="62" t="s">
        <v>115</v>
      </c>
      <c r="D202" s="83"/>
      <c r="E202" s="68"/>
      <c r="F202" s="167">
        <f t="shared" si="162"/>
        <v>0</v>
      </c>
      <c r="G202" s="68"/>
      <c r="H202" s="167">
        <f t="shared" si="163"/>
        <v>0</v>
      </c>
      <c r="I202" s="68"/>
      <c r="J202" s="167">
        <f t="shared" si="164"/>
        <v>0</v>
      </c>
      <c r="K202" s="68"/>
      <c r="L202" s="167">
        <f t="shared" si="155"/>
        <v>0</v>
      </c>
      <c r="M202" s="164">
        <f t="shared" si="156"/>
        <v>0</v>
      </c>
      <c r="N202" s="165">
        <f t="shared" si="157"/>
        <v>0</v>
      </c>
      <c r="P202" s="169">
        <f>'Μέση ετήσια κατανάλωση'!$F159*Πελάτες!U198</f>
        <v>0</v>
      </c>
      <c r="Q202" s="68"/>
      <c r="R202" s="137">
        <f t="shared" si="165"/>
        <v>0</v>
      </c>
      <c r="S202" s="182">
        <f t="shared" si="166"/>
        <v>0</v>
      </c>
      <c r="T202" s="169">
        <f>'Μέση ετήσια κατανάλωση'!$F159*Πελάτες!X198</f>
        <v>0</v>
      </c>
      <c r="U202" s="137">
        <f>'Μέση ετήσια κατανάλωση'!$G159*(Πελάτες!V198-Πελάτες!$P198)</f>
        <v>0</v>
      </c>
      <c r="V202" s="137">
        <f t="shared" si="167"/>
        <v>0</v>
      </c>
      <c r="W202" s="68"/>
      <c r="X202" s="137">
        <f t="shared" si="168"/>
        <v>0</v>
      </c>
      <c r="Y202" s="167">
        <f t="shared" si="169"/>
        <v>0</v>
      </c>
      <c r="Z202" s="169">
        <f>'Μέση ετήσια κατανάλωση'!$F159*Πελάτες!AA198</f>
        <v>0</v>
      </c>
      <c r="AA202" s="137">
        <f>'Μέση ετήσια κατανάλωση'!$G159*(Πελάτες!Y198-Πελάτες!$P198)</f>
        <v>0</v>
      </c>
      <c r="AB202" s="137">
        <f t="shared" si="170"/>
        <v>0</v>
      </c>
      <c r="AC202" s="68"/>
      <c r="AD202" s="137">
        <f t="shared" si="171"/>
        <v>0</v>
      </c>
      <c r="AE202" s="167">
        <f t="shared" si="172"/>
        <v>0</v>
      </c>
      <c r="AF202" s="169">
        <f>'Μέση ετήσια κατανάλωση'!$F159*Πελάτες!AD198</f>
        <v>0</v>
      </c>
      <c r="AG202" s="137">
        <f>'Μέση ετήσια κατανάλωση'!$G159*(Πελάτες!AB198-Πελάτες!$P198)</f>
        <v>0</v>
      </c>
      <c r="AH202" s="137">
        <f t="shared" si="173"/>
        <v>0</v>
      </c>
      <c r="AI202" s="68"/>
      <c r="AJ202" s="137">
        <f t="shared" si="174"/>
        <v>0</v>
      </c>
      <c r="AK202" s="167">
        <f t="shared" si="175"/>
        <v>0</v>
      </c>
      <c r="AL202" s="169">
        <f>'Μέση ετήσια κατανάλωση'!$F159*Πελάτες!AG198</f>
        <v>0</v>
      </c>
      <c r="AM202" s="137">
        <f>'Μέση ετήσια κατανάλωση'!$G159*(Πελάτες!AE198-Πελάτες!$P198)</f>
        <v>0</v>
      </c>
      <c r="AN202" s="137">
        <f t="shared" si="176"/>
        <v>0</v>
      </c>
      <c r="AO202" s="68"/>
      <c r="AP202" s="137">
        <f t="shared" si="177"/>
        <v>0</v>
      </c>
      <c r="AQ202" s="167">
        <f t="shared" si="178"/>
        <v>0</v>
      </c>
      <c r="AR202" s="164">
        <f t="shared" si="179"/>
        <v>0</v>
      </c>
      <c r="AS202" s="165">
        <f t="shared" si="180"/>
        <v>0</v>
      </c>
    </row>
    <row r="203" spans="2:45" outlineLevel="1" x14ac:dyDescent="0.35">
      <c r="B203" s="238" t="s">
        <v>97</v>
      </c>
      <c r="C203" s="62" t="s">
        <v>115</v>
      </c>
      <c r="D203" s="83"/>
      <c r="E203" s="68"/>
      <c r="F203" s="167">
        <f t="shared" si="162"/>
        <v>0</v>
      </c>
      <c r="G203" s="68"/>
      <c r="H203" s="167">
        <f t="shared" si="163"/>
        <v>0</v>
      </c>
      <c r="I203" s="68"/>
      <c r="J203" s="167">
        <f t="shared" si="164"/>
        <v>0</v>
      </c>
      <c r="K203" s="68"/>
      <c r="L203" s="167">
        <f t="shared" si="155"/>
        <v>0</v>
      </c>
      <c r="M203" s="164">
        <f t="shared" si="156"/>
        <v>0</v>
      </c>
      <c r="N203" s="165">
        <f t="shared" si="157"/>
        <v>0</v>
      </c>
      <c r="P203" s="169">
        <f>'Μέση ετήσια κατανάλωση'!$F160*Πελάτες!U199</f>
        <v>620</v>
      </c>
      <c r="Q203" s="68"/>
      <c r="R203" s="137">
        <f t="shared" si="165"/>
        <v>620</v>
      </c>
      <c r="S203" s="182">
        <f t="shared" si="166"/>
        <v>0</v>
      </c>
      <c r="T203" s="169">
        <f>'Μέση ετήσια κατανάλωση'!$F160*Πελάτες!X199</f>
        <v>1240</v>
      </c>
      <c r="U203" s="137">
        <f>'Μέση ετήσια κατανάλωση'!$G160*(Πελάτες!V199-Πελάτες!$P199)</f>
        <v>3100</v>
      </c>
      <c r="V203" s="137">
        <f t="shared" si="167"/>
        <v>4340</v>
      </c>
      <c r="W203" s="68"/>
      <c r="X203" s="137">
        <f t="shared" si="168"/>
        <v>4340</v>
      </c>
      <c r="Y203" s="167">
        <f t="shared" si="169"/>
        <v>6</v>
      </c>
      <c r="Z203" s="169">
        <f>'Μέση ετήσια κατανάλωση'!$F160*Πελάτες!AA199</f>
        <v>0</v>
      </c>
      <c r="AA203" s="137">
        <f>'Μέση ετήσια κατανάλωση'!$G160*(Πελάτες!Y199-Πελάτες!$P199)</f>
        <v>9300</v>
      </c>
      <c r="AB203" s="137">
        <f t="shared" si="170"/>
        <v>9300</v>
      </c>
      <c r="AC203" s="68"/>
      <c r="AD203" s="137">
        <f t="shared" si="171"/>
        <v>9300</v>
      </c>
      <c r="AE203" s="167">
        <f t="shared" si="172"/>
        <v>1.1428571428571428</v>
      </c>
      <c r="AF203" s="169">
        <f>'Μέση ετήσια κατανάλωση'!$F160*Πελάτες!AD199</f>
        <v>0</v>
      </c>
      <c r="AG203" s="137">
        <f>'Μέση ετήσια κατανάλωση'!$G160*(Πελάτες!AB199-Πελάτες!$P199)</f>
        <v>9300</v>
      </c>
      <c r="AH203" s="137">
        <f t="shared" si="173"/>
        <v>9300</v>
      </c>
      <c r="AI203" s="68"/>
      <c r="AJ203" s="137">
        <f t="shared" si="174"/>
        <v>9300</v>
      </c>
      <c r="AK203" s="167">
        <f t="shared" si="175"/>
        <v>0</v>
      </c>
      <c r="AL203" s="169">
        <f>'Μέση ετήσια κατανάλωση'!$F160*Πελάτες!AG199</f>
        <v>620</v>
      </c>
      <c r="AM203" s="137">
        <f>'Μέση ετήσια κατανάλωση'!$G160*(Πελάτες!AE199-Πελάτες!$P199)</f>
        <v>9300</v>
      </c>
      <c r="AN203" s="137">
        <f t="shared" si="176"/>
        <v>9920</v>
      </c>
      <c r="AO203" s="68"/>
      <c r="AP203" s="137">
        <f t="shared" si="177"/>
        <v>9920</v>
      </c>
      <c r="AQ203" s="167">
        <f t="shared" si="178"/>
        <v>6.6666666666666666E-2</v>
      </c>
      <c r="AR203" s="164">
        <f t="shared" si="179"/>
        <v>33480</v>
      </c>
      <c r="AS203" s="165">
        <f t="shared" si="180"/>
        <v>1</v>
      </c>
    </row>
    <row r="204" spans="2:45" outlineLevel="1" x14ac:dyDescent="0.35">
      <c r="B204" s="237" t="s">
        <v>98</v>
      </c>
      <c r="C204" s="62" t="s">
        <v>115</v>
      </c>
      <c r="D204" s="83"/>
      <c r="E204" s="68"/>
      <c r="F204" s="167">
        <f t="shared" si="162"/>
        <v>0</v>
      </c>
      <c r="G204" s="68"/>
      <c r="H204" s="167">
        <f t="shared" si="163"/>
        <v>0</v>
      </c>
      <c r="I204" s="68"/>
      <c r="J204" s="167">
        <f t="shared" si="164"/>
        <v>0</v>
      </c>
      <c r="K204" s="68"/>
      <c r="L204" s="167">
        <f t="shared" si="155"/>
        <v>0</v>
      </c>
      <c r="M204" s="164">
        <f t="shared" si="156"/>
        <v>0</v>
      </c>
      <c r="N204" s="165">
        <f t="shared" si="157"/>
        <v>0</v>
      </c>
      <c r="P204" s="169">
        <f>'Μέση ετήσια κατανάλωση'!$F161*Πελάτες!U200</f>
        <v>0</v>
      </c>
      <c r="Q204" s="68"/>
      <c r="R204" s="137">
        <f t="shared" si="165"/>
        <v>0</v>
      </c>
      <c r="S204" s="182">
        <f t="shared" si="166"/>
        <v>0</v>
      </c>
      <c r="T204" s="169">
        <f>'Μέση ετήσια κατανάλωση'!$F161*Πελάτες!X200</f>
        <v>0</v>
      </c>
      <c r="U204" s="137">
        <f>'Μέση ετήσια κατανάλωση'!$G161*(Πελάτες!V200-Πελάτες!$P200)</f>
        <v>0</v>
      </c>
      <c r="V204" s="137">
        <f t="shared" si="167"/>
        <v>0</v>
      </c>
      <c r="W204" s="68"/>
      <c r="X204" s="137">
        <f t="shared" si="168"/>
        <v>0</v>
      </c>
      <c r="Y204" s="167">
        <f t="shared" si="169"/>
        <v>0</v>
      </c>
      <c r="Z204" s="169">
        <f>'Μέση ετήσια κατανάλωση'!$F161*Πελάτες!AA200</f>
        <v>0</v>
      </c>
      <c r="AA204" s="137">
        <f>'Μέση ετήσια κατανάλωση'!$G161*(Πελάτες!Y200-Πελάτες!$P200)</f>
        <v>0</v>
      </c>
      <c r="AB204" s="137">
        <f t="shared" si="170"/>
        <v>0</v>
      </c>
      <c r="AC204" s="68"/>
      <c r="AD204" s="137">
        <f t="shared" si="171"/>
        <v>0</v>
      </c>
      <c r="AE204" s="167">
        <f t="shared" si="172"/>
        <v>0</v>
      </c>
      <c r="AF204" s="169">
        <f>'Μέση ετήσια κατανάλωση'!$F161*Πελάτες!AD200</f>
        <v>0</v>
      </c>
      <c r="AG204" s="137">
        <f>'Μέση ετήσια κατανάλωση'!$G161*(Πελάτες!AB200-Πελάτες!$P200)</f>
        <v>0</v>
      </c>
      <c r="AH204" s="137">
        <f t="shared" si="173"/>
        <v>0</v>
      </c>
      <c r="AI204" s="68"/>
      <c r="AJ204" s="137">
        <f t="shared" si="174"/>
        <v>0</v>
      </c>
      <c r="AK204" s="167">
        <f t="shared" si="175"/>
        <v>0</v>
      </c>
      <c r="AL204" s="169">
        <f>'Μέση ετήσια κατανάλωση'!$F161*Πελάτες!AG200</f>
        <v>0</v>
      </c>
      <c r="AM204" s="137">
        <f>'Μέση ετήσια κατανάλωση'!$G161*(Πελάτες!AE200-Πελάτες!$P200)</f>
        <v>0</v>
      </c>
      <c r="AN204" s="137">
        <f t="shared" si="176"/>
        <v>0</v>
      </c>
      <c r="AO204" s="68"/>
      <c r="AP204" s="137">
        <f t="shared" si="177"/>
        <v>0</v>
      </c>
      <c r="AQ204" s="167">
        <f t="shared" si="178"/>
        <v>0</v>
      </c>
      <c r="AR204" s="164">
        <f t="shared" si="179"/>
        <v>0</v>
      </c>
      <c r="AS204" s="165">
        <f t="shared" si="180"/>
        <v>0</v>
      </c>
    </row>
    <row r="205" spans="2:45" outlineLevel="1" x14ac:dyDescent="0.35">
      <c r="B205" s="238" t="s">
        <v>99</v>
      </c>
      <c r="C205" s="62" t="s">
        <v>115</v>
      </c>
      <c r="D205" s="83"/>
      <c r="E205" s="68"/>
      <c r="F205" s="167">
        <f t="shared" si="162"/>
        <v>0</v>
      </c>
      <c r="G205" s="68"/>
      <c r="H205" s="167">
        <f t="shared" si="163"/>
        <v>0</v>
      </c>
      <c r="I205" s="68"/>
      <c r="J205" s="167">
        <f t="shared" si="164"/>
        <v>0</v>
      </c>
      <c r="K205" s="68">
        <v>1500</v>
      </c>
      <c r="L205" s="167">
        <f t="shared" si="155"/>
        <v>0</v>
      </c>
      <c r="M205" s="164">
        <f t="shared" si="156"/>
        <v>1500</v>
      </c>
      <c r="N205" s="165">
        <f t="shared" si="157"/>
        <v>0</v>
      </c>
      <c r="P205" s="169">
        <f>'Μέση ετήσια κατανάλωση'!$F162*Πελάτες!U201</f>
        <v>620</v>
      </c>
      <c r="Q205" s="68">
        <v>1500</v>
      </c>
      <c r="R205" s="137">
        <f t="shared" si="165"/>
        <v>2120</v>
      </c>
      <c r="S205" s="182">
        <f t="shared" si="166"/>
        <v>0.41333333333333333</v>
      </c>
      <c r="T205" s="169">
        <f>'Μέση ετήσια κατανάλωση'!$F162*Πελάτες!X201</f>
        <v>620</v>
      </c>
      <c r="U205" s="137">
        <f>'Μέση ετήσια κατανάλωση'!$G162*(Πελάτες!V201-Πελάτες!$P201)</f>
        <v>3100</v>
      </c>
      <c r="V205" s="137">
        <f t="shared" si="167"/>
        <v>3720</v>
      </c>
      <c r="W205" s="68">
        <v>1500</v>
      </c>
      <c r="X205" s="137">
        <f t="shared" si="168"/>
        <v>5220</v>
      </c>
      <c r="Y205" s="167">
        <f t="shared" si="169"/>
        <v>1.4622641509433962</v>
      </c>
      <c r="Z205" s="169">
        <f>'Μέση ετήσια κατανάλωση'!$F162*Πελάτες!AA201</f>
        <v>0</v>
      </c>
      <c r="AA205" s="137">
        <f>'Μέση ετήσια κατανάλωση'!$G162*(Πελάτες!Y201-Πελάτες!$P201)</f>
        <v>6200</v>
      </c>
      <c r="AB205" s="137">
        <f t="shared" si="170"/>
        <v>6200</v>
      </c>
      <c r="AC205" s="68">
        <v>1500</v>
      </c>
      <c r="AD205" s="137">
        <f t="shared" si="171"/>
        <v>7700</v>
      </c>
      <c r="AE205" s="167">
        <f t="shared" si="172"/>
        <v>0.47509578544061304</v>
      </c>
      <c r="AF205" s="169">
        <f>'Μέση ετήσια κατανάλωση'!$F162*Πελάτες!AD201</f>
        <v>1240</v>
      </c>
      <c r="AG205" s="137">
        <f>'Μέση ετήσια κατανάλωση'!$G162*(Πελάτες!AB201-Πελάτες!$P201)</f>
        <v>6200</v>
      </c>
      <c r="AH205" s="137">
        <f t="shared" si="173"/>
        <v>7440</v>
      </c>
      <c r="AI205" s="68">
        <v>1500</v>
      </c>
      <c r="AJ205" s="137">
        <f t="shared" si="174"/>
        <v>8940</v>
      </c>
      <c r="AK205" s="167">
        <f t="shared" si="175"/>
        <v>0.16103896103896104</v>
      </c>
      <c r="AL205" s="169">
        <f>'Μέση ετήσια κατανάλωση'!$F162*Πελάτες!AG201</f>
        <v>620</v>
      </c>
      <c r="AM205" s="137">
        <f>'Μέση ετήσια κατανάλωση'!$G162*(Πελάτες!AE201-Πελάτες!$P201)</f>
        <v>12400</v>
      </c>
      <c r="AN205" s="137">
        <f t="shared" si="176"/>
        <v>13020</v>
      </c>
      <c r="AO205" s="68">
        <v>1500</v>
      </c>
      <c r="AP205" s="137">
        <f t="shared" si="177"/>
        <v>14520</v>
      </c>
      <c r="AQ205" s="167">
        <f t="shared" si="178"/>
        <v>0.62416107382550334</v>
      </c>
      <c r="AR205" s="164">
        <f t="shared" si="179"/>
        <v>38500</v>
      </c>
      <c r="AS205" s="165">
        <f t="shared" si="180"/>
        <v>0.61773614439125257</v>
      </c>
    </row>
    <row r="206" spans="2:45" ht="15" customHeight="1" outlineLevel="1" x14ac:dyDescent="0.35">
      <c r="B206" s="49" t="s">
        <v>139</v>
      </c>
      <c r="C206" s="46" t="s">
        <v>115</v>
      </c>
      <c r="D206" s="184">
        <f>SUM(D181:D205)</f>
        <v>411759.31700000004</v>
      </c>
      <c r="E206" s="184">
        <f>SUM(E181:E205)</f>
        <v>413346.82</v>
      </c>
      <c r="F206" s="183">
        <f>IFERROR((E206-D206)/D206,0)</f>
        <v>3.8554148854875038E-3</v>
      </c>
      <c r="G206" s="184">
        <f>SUM(G181:G205)</f>
        <v>436826.50900000002</v>
      </c>
      <c r="H206" s="183">
        <f t="shared" ref="H206" si="181">IFERROR((G206-E206)/E206,0)</f>
        <v>5.6803845739033416E-2</v>
      </c>
      <c r="I206" s="184">
        <f>SUM(I181:I205)</f>
        <v>369725</v>
      </c>
      <c r="J206" s="183">
        <f t="shared" ref="J206" si="182">IFERROR((I206-G206)/G206,0)</f>
        <v>-0.15361134825267672</v>
      </c>
      <c r="K206" s="184">
        <f>SUM(K181:K205)</f>
        <v>644188</v>
      </c>
      <c r="L206" s="183">
        <f t="shared" si="155"/>
        <v>0.74234363378186485</v>
      </c>
      <c r="M206" s="184">
        <f>SUM(M181:M205)</f>
        <v>2275845.6460000002</v>
      </c>
      <c r="N206" s="177">
        <f t="shared" si="157"/>
        <v>0.11838748583630965</v>
      </c>
      <c r="P206" s="184">
        <f>SUM(P181:P205)</f>
        <v>13020</v>
      </c>
      <c r="Q206" s="184">
        <f>SUM(Q181:Q205)</f>
        <v>644188</v>
      </c>
      <c r="R206" s="184">
        <f>SUM(R181:R205)</f>
        <v>657208</v>
      </c>
      <c r="S206" s="166">
        <f>IFERROR((R206-K206)/K206,0)</f>
        <v>2.0211491055406185E-2</v>
      </c>
      <c r="T206" s="184">
        <f>SUM(T181:T205)</f>
        <v>11160</v>
      </c>
      <c r="U206" s="184">
        <f>SUM(U181:U205)</f>
        <v>65100</v>
      </c>
      <c r="V206" s="184">
        <f>SUM(V181:V205)</f>
        <v>76260</v>
      </c>
      <c r="W206" s="184">
        <f>SUM(W181:W205)</f>
        <v>644188</v>
      </c>
      <c r="X206" s="184">
        <f>SUM(X181:X205)</f>
        <v>720448</v>
      </c>
      <c r="Y206" s="183">
        <f>IFERROR((X206-R206)/R206,0)</f>
        <v>9.6225243758444809E-2</v>
      </c>
      <c r="Z206" s="184">
        <f>SUM(Z181:Z205)</f>
        <v>4960</v>
      </c>
      <c r="AA206" s="184">
        <f>SUM(AA181:AA205)</f>
        <v>120900</v>
      </c>
      <c r="AB206" s="184">
        <f>SUM(AB181:AB205)</f>
        <v>125860</v>
      </c>
      <c r="AC206" s="184">
        <f>SUM(AC181:AC205)</f>
        <v>644188</v>
      </c>
      <c r="AD206" s="184">
        <f>SUM(AD181:AD205)</f>
        <v>770048</v>
      </c>
      <c r="AE206" s="166">
        <f>IFERROR((AD206-X206)/X206,0)</f>
        <v>6.8846051345829259E-2</v>
      </c>
      <c r="AF206" s="184">
        <f>SUM(AF181:AF205)</f>
        <v>6200</v>
      </c>
      <c r="AG206" s="184">
        <f>SUM(AG181:AG205)</f>
        <v>145700</v>
      </c>
      <c r="AH206" s="184">
        <f>SUM(AH181:AH205)</f>
        <v>151900</v>
      </c>
      <c r="AI206" s="184">
        <f>SUM(AI181:AI205)</f>
        <v>644188</v>
      </c>
      <c r="AJ206" s="184">
        <f>SUM(AJ181:AJ205)</f>
        <v>796088</v>
      </c>
      <c r="AK206" s="166">
        <f t="shared" ref="AK206" si="183">IFERROR((AJ206-AD206)/AD206,0)</f>
        <v>3.3816073803191488E-2</v>
      </c>
      <c r="AL206" s="184">
        <f>SUM(AL181:AL205)</f>
        <v>7440</v>
      </c>
      <c r="AM206" s="184">
        <f>SUM(AM181:AM205)</f>
        <v>176700</v>
      </c>
      <c r="AN206" s="184">
        <f>SUM(AN181:AN205)</f>
        <v>184140</v>
      </c>
      <c r="AO206" s="184">
        <f>SUM(AO181:AO205)</f>
        <v>644188</v>
      </c>
      <c r="AP206" s="184">
        <f>SUM(AP181:AP205)</f>
        <v>828328</v>
      </c>
      <c r="AQ206" s="166">
        <f>IFERROR((AP206-AJ206)/AJ206,0)</f>
        <v>4.0498035393072125E-2</v>
      </c>
      <c r="AR206" s="184">
        <f>SUM(AR181:AR205)</f>
        <v>3772120</v>
      </c>
      <c r="AS206" s="165">
        <f>IFERROR((AP206/R206)^(1/4)-1,0)</f>
        <v>5.9558342274948384E-2</v>
      </c>
    </row>
    <row r="207" spans="2:45" ht="15" customHeight="1" x14ac:dyDescent="0.35">
      <c r="T207" s="38">
        <f>P206*0.9*10+T206</f>
        <v>128340</v>
      </c>
      <c r="Z207" s="38">
        <f>T206*0.9*10+Z206</f>
        <v>105400</v>
      </c>
      <c r="AF207" s="38">
        <f>Z206*0.9*10+AF206</f>
        <v>50840</v>
      </c>
      <c r="AL207" s="38">
        <f>AF206*0.9*10+AL206</f>
        <v>63240</v>
      </c>
      <c r="AP207" s="292"/>
    </row>
    <row r="208" spans="2:45" ht="15.5" x14ac:dyDescent="0.35">
      <c r="B208" s="306" t="s">
        <v>112</v>
      </c>
      <c r="C208" s="306"/>
      <c r="D208" s="306"/>
      <c r="E208" s="306"/>
      <c r="F208" s="306"/>
      <c r="G208" s="306"/>
      <c r="H208" s="306"/>
      <c r="I208" s="306"/>
      <c r="J208" s="306"/>
      <c r="K208" s="306"/>
      <c r="L208" s="306"/>
      <c r="M208" s="306"/>
      <c r="N208" s="306"/>
      <c r="O208" s="306"/>
      <c r="P208" s="306"/>
      <c r="Q208" s="306"/>
      <c r="R208" s="306"/>
      <c r="S208" s="306"/>
      <c r="T208" s="306"/>
      <c r="U208" s="306"/>
      <c r="V208" s="306"/>
      <c r="W208" s="306"/>
      <c r="X208" s="306"/>
      <c r="Y208" s="306"/>
      <c r="Z208" s="306"/>
      <c r="AA208" s="306"/>
      <c r="AB208" s="306"/>
      <c r="AC208" s="306"/>
      <c r="AD208" s="306"/>
      <c r="AE208" s="306"/>
      <c r="AF208" s="306"/>
      <c r="AG208" s="306"/>
      <c r="AH208" s="306"/>
      <c r="AI208" s="306"/>
      <c r="AJ208" s="306"/>
      <c r="AK208" s="306"/>
      <c r="AL208" s="306"/>
      <c r="AM208" s="306"/>
      <c r="AN208" s="306"/>
      <c r="AO208" s="306"/>
      <c r="AP208" s="306"/>
      <c r="AQ208" s="306"/>
      <c r="AR208" s="306"/>
      <c r="AS208" s="306"/>
    </row>
    <row r="209" spans="2:45" ht="5.5" customHeight="1" outlineLevel="1" x14ac:dyDescent="0.35">
      <c r="B209" s="102"/>
      <c r="C209" s="102"/>
      <c r="D209" s="102"/>
      <c r="E209" s="102"/>
      <c r="F209" s="102"/>
      <c r="G209" s="102"/>
      <c r="H209" s="102"/>
      <c r="I209" s="102"/>
      <c r="J209" s="102"/>
      <c r="K209" s="102"/>
      <c r="L209" s="102"/>
      <c r="M209" s="102"/>
      <c r="N209" s="102"/>
      <c r="O209" s="102"/>
      <c r="P209" s="102"/>
      <c r="Q209" s="102"/>
      <c r="R209" s="102"/>
      <c r="S209" s="102"/>
      <c r="T209" s="102"/>
      <c r="U209" s="102"/>
      <c r="V209" s="102"/>
      <c r="W209" s="102"/>
      <c r="X209" s="102"/>
      <c r="Y209" s="102"/>
      <c r="Z209" s="102"/>
      <c r="AA209" s="102"/>
      <c r="AB209" s="102"/>
      <c r="AC209" s="102"/>
      <c r="AD209" s="102"/>
      <c r="AE209" s="102"/>
      <c r="AF209" s="102"/>
      <c r="AG209" s="102"/>
      <c r="AH209" s="102"/>
      <c r="AI209" s="102"/>
      <c r="AJ209" s="102"/>
      <c r="AK209" s="102"/>
    </row>
    <row r="210" spans="2:45" outlineLevel="1" x14ac:dyDescent="0.35">
      <c r="B210" s="326"/>
      <c r="C210" s="335" t="s">
        <v>105</v>
      </c>
      <c r="D210" s="317" t="s">
        <v>131</v>
      </c>
      <c r="E210" s="318"/>
      <c r="F210" s="318"/>
      <c r="G210" s="318"/>
      <c r="H210" s="318"/>
      <c r="I210" s="318"/>
      <c r="J210" s="318"/>
      <c r="K210" s="318"/>
      <c r="L210" s="319"/>
      <c r="M210" s="322" t="str">
        <f xml:space="preserve"> D211&amp;" - "&amp;K211</f>
        <v>2019 - 2023</v>
      </c>
      <c r="N210" s="323"/>
      <c r="P210" s="317" t="s">
        <v>132</v>
      </c>
      <c r="Q210" s="318"/>
      <c r="R210" s="318"/>
      <c r="S210" s="318"/>
      <c r="T210" s="318"/>
      <c r="U210" s="318"/>
      <c r="V210" s="318"/>
      <c r="W210" s="318"/>
      <c r="X210" s="318"/>
      <c r="Y210" s="318"/>
      <c r="Z210" s="318"/>
      <c r="AA210" s="318"/>
      <c r="AB210" s="318"/>
      <c r="AC210" s="318"/>
      <c r="AD210" s="318"/>
      <c r="AE210" s="318"/>
      <c r="AF210" s="318"/>
      <c r="AG210" s="318"/>
      <c r="AH210" s="318"/>
      <c r="AI210" s="318"/>
      <c r="AJ210" s="318"/>
      <c r="AK210" s="318"/>
      <c r="AL210" s="318"/>
      <c r="AM210" s="318"/>
      <c r="AN210" s="318"/>
      <c r="AO210" s="318"/>
      <c r="AP210" s="318"/>
      <c r="AQ210" s="318"/>
      <c r="AR210" s="318"/>
      <c r="AS210" s="319"/>
    </row>
    <row r="211" spans="2:45" outlineLevel="1" x14ac:dyDescent="0.35">
      <c r="B211" s="327"/>
      <c r="C211" s="335"/>
      <c r="D211" s="81">
        <f>$C$3-5</f>
        <v>2019</v>
      </c>
      <c r="E211" s="317">
        <f>$C$3-4</f>
        <v>2020</v>
      </c>
      <c r="F211" s="319"/>
      <c r="G211" s="317">
        <f>$C$3-3</f>
        <v>2021</v>
      </c>
      <c r="H211" s="319"/>
      <c r="I211" s="317">
        <f>$C$3-2</f>
        <v>2022</v>
      </c>
      <c r="J211" s="319"/>
      <c r="K211" s="317">
        <f>$C$3-1</f>
        <v>2023</v>
      </c>
      <c r="L211" s="319"/>
      <c r="M211" s="324"/>
      <c r="N211" s="325"/>
      <c r="P211" s="346">
        <f>$C$3</f>
        <v>2024</v>
      </c>
      <c r="Q211" s="347"/>
      <c r="R211" s="347"/>
      <c r="S211" s="345"/>
      <c r="T211" s="346">
        <f>$C$3+1</f>
        <v>2025</v>
      </c>
      <c r="U211" s="347"/>
      <c r="V211" s="347"/>
      <c r="W211" s="347"/>
      <c r="X211" s="347"/>
      <c r="Y211" s="345"/>
      <c r="Z211" s="317">
        <f>$C$3+2</f>
        <v>2026</v>
      </c>
      <c r="AA211" s="318"/>
      <c r="AB211" s="318"/>
      <c r="AC211" s="318"/>
      <c r="AD211" s="318"/>
      <c r="AE211" s="319"/>
      <c r="AF211" s="317">
        <f>$C$3+3</f>
        <v>2027</v>
      </c>
      <c r="AG211" s="318"/>
      <c r="AH211" s="318"/>
      <c r="AI211" s="318"/>
      <c r="AJ211" s="318"/>
      <c r="AK211" s="319"/>
      <c r="AL211" s="317">
        <f>$C$3+4</f>
        <v>2028</v>
      </c>
      <c r="AM211" s="318"/>
      <c r="AN211" s="318"/>
      <c r="AO211" s="318"/>
      <c r="AP211" s="318"/>
      <c r="AQ211" s="319"/>
      <c r="AR211" s="320" t="str">
        <f>P211&amp;" - "&amp;AL211</f>
        <v>2024 - 2028</v>
      </c>
      <c r="AS211" s="321"/>
    </row>
    <row r="212" spans="2:45" ht="15" customHeight="1" outlineLevel="1" x14ac:dyDescent="0.35">
      <c r="B212" s="327"/>
      <c r="C212" s="335"/>
      <c r="D212" s="355" t="s">
        <v>151</v>
      </c>
      <c r="E212" s="352" t="s">
        <v>151</v>
      </c>
      <c r="F212" s="357" t="s">
        <v>135</v>
      </c>
      <c r="G212" s="352" t="s">
        <v>151</v>
      </c>
      <c r="H212" s="357" t="s">
        <v>135</v>
      </c>
      <c r="I212" s="352" t="s">
        <v>151</v>
      </c>
      <c r="J212" s="359" t="s">
        <v>135</v>
      </c>
      <c r="K212" s="352" t="s">
        <v>151</v>
      </c>
      <c r="L212" s="359" t="s">
        <v>135</v>
      </c>
      <c r="M212" s="352" t="s">
        <v>127</v>
      </c>
      <c r="N212" s="350" t="s">
        <v>136</v>
      </c>
      <c r="P212" s="352" t="str">
        <f>"Διανεμόμενες ποσότητες σε πελάτες που συνδέθηκαν το "&amp;P211</f>
        <v>Διανεμόμενες ποσότητες σε πελάτες που συνδέθηκαν το 2024</v>
      </c>
      <c r="Q212" s="344" t="s">
        <v>152</v>
      </c>
      <c r="R212" s="344" t="s">
        <v>153</v>
      </c>
      <c r="S212" s="354" t="s">
        <v>135</v>
      </c>
      <c r="T212" s="346" t="s">
        <v>154</v>
      </c>
      <c r="U212" s="347"/>
      <c r="V212" s="347"/>
      <c r="W212" s="344" t="s">
        <v>152</v>
      </c>
      <c r="X212" s="344" t="s">
        <v>153</v>
      </c>
      <c r="Y212" s="345" t="s">
        <v>135</v>
      </c>
      <c r="Z212" s="346" t="s">
        <v>154</v>
      </c>
      <c r="AA212" s="347"/>
      <c r="AB212" s="347"/>
      <c r="AC212" s="344" t="s">
        <v>152</v>
      </c>
      <c r="AD212" s="344" t="s">
        <v>153</v>
      </c>
      <c r="AE212" s="345" t="s">
        <v>135</v>
      </c>
      <c r="AF212" s="346" t="s">
        <v>154</v>
      </c>
      <c r="AG212" s="347"/>
      <c r="AH212" s="347"/>
      <c r="AI212" s="344" t="s">
        <v>152</v>
      </c>
      <c r="AJ212" s="344" t="s">
        <v>153</v>
      </c>
      <c r="AK212" s="345" t="s">
        <v>135</v>
      </c>
      <c r="AL212" s="346" t="s">
        <v>154</v>
      </c>
      <c r="AM212" s="347"/>
      <c r="AN212" s="347"/>
      <c r="AO212" s="344" t="s">
        <v>152</v>
      </c>
      <c r="AP212" s="344" t="s">
        <v>153</v>
      </c>
      <c r="AQ212" s="345" t="s">
        <v>135</v>
      </c>
      <c r="AR212" s="348" t="s">
        <v>127</v>
      </c>
      <c r="AS212" s="342" t="s">
        <v>136</v>
      </c>
    </row>
    <row r="213" spans="2:45" ht="58" outlineLevel="1" x14ac:dyDescent="0.35">
      <c r="B213" s="328"/>
      <c r="C213" s="335"/>
      <c r="D213" s="356"/>
      <c r="E213" s="353"/>
      <c r="F213" s="358"/>
      <c r="G213" s="353"/>
      <c r="H213" s="358"/>
      <c r="I213" s="353"/>
      <c r="J213" s="360"/>
      <c r="K213" s="353"/>
      <c r="L213" s="360"/>
      <c r="M213" s="353"/>
      <c r="N213" s="351"/>
      <c r="P213" s="353"/>
      <c r="Q213" s="344"/>
      <c r="R213" s="344"/>
      <c r="S213" s="354"/>
      <c r="T213" s="122" t="str">
        <f>"Διανεμόμενες ποσότητες σε πελάτες που συνδέθηκαν το "&amp;T211</f>
        <v>Διανεμόμενες ποσότητες σε πελάτες που συνδέθηκαν το 2025</v>
      </c>
      <c r="U213" s="104" t="str">
        <f>"Διανεμόμενες ποσότητες σε πελάτες που συνδέθηκαν το "&amp;P211</f>
        <v>Διανεμόμενες ποσότητες σε πελάτες που συνδέθηκαν το 2024</v>
      </c>
      <c r="V213" s="58" t="s">
        <v>155</v>
      </c>
      <c r="W213" s="344"/>
      <c r="X213" s="344"/>
      <c r="Y213" s="345"/>
      <c r="Z213" s="122" t="str">
        <f>"Διανεμόμενες ποσότητες σε πελάτες που συνδέθηκαν το "&amp;Z211</f>
        <v>Διανεμόμενες ποσότητες σε πελάτες που συνδέθηκαν το 2026</v>
      </c>
      <c r="AA213" s="104" t="str">
        <f>"Διανεμόμενες ποσότητες σε πελάτες που συνδέθηκαν το "&amp;$P$12&amp;" - "&amp;T211</f>
        <v>Διανεμόμενες ποσότητες σε πελάτες που συνδέθηκαν το 2024 - 2025</v>
      </c>
      <c r="AB213" s="58" t="s">
        <v>155</v>
      </c>
      <c r="AC213" s="344"/>
      <c r="AD213" s="344"/>
      <c r="AE213" s="345"/>
      <c r="AF213" s="122" t="str">
        <f>"Διανεμόμενες ποσότητες σε πελάτες που συνδέθηκαν το "&amp;AF211</f>
        <v>Διανεμόμενες ποσότητες σε πελάτες που συνδέθηκαν το 2027</v>
      </c>
      <c r="AG213" s="104" t="str">
        <f>"Διανεμόμενες ποσότητες σε πελάτες που συνδέθηκαν το "&amp;$P$12&amp;" - "&amp;Z211</f>
        <v>Διανεμόμενες ποσότητες σε πελάτες που συνδέθηκαν το 2024 - 2026</v>
      </c>
      <c r="AH213" s="58" t="s">
        <v>155</v>
      </c>
      <c r="AI213" s="344"/>
      <c r="AJ213" s="344"/>
      <c r="AK213" s="345"/>
      <c r="AL213" s="122" t="str">
        <f>"Διανεμόμενες ποσότητες σε πελάτες που συνδέθηκαν το "&amp;AL211</f>
        <v>Διανεμόμενες ποσότητες σε πελάτες που συνδέθηκαν το 2028</v>
      </c>
      <c r="AM213" s="104" t="str">
        <f>"Διανεμόμενες ποσότητες σε πελάτες που συνδέθηκαν το "&amp;$P$12&amp;" - "&amp;AF211</f>
        <v>Διανεμόμενες ποσότητες σε πελάτες που συνδέθηκαν το 2024 - 2027</v>
      </c>
      <c r="AN213" s="58" t="s">
        <v>155</v>
      </c>
      <c r="AO213" s="344"/>
      <c r="AP213" s="344"/>
      <c r="AQ213" s="345"/>
      <c r="AR213" s="349"/>
      <c r="AS213" s="343"/>
    </row>
    <row r="214" spans="2:45" outlineLevel="1" x14ac:dyDescent="0.35">
      <c r="B214" s="237" t="s">
        <v>75</v>
      </c>
      <c r="C214" s="62" t="s">
        <v>115</v>
      </c>
      <c r="D214" s="83"/>
      <c r="E214" s="68"/>
      <c r="F214" s="167">
        <f t="shared" ref="F214" si="184">IFERROR((E214-D214)/D214,0)</f>
        <v>0</v>
      </c>
      <c r="G214" s="68"/>
      <c r="H214" s="167">
        <f>IFERROR((G214-E214)/E214,0)</f>
        <v>0</v>
      </c>
      <c r="I214" s="68"/>
      <c r="J214" s="167">
        <f>IFERROR((I214-G214)/G214,0)</f>
        <v>0</v>
      </c>
      <c r="K214" s="68"/>
      <c r="L214" s="167">
        <f t="shared" ref="L214:L239" si="185">IFERROR((K214-I214)/I214,0)</f>
        <v>0</v>
      </c>
      <c r="M214" s="164">
        <f t="shared" ref="M214:M238" si="186">D214+E214+G214+I214+K214</f>
        <v>0</v>
      </c>
      <c r="N214" s="165">
        <f t="shared" ref="N214:N239" si="187">IFERROR((K214/D214)^(1/4)-1,0)</f>
        <v>0</v>
      </c>
      <c r="P214" s="169">
        <f>'Μέση ετήσια κατανάλωση'!$F169*Πελάτες!U209</f>
        <v>0</v>
      </c>
      <c r="Q214" s="6"/>
      <c r="R214" s="137">
        <f>P214+Q214</f>
        <v>0</v>
      </c>
      <c r="S214" s="182">
        <f t="shared" ref="S214" si="188">IFERROR((R214-K214)/K214,0)</f>
        <v>0</v>
      </c>
      <c r="T214" s="169">
        <f>'Μέση ετήσια κατανάλωση'!$F169*Πελάτες!X209</f>
        <v>0</v>
      </c>
      <c r="U214" s="137">
        <f>'Μέση ετήσια κατανάλωση'!$G169*(Πελάτες!V209-Πελάτες!$P209)</f>
        <v>0</v>
      </c>
      <c r="V214" s="137">
        <f>T214+U214</f>
        <v>0</v>
      </c>
      <c r="W214" s="6"/>
      <c r="X214" s="137">
        <f>V214+W214</f>
        <v>0</v>
      </c>
      <c r="Y214" s="167">
        <f t="shared" ref="Y214" si="189">IFERROR((X214-R214)/R214,0)</f>
        <v>0</v>
      </c>
      <c r="Z214" s="169">
        <f>'Μέση ετήσια κατανάλωση'!$F169*Πελάτες!AA209</f>
        <v>0</v>
      </c>
      <c r="AA214" s="137">
        <f>'Μέση ετήσια κατανάλωση'!$G169*(Πελάτες!Y209-Πελάτες!$P209)</f>
        <v>0</v>
      </c>
      <c r="AB214" s="137">
        <f>Z214+AA214</f>
        <v>0</v>
      </c>
      <c r="AC214" s="6"/>
      <c r="AD214" s="137">
        <f>AB214+AC214</f>
        <v>0</v>
      </c>
      <c r="AE214" s="167">
        <f>IFERROR((AD214-X214)/X214,0)</f>
        <v>0</v>
      </c>
      <c r="AF214" s="169">
        <f>'Μέση ετήσια κατανάλωση'!$F169*Πελάτες!AD209</f>
        <v>0</v>
      </c>
      <c r="AG214" s="137">
        <f>'Μέση ετήσια κατανάλωση'!$G169*(Πελάτες!AB209-Πελάτες!$P209)</f>
        <v>0</v>
      </c>
      <c r="AH214" s="137">
        <f>AF214+AG214</f>
        <v>0</v>
      </c>
      <c r="AI214" s="6"/>
      <c r="AJ214" s="137">
        <f>AH214+AI214</f>
        <v>0</v>
      </c>
      <c r="AK214" s="167">
        <f>IFERROR((AJ214-AD214)/AD214,0)</f>
        <v>0</v>
      </c>
      <c r="AL214" s="169">
        <f>'Μέση ετήσια κατανάλωση'!$F169*Πελάτες!AG209</f>
        <v>0</v>
      </c>
      <c r="AM214" s="137">
        <f>'Μέση ετήσια κατανάλωση'!$G169*(Πελάτες!AE209-Πελάτες!$P209)</f>
        <v>0</v>
      </c>
      <c r="AN214" s="137">
        <f>AL214+AM214</f>
        <v>0</v>
      </c>
      <c r="AO214" s="6"/>
      <c r="AP214" s="137">
        <f>AN214+AO214</f>
        <v>0</v>
      </c>
      <c r="AQ214" s="167">
        <f>IFERROR((AP214-AJ214)/AJ214,0)</f>
        <v>0</v>
      </c>
      <c r="AR214" s="164">
        <f t="shared" ref="AR214" si="190">R214+X214+AD214+AJ214+AP214</f>
        <v>0</v>
      </c>
      <c r="AS214" s="165">
        <f t="shared" ref="AS214" si="191">IFERROR((AP214/R214)^(1/4)-1,0)</f>
        <v>0</v>
      </c>
    </row>
    <row r="215" spans="2:45" outlineLevel="1" x14ac:dyDescent="0.35">
      <c r="B215" s="238" t="s">
        <v>76</v>
      </c>
      <c r="C215" s="62" t="s">
        <v>115</v>
      </c>
      <c r="D215" s="83"/>
      <c r="E215" s="68"/>
      <c r="F215" s="167">
        <f t="shared" ref="F215:F238" si="192">IFERROR((E215-D215)/D215,0)</f>
        <v>0</v>
      </c>
      <c r="G215" s="68"/>
      <c r="H215" s="167">
        <f t="shared" ref="H215:H238" si="193">IFERROR((G215-E215)/E215,0)</f>
        <v>0</v>
      </c>
      <c r="I215" s="68"/>
      <c r="J215" s="167">
        <f t="shared" ref="J215:J238" si="194">IFERROR((I215-G215)/G215,0)</f>
        <v>0</v>
      </c>
      <c r="K215" s="68"/>
      <c r="L215" s="167">
        <f t="shared" si="185"/>
        <v>0</v>
      </c>
      <c r="M215" s="164">
        <f t="shared" si="186"/>
        <v>0</v>
      </c>
      <c r="N215" s="165">
        <f t="shared" si="187"/>
        <v>0</v>
      </c>
      <c r="P215" s="169">
        <f>'Μέση ετήσια κατανάλωση'!$F170*Πελάτες!U210</f>
        <v>0</v>
      </c>
      <c r="Q215" s="6"/>
      <c r="R215" s="137">
        <f t="shared" ref="R215:R238" si="195">P215+Q215</f>
        <v>0</v>
      </c>
      <c r="S215" s="182">
        <f t="shared" ref="S215:S238" si="196">IFERROR((R215-K215)/K215,0)</f>
        <v>0</v>
      </c>
      <c r="T215" s="169">
        <f>'Μέση ετήσια κατανάλωση'!$F170*Πελάτες!X210</f>
        <v>0</v>
      </c>
      <c r="U215" s="137">
        <f>'Μέση ετήσια κατανάλωση'!$G170*(Πελάτες!V210-Πελάτες!$P210)</f>
        <v>0</v>
      </c>
      <c r="V215" s="137">
        <f t="shared" ref="V215:V238" si="197">T215+U215</f>
        <v>0</v>
      </c>
      <c r="W215" s="6"/>
      <c r="X215" s="137">
        <f t="shared" ref="X215:X238" si="198">V215+W215</f>
        <v>0</v>
      </c>
      <c r="Y215" s="167">
        <f t="shared" ref="Y215:Y238" si="199">IFERROR((X215-R215)/R215,0)</f>
        <v>0</v>
      </c>
      <c r="Z215" s="169">
        <f>'Μέση ετήσια κατανάλωση'!$F170*Πελάτες!AA210</f>
        <v>0</v>
      </c>
      <c r="AA215" s="137">
        <f>'Μέση ετήσια κατανάλωση'!$G170*(Πελάτες!Y210-Πελάτες!$P210)</f>
        <v>0</v>
      </c>
      <c r="AB215" s="137">
        <f t="shared" ref="AB215:AB238" si="200">Z215+AA215</f>
        <v>0</v>
      </c>
      <c r="AC215" s="6"/>
      <c r="AD215" s="137">
        <f t="shared" ref="AD215:AD238" si="201">AB215+AC215</f>
        <v>0</v>
      </c>
      <c r="AE215" s="167">
        <f t="shared" ref="AE215:AE238" si="202">IFERROR((AD215-X215)/X215,0)</f>
        <v>0</v>
      </c>
      <c r="AF215" s="169">
        <f>'Μέση ετήσια κατανάλωση'!$F170*Πελάτες!AD210</f>
        <v>0</v>
      </c>
      <c r="AG215" s="137">
        <f>'Μέση ετήσια κατανάλωση'!$G170*(Πελάτες!AB210-Πελάτες!$P210)</f>
        <v>0</v>
      </c>
      <c r="AH215" s="137">
        <f t="shared" ref="AH215:AH238" si="203">AF215+AG215</f>
        <v>0</v>
      </c>
      <c r="AI215" s="6"/>
      <c r="AJ215" s="137">
        <f t="shared" ref="AJ215:AJ238" si="204">AH215+AI215</f>
        <v>0</v>
      </c>
      <c r="AK215" s="167">
        <f t="shared" ref="AK215:AK238" si="205">IFERROR((AJ215-AD215)/AD215,0)</f>
        <v>0</v>
      </c>
      <c r="AL215" s="169">
        <f>'Μέση ετήσια κατανάλωση'!$F170*Πελάτες!AG210</f>
        <v>0</v>
      </c>
      <c r="AM215" s="137">
        <f>'Μέση ετήσια κατανάλωση'!$G170*(Πελάτες!AE210-Πελάτες!$P210)</f>
        <v>0</v>
      </c>
      <c r="AN215" s="137">
        <f t="shared" ref="AN215:AN238" si="206">AL215+AM215</f>
        <v>0</v>
      </c>
      <c r="AO215" s="6"/>
      <c r="AP215" s="137">
        <f t="shared" ref="AP215:AP238" si="207">AN215+AO215</f>
        <v>0</v>
      </c>
      <c r="AQ215" s="167">
        <f t="shared" ref="AQ215:AQ238" si="208">IFERROR((AP215-AJ215)/AJ215,0)</f>
        <v>0</v>
      </c>
      <c r="AR215" s="164">
        <f t="shared" ref="AR215:AR238" si="209">R215+X215+AD215+AJ215+AP215</f>
        <v>0</v>
      </c>
      <c r="AS215" s="165">
        <f t="shared" ref="AS215:AS238" si="210">IFERROR((AP215/R215)^(1/4)-1,0)</f>
        <v>0</v>
      </c>
    </row>
    <row r="216" spans="2:45" outlineLevel="1" x14ac:dyDescent="0.35">
      <c r="B216" s="237" t="s">
        <v>77</v>
      </c>
      <c r="C216" s="62" t="s">
        <v>115</v>
      </c>
      <c r="D216" s="83"/>
      <c r="E216" s="68"/>
      <c r="F216" s="167">
        <f t="shared" si="192"/>
        <v>0</v>
      </c>
      <c r="G216" s="68"/>
      <c r="H216" s="167">
        <f t="shared" si="193"/>
        <v>0</v>
      </c>
      <c r="I216" s="68"/>
      <c r="J216" s="167">
        <f t="shared" si="194"/>
        <v>0</v>
      </c>
      <c r="K216" s="68"/>
      <c r="L216" s="167">
        <f t="shared" si="185"/>
        <v>0</v>
      </c>
      <c r="M216" s="164">
        <f t="shared" si="186"/>
        <v>0</v>
      </c>
      <c r="N216" s="165">
        <f t="shared" si="187"/>
        <v>0</v>
      </c>
      <c r="P216" s="169">
        <f>'Μέση ετήσια κατανάλωση'!$F171*Πελάτες!U211</f>
        <v>0</v>
      </c>
      <c r="Q216" s="6"/>
      <c r="R216" s="137">
        <f t="shared" si="195"/>
        <v>0</v>
      </c>
      <c r="S216" s="182">
        <f t="shared" si="196"/>
        <v>0</v>
      </c>
      <c r="T216" s="169">
        <f>'Μέση ετήσια κατανάλωση'!$F171*Πελάτες!X211</f>
        <v>0</v>
      </c>
      <c r="U216" s="137">
        <f>'Μέση ετήσια κατανάλωση'!$G171*(Πελάτες!V211-Πελάτες!$P211)</f>
        <v>0</v>
      </c>
      <c r="V216" s="137">
        <f t="shared" si="197"/>
        <v>0</v>
      </c>
      <c r="W216" s="6"/>
      <c r="X216" s="137">
        <f t="shared" si="198"/>
        <v>0</v>
      </c>
      <c r="Y216" s="167">
        <f t="shared" si="199"/>
        <v>0</v>
      </c>
      <c r="Z216" s="169">
        <f>'Μέση ετήσια κατανάλωση'!$F171*Πελάτες!AA211</f>
        <v>0</v>
      </c>
      <c r="AA216" s="137">
        <f>'Μέση ετήσια κατανάλωση'!$G171*(Πελάτες!Y211-Πελάτες!$P211)</f>
        <v>0</v>
      </c>
      <c r="AB216" s="137">
        <f t="shared" si="200"/>
        <v>0</v>
      </c>
      <c r="AC216" s="6"/>
      <c r="AD216" s="137">
        <f t="shared" si="201"/>
        <v>0</v>
      </c>
      <c r="AE216" s="167">
        <f t="shared" si="202"/>
        <v>0</v>
      </c>
      <c r="AF216" s="169">
        <f>'Μέση ετήσια κατανάλωση'!$F171*Πελάτες!AD211</f>
        <v>0</v>
      </c>
      <c r="AG216" s="137">
        <f>'Μέση ετήσια κατανάλωση'!$G171*(Πελάτες!AB211-Πελάτες!$P211)</f>
        <v>0</v>
      </c>
      <c r="AH216" s="137">
        <f t="shared" si="203"/>
        <v>0</v>
      </c>
      <c r="AI216" s="6"/>
      <c r="AJ216" s="137">
        <f t="shared" si="204"/>
        <v>0</v>
      </c>
      <c r="AK216" s="167">
        <f t="shared" si="205"/>
        <v>0</v>
      </c>
      <c r="AL216" s="169">
        <f>'Μέση ετήσια κατανάλωση'!$F171*Πελάτες!AG211</f>
        <v>0</v>
      </c>
      <c r="AM216" s="137">
        <f>'Μέση ετήσια κατανάλωση'!$G171*(Πελάτες!AE211-Πελάτες!$P211)</f>
        <v>0</v>
      </c>
      <c r="AN216" s="137">
        <f t="shared" si="206"/>
        <v>0</v>
      </c>
      <c r="AO216" s="6"/>
      <c r="AP216" s="137">
        <f t="shared" si="207"/>
        <v>0</v>
      </c>
      <c r="AQ216" s="167">
        <f t="shared" si="208"/>
        <v>0</v>
      </c>
      <c r="AR216" s="164">
        <f t="shared" si="209"/>
        <v>0</v>
      </c>
      <c r="AS216" s="165">
        <f t="shared" si="210"/>
        <v>0</v>
      </c>
    </row>
    <row r="217" spans="2:45" outlineLevel="1" x14ac:dyDescent="0.35">
      <c r="B217" s="238" t="s">
        <v>78</v>
      </c>
      <c r="C217" s="62" t="s">
        <v>115</v>
      </c>
      <c r="D217" s="83"/>
      <c r="E217" s="68"/>
      <c r="F217" s="167">
        <f t="shared" si="192"/>
        <v>0</v>
      </c>
      <c r="G217" s="68"/>
      <c r="H217" s="167">
        <f t="shared" si="193"/>
        <v>0</v>
      </c>
      <c r="I217" s="68"/>
      <c r="J217" s="167">
        <f t="shared" si="194"/>
        <v>0</v>
      </c>
      <c r="K217" s="68"/>
      <c r="L217" s="167">
        <f t="shared" si="185"/>
        <v>0</v>
      </c>
      <c r="M217" s="164">
        <f t="shared" si="186"/>
        <v>0</v>
      </c>
      <c r="N217" s="165">
        <f t="shared" si="187"/>
        <v>0</v>
      </c>
      <c r="P217" s="169">
        <f>'Μέση ετήσια κατανάλωση'!$F172*Πελάτες!U212</f>
        <v>0</v>
      </c>
      <c r="Q217" s="6"/>
      <c r="R217" s="137">
        <f t="shared" si="195"/>
        <v>0</v>
      </c>
      <c r="S217" s="182">
        <f t="shared" si="196"/>
        <v>0</v>
      </c>
      <c r="T217" s="169">
        <f>'Μέση ετήσια κατανάλωση'!$F172*Πελάτες!X212</f>
        <v>0</v>
      </c>
      <c r="U217" s="137">
        <f>'Μέση ετήσια κατανάλωση'!$G172*(Πελάτες!V212-Πελάτες!$P212)</f>
        <v>0</v>
      </c>
      <c r="V217" s="137">
        <f t="shared" si="197"/>
        <v>0</v>
      </c>
      <c r="W217" s="6"/>
      <c r="X217" s="137">
        <f t="shared" si="198"/>
        <v>0</v>
      </c>
      <c r="Y217" s="167">
        <f t="shared" si="199"/>
        <v>0</v>
      </c>
      <c r="Z217" s="169">
        <f>'Μέση ετήσια κατανάλωση'!$F172*Πελάτες!AA212</f>
        <v>0</v>
      </c>
      <c r="AA217" s="137">
        <f>'Μέση ετήσια κατανάλωση'!$G172*(Πελάτες!Y212-Πελάτες!$P212)</f>
        <v>0</v>
      </c>
      <c r="AB217" s="137">
        <f t="shared" si="200"/>
        <v>0</v>
      </c>
      <c r="AC217" s="6"/>
      <c r="AD217" s="137">
        <f t="shared" si="201"/>
        <v>0</v>
      </c>
      <c r="AE217" s="167">
        <f t="shared" si="202"/>
        <v>0</v>
      </c>
      <c r="AF217" s="169">
        <f>'Μέση ετήσια κατανάλωση'!$F172*Πελάτες!AD212</f>
        <v>0</v>
      </c>
      <c r="AG217" s="137">
        <f>'Μέση ετήσια κατανάλωση'!$G172*(Πελάτες!AB212-Πελάτες!$P212)</f>
        <v>0</v>
      </c>
      <c r="AH217" s="137">
        <f t="shared" si="203"/>
        <v>0</v>
      </c>
      <c r="AI217" s="6"/>
      <c r="AJ217" s="137">
        <f t="shared" si="204"/>
        <v>0</v>
      </c>
      <c r="AK217" s="167">
        <f t="shared" si="205"/>
        <v>0</v>
      </c>
      <c r="AL217" s="169">
        <f>'Μέση ετήσια κατανάλωση'!$F172*Πελάτες!AG212</f>
        <v>0</v>
      </c>
      <c r="AM217" s="137">
        <f>'Μέση ετήσια κατανάλωση'!$G172*(Πελάτες!AE212-Πελάτες!$P212)</f>
        <v>0</v>
      </c>
      <c r="AN217" s="137">
        <f t="shared" si="206"/>
        <v>0</v>
      </c>
      <c r="AO217" s="6"/>
      <c r="AP217" s="137">
        <f t="shared" si="207"/>
        <v>0</v>
      </c>
      <c r="AQ217" s="167">
        <f t="shared" si="208"/>
        <v>0</v>
      </c>
      <c r="AR217" s="164">
        <f t="shared" si="209"/>
        <v>0</v>
      </c>
      <c r="AS217" s="165">
        <f t="shared" si="210"/>
        <v>0</v>
      </c>
    </row>
    <row r="218" spans="2:45" outlineLevel="1" x14ac:dyDescent="0.35">
      <c r="B218" s="237" t="s">
        <v>79</v>
      </c>
      <c r="C218" s="62" t="s">
        <v>115</v>
      </c>
      <c r="D218" s="83"/>
      <c r="E218" s="68"/>
      <c r="F218" s="167">
        <f t="shared" si="192"/>
        <v>0</v>
      </c>
      <c r="G218" s="68"/>
      <c r="H218" s="167">
        <f t="shared" si="193"/>
        <v>0</v>
      </c>
      <c r="I218" s="68"/>
      <c r="J218" s="167">
        <f t="shared" si="194"/>
        <v>0</v>
      </c>
      <c r="K218" s="68"/>
      <c r="L218" s="167">
        <f t="shared" si="185"/>
        <v>0</v>
      </c>
      <c r="M218" s="164">
        <f t="shared" si="186"/>
        <v>0</v>
      </c>
      <c r="N218" s="165">
        <f t="shared" si="187"/>
        <v>0</v>
      </c>
      <c r="P218" s="169">
        <f>'Μέση ετήσια κατανάλωση'!$F173*Πελάτες!U213</f>
        <v>0</v>
      </c>
      <c r="Q218" s="6"/>
      <c r="R218" s="137">
        <f t="shared" si="195"/>
        <v>0</v>
      </c>
      <c r="S218" s="182">
        <f t="shared" si="196"/>
        <v>0</v>
      </c>
      <c r="T218" s="169">
        <f>'Μέση ετήσια κατανάλωση'!$F173*Πελάτες!X213</f>
        <v>0</v>
      </c>
      <c r="U218" s="137">
        <f>'Μέση ετήσια κατανάλωση'!$G173*(Πελάτες!V213-Πελάτες!$P213)</f>
        <v>0</v>
      </c>
      <c r="V218" s="137">
        <f t="shared" si="197"/>
        <v>0</v>
      </c>
      <c r="W218" s="6"/>
      <c r="X218" s="137">
        <f t="shared" si="198"/>
        <v>0</v>
      </c>
      <c r="Y218" s="167">
        <f t="shared" si="199"/>
        <v>0</v>
      </c>
      <c r="Z218" s="169">
        <f>'Μέση ετήσια κατανάλωση'!$F173*Πελάτες!AA213</f>
        <v>0</v>
      </c>
      <c r="AA218" s="137">
        <f>'Μέση ετήσια κατανάλωση'!$G173*(Πελάτες!Y213-Πελάτες!$P213)</f>
        <v>0</v>
      </c>
      <c r="AB218" s="137">
        <f t="shared" si="200"/>
        <v>0</v>
      </c>
      <c r="AC218" s="6"/>
      <c r="AD218" s="137">
        <f t="shared" si="201"/>
        <v>0</v>
      </c>
      <c r="AE218" s="167">
        <f t="shared" si="202"/>
        <v>0</v>
      </c>
      <c r="AF218" s="169">
        <f>'Μέση ετήσια κατανάλωση'!$F173*Πελάτες!AD213</f>
        <v>0</v>
      </c>
      <c r="AG218" s="137">
        <f>'Μέση ετήσια κατανάλωση'!$G173*(Πελάτες!AB213-Πελάτες!$P213)</f>
        <v>0</v>
      </c>
      <c r="AH218" s="137">
        <f t="shared" si="203"/>
        <v>0</v>
      </c>
      <c r="AI218" s="6"/>
      <c r="AJ218" s="137">
        <f t="shared" si="204"/>
        <v>0</v>
      </c>
      <c r="AK218" s="167">
        <f t="shared" si="205"/>
        <v>0</v>
      </c>
      <c r="AL218" s="169">
        <f>'Μέση ετήσια κατανάλωση'!$F173*Πελάτες!AG213</f>
        <v>0</v>
      </c>
      <c r="AM218" s="137">
        <f>'Μέση ετήσια κατανάλωση'!$G173*(Πελάτες!AE213-Πελάτες!$P213)</f>
        <v>0</v>
      </c>
      <c r="AN218" s="137">
        <f t="shared" si="206"/>
        <v>0</v>
      </c>
      <c r="AO218" s="6"/>
      <c r="AP218" s="137">
        <f t="shared" si="207"/>
        <v>0</v>
      </c>
      <c r="AQ218" s="167">
        <f t="shared" si="208"/>
        <v>0</v>
      </c>
      <c r="AR218" s="164">
        <f t="shared" si="209"/>
        <v>0</v>
      </c>
      <c r="AS218" s="165">
        <f t="shared" si="210"/>
        <v>0</v>
      </c>
    </row>
    <row r="219" spans="2:45" outlineLevel="1" x14ac:dyDescent="0.35">
      <c r="B219" s="238" t="s">
        <v>80</v>
      </c>
      <c r="C219" s="62" t="s">
        <v>115</v>
      </c>
      <c r="D219" s="83"/>
      <c r="E219" s="68"/>
      <c r="F219" s="167">
        <f t="shared" si="192"/>
        <v>0</v>
      </c>
      <c r="G219" s="68"/>
      <c r="H219" s="167">
        <f t="shared" si="193"/>
        <v>0</v>
      </c>
      <c r="I219" s="68"/>
      <c r="J219" s="167">
        <f t="shared" si="194"/>
        <v>0</v>
      </c>
      <c r="K219" s="68"/>
      <c r="L219" s="167">
        <f t="shared" si="185"/>
        <v>0</v>
      </c>
      <c r="M219" s="164">
        <f t="shared" si="186"/>
        <v>0</v>
      </c>
      <c r="N219" s="165">
        <f t="shared" si="187"/>
        <v>0</v>
      </c>
      <c r="P219" s="169">
        <f>'Μέση ετήσια κατανάλωση'!$F174*Πελάτες!U214</f>
        <v>700</v>
      </c>
      <c r="Q219" s="6"/>
      <c r="R219" s="137">
        <f t="shared" si="195"/>
        <v>700</v>
      </c>
      <c r="S219" s="182">
        <f t="shared" si="196"/>
        <v>0</v>
      </c>
      <c r="T219" s="169">
        <f>'Μέση ετήσια κατανάλωση'!$F174*Πελάτες!X214</f>
        <v>0</v>
      </c>
      <c r="U219" s="137">
        <f>'Μέση ετήσια κατανάλωση'!$G174*(Πελάτες!V214-Πελάτες!$P214)</f>
        <v>3500</v>
      </c>
      <c r="V219" s="137">
        <f t="shared" si="197"/>
        <v>3500</v>
      </c>
      <c r="W219" s="6"/>
      <c r="X219" s="137">
        <f t="shared" si="198"/>
        <v>3500</v>
      </c>
      <c r="Y219" s="167">
        <f t="shared" si="199"/>
        <v>4</v>
      </c>
      <c r="Z219" s="169">
        <f>'Μέση ετήσια κατανάλωση'!$F174*Πελάτες!AA214</f>
        <v>0</v>
      </c>
      <c r="AA219" s="137">
        <f>'Μέση ετήσια κατανάλωση'!$G174*(Πελάτες!Y214-Πελάτες!$P214)</f>
        <v>3500</v>
      </c>
      <c r="AB219" s="137">
        <f t="shared" si="200"/>
        <v>3500</v>
      </c>
      <c r="AC219" s="6"/>
      <c r="AD219" s="137">
        <f t="shared" si="201"/>
        <v>3500</v>
      </c>
      <c r="AE219" s="167">
        <f t="shared" si="202"/>
        <v>0</v>
      </c>
      <c r="AF219" s="169">
        <f>'Μέση ετήσια κατανάλωση'!$F174*Πελάτες!AD214</f>
        <v>0</v>
      </c>
      <c r="AG219" s="137">
        <f>'Μέση ετήσια κατανάλωση'!$G174*(Πελάτες!AB214-Πελάτες!$P214)</f>
        <v>3500</v>
      </c>
      <c r="AH219" s="137">
        <f t="shared" si="203"/>
        <v>3500</v>
      </c>
      <c r="AI219" s="6"/>
      <c r="AJ219" s="137">
        <f t="shared" si="204"/>
        <v>3500</v>
      </c>
      <c r="AK219" s="167">
        <f t="shared" si="205"/>
        <v>0</v>
      </c>
      <c r="AL219" s="169">
        <f>'Μέση ετήσια κατανάλωση'!$F174*Πελάτες!AG214</f>
        <v>0</v>
      </c>
      <c r="AM219" s="137">
        <f>'Μέση ετήσια κατανάλωση'!$G174*(Πελάτες!AE214-Πελάτες!$P214)</f>
        <v>3500</v>
      </c>
      <c r="AN219" s="137">
        <f t="shared" si="206"/>
        <v>3500</v>
      </c>
      <c r="AO219" s="6"/>
      <c r="AP219" s="137">
        <f t="shared" si="207"/>
        <v>3500</v>
      </c>
      <c r="AQ219" s="167">
        <f t="shared" si="208"/>
        <v>0</v>
      </c>
      <c r="AR219" s="164">
        <f t="shared" si="209"/>
        <v>14700</v>
      </c>
      <c r="AS219" s="165">
        <f t="shared" si="210"/>
        <v>0.4953487812212205</v>
      </c>
    </row>
    <row r="220" spans="2:45" outlineLevel="1" x14ac:dyDescent="0.35">
      <c r="B220" s="237" t="s">
        <v>81</v>
      </c>
      <c r="C220" s="62" t="s">
        <v>115</v>
      </c>
      <c r="D220" s="83"/>
      <c r="E220" s="68"/>
      <c r="F220" s="167">
        <f t="shared" si="192"/>
        <v>0</v>
      </c>
      <c r="G220" s="68"/>
      <c r="H220" s="167">
        <f t="shared" si="193"/>
        <v>0</v>
      </c>
      <c r="I220" s="68"/>
      <c r="J220" s="167">
        <f t="shared" si="194"/>
        <v>0</v>
      </c>
      <c r="K220" s="68"/>
      <c r="L220" s="167">
        <f t="shared" si="185"/>
        <v>0</v>
      </c>
      <c r="M220" s="164">
        <f t="shared" si="186"/>
        <v>0</v>
      </c>
      <c r="N220" s="165">
        <f t="shared" si="187"/>
        <v>0</v>
      </c>
      <c r="P220" s="169">
        <f>'Μέση ετήσια κατανάλωση'!$F175*Πελάτες!U215</f>
        <v>0</v>
      </c>
      <c r="Q220" s="6"/>
      <c r="R220" s="137">
        <f t="shared" si="195"/>
        <v>0</v>
      </c>
      <c r="S220" s="182">
        <f t="shared" si="196"/>
        <v>0</v>
      </c>
      <c r="T220" s="169">
        <f>'Μέση ετήσια κατανάλωση'!$F175*Πελάτες!X215</f>
        <v>0</v>
      </c>
      <c r="U220" s="137">
        <f>'Μέση ετήσια κατανάλωση'!$G175*(Πελάτες!V215-Πελάτες!$P215)</f>
        <v>0</v>
      </c>
      <c r="V220" s="137">
        <f t="shared" si="197"/>
        <v>0</v>
      </c>
      <c r="W220" s="6"/>
      <c r="X220" s="137">
        <f t="shared" si="198"/>
        <v>0</v>
      </c>
      <c r="Y220" s="167">
        <f t="shared" si="199"/>
        <v>0</v>
      </c>
      <c r="Z220" s="169">
        <f>'Μέση ετήσια κατανάλωση'!$F175*Πελάτες!AA215</f>
        <v>0</v>
      </c>
      <c r="AA220" s="137">
        <f>'Μέση ετήσια κατανάλωση'!$G175*(Πελάτες!Y215-Πελάτες!$P215)</f>
        <v>0</v>
      </c>
      <c r="AB220" s="137">
        <f t="shared" si="200"/>
        <v>0</v>
      </c>
      <c r="AC220" s="6"/>
      <c r="AD220" s="137">
        <f t="shared" si="201"/>
        <v>0</v>
      </c>
      <c r="AE220" s="167">
        <f t="shared" si="202"/>
        <v>0</v>
      </c>
      <c r="AF220" s="169">
        <f>'Μέση ετήσια κατανάλωση'!$F175*Πελάτες!AD215</f>
        <v>0</v>
      </c>
      <c r="AG220" s="137">
        <f>'Μέση ετήσια κατανάλωση'!$G175*(Πελάτες!AB215-Πελάτες!$P215)</f>
        <v>0</v>
      </c>
      <c r="AH220" s="137">
        <f t="shared" si="203"/>
        <v>0</v>
      </c>
      <c r="AI220" s="6"/>
      <c r="AJ220" s="137">
        <f t="shared" si="204"/>
        <v>0</v>
      </c>
      <c r="AK220" s="167">
        <f t="shared" si="205"/>
        <v>0</v>
      </c>
      <c r="AL220" s="169">
        <f>'Μέση ετήσια κατανάλωση'!$F175*Πελάτες!AG215</f>
        <v>0</v>
      </c>
      <c r="AM220" s="137">
        <f>'Μέση ετήσια κατανάλωση'!$G175*(Πελάτες!AE215-Πελάτες!$P215)</f>
        <v>0</v>
      </c>
      <c r="AN220" s="137">
        <f t="shared" si="206"/>
        <v>0</v>
      </c>
      <c r="AO220" s="6"/>
      <c r="AP220" s="137">
        <f t="shared" si="207"/>
        <v>0</v>
      </c>
      <c r="AQ220" s="167">
        <f t="shared" si="208"/>
        <v>0</v>
      </c>
      <c r="AR220" s="164">
        <f t="shared" si="209"/>
        <v>0</v>
      </c>
      <c r="AS220" s="165">
        <f t="shared" si="210"/>
        <v>0</v>
      </c>
    </row>
    <row r="221" spans="2:45" outlineLevel="1" x14ac:dyDescent="0.35">
      <c r="B221" s="238" t="s">
        <v>82</v>
      </c>
      <c r="C221" s="62" t="s">
        <v>115</v>
      </c>
      <c r="D221" s="83"/>
      <c r="E221" s="68"/>
      <c r="F221" s="167">
        <f t="shared" si="192"/>
        <v>0</v>
      </c>
      <c r="G221" s="68"/>
      <c r="H221" s="167">
        <f t="shared" si="193"/>
        <v>0</v>
      </c>
      <c r="I221" s="68"/>
      <c r="J221" s="167">
        <f t="shared" si="194"/>
        <v>0</v>
      </c>
      <c r="K221" s="68"/>
      <c r="L221" s="167">
        <f t="shared" si="185"/>
        <v>0</v>
      </c>
      <c r="M221" s="164">
        <f t="shared" si="186"/>
        <v>0</v>
      </c>
      <c r="N221" s="165">
        <f t="shared" si="187"/>
        <v>0</v>
      </c>
      <c r="P221" s="169">
        <f>'Μέση ετήσια κατανάλωση'!$F176*Πελάτες!U216</f>
        <v>0</v>
      </c>
      <c r="Q221" s="6"/>
      <c r="R221" s="137">
        <f t="shared" si="195"/>
        <v>0</v>
      </c>
      <c r="S221" s="182">
        <f t="shared" si="196"/>
        <v>0</v>
      </c>
      <c r="T221" s="169">
        <f>'Μέση ετήσια κατανάλωση'!$F176*Πελάτες!X216</f>
        <v>0</v>
      </c>
      <c r="U221" s="137">
        <f>'Μέση ετήσια κατανάλωση'!$G176*(Πελάτες!V216-Πελάτες!$P216)</f>
        <v>0</v>
      </c>
      <c r="V221" s="137">
        <f t="shared" si="197"/>
        <v>0</v>
      </c>
      <c r="W221" s="6"/>
      <c r="X221" s="137">
        <f t="shared" si="198"/>
        <v>0</v>
      </c>
      <c r="Y221" s="167">
        <f t="shared" si="199"/>
        <v>0</v>
      </c>
      <c r="Z221" s="169">
        <f>'Μέση ετήσια κατανάλωση'!$F176*Πελάτες!AA216</f>
        <v>0</v>
      </c>
      <c r="AA221" s="137">
        <f>'Μέση ετήσια κατανάλωση'!$G176*(Πελάτες!Y216-Πελάτες!$P216)</f>
        <v>0</v>
      </c>
      <c r="AB221" s="137">
        <f t="shared" si="200"/>
        <v>0</v>
      </c>
      <c r="AC221" s="6"/>
      <c r="AD221" s="137">
        <f t="shared" si="201"/>
        <v>0</v>
      </c>
      <c r="AE221" s="167">
        <f t="shared" si="202"/>
        <v>0</v>
      </c>
      <c r="AF221" s="169">
        <f>'Μέση ετήσια κατανάλωση'!$F176*Πελάτες!AD216</f>
        <v>0</v>
      </c>
      <c r="AG221" s="137">
        <f>'Μέση ετήσια κατανάλωση'!$G176*(Πελάτες!AB216-Πελάτες!$P216)</f>
        <v>0</v>
      </c>
      <c r="AH221" s="137">
        <f t="shared" si="203"/>
        <v>0</v>
      </c>
      <c r="AI221" s="6"/>
      <c r="AJ221" s="137">
        <f t="shared" si="204"/>
        <v>0</v>
      </c>
      <c r="AK221" s="167">
        <f t="shared" si="205"/>
        <v>0</v>
      </c>
      <c r="AL221" s="169">
        <f>'Μέση ετήσια κατανάλωση'!$F176*Πελάτες!AG216</f>
        <v>0</v>
      </c>
      <c r="AM221" s="137">
        <f>'Μέση ετήσια κατανάλωση'!$G176*(Πελάτες!AE216-Πελάτες!$P216)</f>
        <v>0</v>
      </c>
      <c r="AN221" s="137">
        <f t="shared" si="206"/>
        <v>0</v>
      </c>
      <c r="AO221" s="6"/>
      <c r="AP221" s="137">
        <f t="shared" si="207"/>
        <v>0</v>
      </c>
      <c r="AQ221" s="167">
        <f t="shared" si="208"/>
        <v>0</v>
      </c>
      <c r="AR221" s="164">
        <f t="shared" si="209"/>
        <v>0</v>
      </c>
      <c r="AS221" s="165">
        <f t="shared" si="210"/>
        <v>0</v>
      </c>
    </row>
    <row r="222" spans="2:45" outlineLevel="1" x14ac:dyDescent="0.35">
      <c r="B222" s="237" t="s">
        <v>83</v>
      </c>
      <c r="C222" s="62" t="s">
        <v>115</v>
      </c>
      <c r="D222" s="83"/>
      <c r="E222" s="68"/>
      <c r="F222" s="167">
        <f t="shared" si="192"/>
        <v>0</v>
      </c>
      <c r="G222" s="68"/>
      <c r="H222" s="167">
        <f t="shared" si="193"/>
        <v>0</v>
      </c>
      <c r="I222" s="68"/>
      <c r="J222" s="167">
        <f t="shared" si="194"/>
        <v>0</v>
      </c>
      <c r="K222" s="68"/>
      <c r="L222" s="167">
        <f t="shared" si="185"/>
        <v>0</v>
      </c>
      <c r="M222" s="164">
        <f t="shared" si="186"/>
        <v>0</v>
      </c>
      <c r="N222" s="165">
        <f t="shared" si="187"/>
        <v>0</v>
      </c>
      <c r="P222" s="169">
        <f>'Μέση ετήσια κατανάλωση'!$F177*Πελάτες!U217</f>
        <v>0</v>
      </c>
      <c r="Q222" s="6"/>
      <c r="R222" s="137">
        <f t="shared" si="195"/>
        <v>0</v>
      </c>
      <c r="S222" s="182">
        <f t="shared" si="196"/>
        <v>0</v>
      </c>
      <c r="T222" s="169">
        <f>'Μέση ετήσια κατανάλωση'!$F177*Πελάτες!X217</f>
        <v>0</v>
      </c>
      <c r="U222" s="137">
        <f>'Μέση ετήσια κατανάλωση'!$G177*(Πελάτες!V217-Πελάτες!$P217)</f>
        <v>0</v>
      </c>
      <c r="V222" s="137">
        <f t="shared" si="197"/>
        <v>0</v>
      </c>
      <c r="W222" s="6"/>
      <c r="X222" s="137">
        <f t="shared" si="198"/>
        <v>0</v>
      </c>
      <c r="Y222" s="167">
        <f t="shared" si="199"/>
        <v>0</v>
      </c>
      <c r="Z222" s="169">
        <f>'Μέση ετήσια κατανάλωση'!$F177*Πελάτες!AA217</f>
        <v>0</v>
      </c>
      <c r="AA222" s="137">
        <f>'Μέση ετήσια κατανάλωση'!$G177*(Πελάτες!Y217-Πελάτες!$P217)</f>
        <v>0</v>
      </c>
      <c r="AB222" s="137">
        <f t="shared" si="200"/>
        <v>0</v>
      </c>
      <c r="AC222" s="6"/>
      <c r="AD222" s="137">
        <f t="shared" si="201"/>
        <v>0</v>
      </c>
      <c r="AE222" s="167">
        <f t="shared" si="202"/>
        <v>0</v>
      </c>
      <c r="AF222" s="169">
        <f>'Μέση ετήσια κατανάλωση'!$F177*Πελάτες!AD217</f>
        <v>0</v>
      </c>
      <c r="AG222" s="137">
        <f>'Μέση ετήσια κατανάλωση'!$G177*(Πελάτες!AB217-Πελάτες!$P217)</f>
        <v>0</v>
      </c>
      <c r="AH222" s="137">
        <f t="shared" si="203"/>
        <v>0</v>
      </c>
      <c r="AI222" s="6"/>
      <c r="AJ222" s="137">
        <f t="shared" si="204"/>
        <v>0</v>
      </c>
      <c r="AK222" s="167">
        <f t="shared" si="205"/>
        <v>0</v>
      </c>
      <c r="AL222" s="169">
        <f>'Μέση ετήσια κατανάλωση'!$F177*Πελάτες!AG217</f>
        <v>0</v>
      </c>
      <c r="AM222" s="137">
        <f>'Μέση ετήσια κατανάλωση'!$G177*(Πελάτες!AE217-Πελάτες!$P217)</f>
        <v>0</v>
      </c>
      <c r="AN222" s="137">
        <f t="shared" si="206"/>
        <v>0</v>
      </c>
      <c r="AO222" s="6"/>
      <c r="AP222" s="137">
        <f t="shared" si="207"/>
        <v>0</v>
      </c>
      <c r="AQ222" s="167">
        <f t="shared" si="208"/>
        <v>0</v>
      </c>
      <c r="AR222" s="164">
        <f t="shared" si="209"/>
        <v>0</v>
      </c>
      <c r="AS222" s="165">
        <f t="shared" si="210"/>
        <v>0</v>
      </c>
    </row>
    <row r="223" spans="2:45" outlineLevel="1" x14ac:dyDescent="0.35">
      <c r="B223" s="238" t="s">
        <v>84</v>
      </c>
      <c r="C223" s="62" t="s">
        <v>115</v>
      </c>
      <c r="D223" s="83"/>
      <c r="E223" s="68"/>
      <c r="F223" s="167">
        <f t="shared" si="192"/>
        <v>0</v>
      </c>
      <c r="G223" s="68"/>
      <c r="H223" s="167">
        <f t="shared" si="193"/>
        <v>0</v>
      </c>
      <c r="I223" s="68"/>
      <c r="J223" s="167">
        <f t="shared" si="194"/>
        <v>0</v>
      </c>
      <c r="K223" s="68"/>
      <c r="L223" s="167">
        <f t="shared" si="185"/>
        <v>0</v>
      </c>
      <c r="M223" s="164">
        <f t="shared" si="186"/>
        <v>0</v>
      </c>
      <c r="N223" s="165">
        <f t="shared" si="187"/>
        <v>0</v>
      </c>
      <c r="P223" s="169">
        <f>'Μέση ετήσια κατανάλωση'!$F178*Πελάτες!U218</f>
        <v>0</v>
      </c>
      <c r="Q223" s="6"/>
      <c r="R223" s="137">
        <f t="shared" si="195"/>
        <v>0</v>
      </c>
      <c r="S223" s="182">
        <f t="shared" si="196"/>
        <v>0</v>
      </c>
      <c r="T223" s="169">
        <f>'Μέση ετήσια κατανάλωση'!$F178*Πελάτες!X218</f>
        <v>0</v>
      </c>
      <c r="U223" s="137">
        <f>'Μέση ετήσια κατανάλωση'!$G178*(Πελάτες!V218-Πελάτες!$P218)</f>
        <v>0</v>
      </c>
      <c r="V223" s="137">
        <f t="shared" si="197"/>
        <v>0</v>
      </c>
      <c r="W223" s="6"/>
      <c r="X223" s="137">
        <f t="shared" si="198"/>
        <v>0</v>
      </c>
      <c r="Y223" s="167">
        <f t="shared" si="199"/>
        <v>0</v>
      </c>
      <c r="Z223" s="169">
        <f>'Μέση ετήσια κατανάλωση'!$F178*Πελάτες!AA218</f>
        <v>0</v>
      </c>
      <c r="AA223" s="137">
        <f>'Μέση ετήσια κατανάλωση'!$G178*(Πελάτες!Y218-Πελάτες!$P218)</f>
        <v>0</v>
      </c>
      <c r="AB223" s="137">
        <f t="shared" si="200"/>
        <v>0</v>
      </c>
      <c r="AC223" s="6"/>
      <c r="AD223" s="137">
        <f t="shared" si="201"/>
        <v>0</v>
      </c>
      <c r="AE223" s="167">
        <f t="shared" si="202"/>
        <v>0</v>
      </c>
      <c r="AF223" s="169">
        <f>'Μέση ετήσια κατανάλωση'!$F178*Πελάτες!AD218</f>
        <v>0</v>
      </c>
      <c r="AG223" s="137">
        <f>'Μέση ετήσια κατανάλωση'!$G178*(Πελάτες!AB218-Πελάτες!$P218)</f>
        <v>0</v>
      </c>
      <c r="AH223" s="137">
        <f t="shared" si="203"/>
        <v>0</v>
      </c>
      <c r="AI223" s="6"/>
      <c r="AJ223" s="137">
        <f t="shared" si="204"/>
        <v>0</v>
      </c>
      <c r="AK223" s="167">
        <f t="shared" si="205"/>
        <v>0</v>
      </c>
      <c r="AL223" s="169">
        <f>'Μέση ετήσια κατανάλωση'!$F178*Πελάτες!AG218</f>
        <v>0</v>
      </c>
      <c r="AM223" s="137">
        <f>'Μέση ετήσια κατανάλωση'!$G178*(Πελάτες!AE218-Πελάτες!$P218)</f>
        <v>0</v>
      </c>
      <c r="AN223" s="137">
        <f t="shared" si="206"/>
        <v>0</v>
      </c>
      <c r="AO223" s="6"/>
      <c r="AP223" s="137">
        <f t="shared" si="207"/>
        <v>0</v>
      </c>
      <c r="AQ223" s="167">
        <f t="shared" si="208"/>
        <v>0</v>
      </c>
      <c r="AR223" s="164">
        <f t="shared" si="209"/>
        <v>0</v>
      </c>
      <c r="AS223" s="165">
        <f t="shared" si="210"/>
        <v>0</v>
      </c>
    </row>
    <row r="224" spans="2:45" outlineLevel="1" x14ac:dyDescent="0.35">
      <c r="B224" s="237" t="s">
        <v>85</v>
      </c>
      <c r="C224" s="62" t="s">
        <v>115</v>
      </c>
      <c r="D224" s="83"/>
      <c r="E224" s="68"/>
      <c r="F224" s="167">
        <f t="shared" si="192"/>
        <v>0</v>
      </c>
      <c r="G224" s="68"/>
      <c r="H224" s="167">
        <f t="shared" si="193"/>
        <v>0</v>
      </c>
      <c r="I224" s="68"/>
      <c r="J224" s="167">
        <f t="shared" si="194"/>
        <v>0</v>
      </c>
      <c r="K224" s="68"/>
      <c r="L224" s="167">
        <f t="shared" si="185"/>
        <v>0</v>
      </c>
      <c r="M224" s="164">
        <f t="shared" si="186"/>
        <v>0</v>
      </c>
      <c r="N224" s="165">
        <f t="shared" si="187"/>
        <v>0</v>
      </c>
      <c r="P224" s="169">
        <f>'Μέση ετήσια κατανάλωση'!$F179*Πελάτες!U219</f>
        <v>0</v>
      </c>
      <c r="Q224" s="6"/>
      <c r="R224" s="137">
        <f t="shared" si="195"/>
        <v>0</v>
      </c>
      <c r="S224" s="182">
        <f t="shared" si="196"/>
        <v>0</v>
      </c>
      <c r="T224" s="169">
        <f>'Μέση ετήσια κατανάλωση'!$F179*Πελάτες!X219</f>
        <v>0</v>
      </c>
      <c r="U224" s="137">
        <f>'Μέση ετήσια κατανάλωση'!$G179*(Πελάτες!V219-Πελάτες!$P219)</f>
        <v>0</v>
      </c>
      <c r="V224" s="137">
        <f t="shared" si="197"/>
        <v>0</v>
      </c>
      <c r="W224" s="6"/>
      <c r="X224" s="137">
        <f t="shared" si="198"/>
        <v>0</v>
      </c>
      <c r="Y224" s="167">
        <f t="shared" si="199"/>
        <v>0</v>
      </c>
      <c r="Z224" s="169">
        <f>'Μέση ετήσια κατανάλωση'!$F179*Πελάτες!AA219</f>
        <v>0</v>
      </c>
      <c r="AA224" s="137">
        <f>'Μέση ετήσια κατανάλωση'!$G179*(Πελάτες!Y219-Πελάτες!$P219)</f>
        <v>0</v>
      </c>
      <c r="AB224" s="137">
        <f t="shared" si="200"/>
        <v>0</v>
      </c>
      <c r="AC224" s="6"/>
      <c r="AD224" s="137">
        <f t="shared" si="201"/>
        <v>0</v>
      </c>
      <c r="AE224" s="167">
        <f t="shared" si="202"/>
        <v>0</v>
      </c>
      <c r="AF224" s="169">
        <f>'Μέση ετήσια κατανάλωση'!$F179*Πελάτες!AD219</f>
        <v>0</v>
      </c>
      <c r="AG224" s="137">
        <f>'Μέση ετήσια κατανάλωση'!$G179*(Πελάτες!AB219-Πελάτες!$P219)</f>
        <v>0</v>
      </c>
      <c r="AH224" s="137">
        <f t="shared" si="203"/>
        <v>0</v>
      </c>
      <c r="AI224" s="6"/>
      <c r="AJ224" s="137">
        <f t="shared" si="204"/>
        <v>0</v>
      </c>
      <c r="AK224" s="167">
        <f t="shared" si="205"/>
        <v>0</v>
      </c>
      <c r="AL224" s="169">
        <f>'Μέση ετήσια κατανάλωση'!$F179*Πελάτες!AG219</f>
        <v>0</v>
      </c>
      <c r="AM224" s="137">
        <f>'Μέση ετήσια κατανάλωση'!$G179*(Πελάτες!AE219-Πελάτες!$P219)</f>
        <v>0</v>
      </c>
      <c r="AN224" s="137">
        <f t="shared" si="206"/>
        <v>0</v>
      </c>
      <c r="AO224" s="6"/>
      <c r="AP224" s="137">
        <f t="shared" si="207"/>
        <v>0</v>
      </c>
      <c r="AQ224" s="167">
        <f t="shared" si="208"/>
        <v>0</v>
      </c>
      <c r="AR224" s="164">
        <f t="shared" si="209"/>
        <v>0</v>
      </c>
      <c r="AS224" s="165">
        <f t="shared" si="210"/>
        <v>0</v>
      </c>
    </row>
    <row r="225" spans="2:45" outlineLevel="1" x14ac:dyDescent="0.35">
      <c r="B225" s="238" t="s">
        <v>86</v>
      </c>
      <c r="C225" s="62" t="s">
        <v>115</v>
      </c>
      <c r="D225" s="83"/>
      <c r="E225" s="68"/>
      <c r="F225" s="167">
        <f t="shared" si="192"/>
        <v>0</v>
      </c>
      <c r="G225" s="68"/>
      <c r="H225" s="167">
        <f t="shared" si="193"/>
        <v>0</v>
      </c>
      <c r="I225" s="68"/>
      <c r="J225" s="167">
        <f t="shared" si="194"/>
        <v>0</v>
      </c>
      <c r="K225" s="68"/>
      <c r="L225" s="167">
        <f t="shared" si="185"/>
        <v>0</v>
      </c>
      <c r="M225" s="164">
        <f t="shared" si="186"/>
        <v>0</v>
      </c>
      <c r="N225" s="165">
        <f t="shared" si="187"/>
        <v>0</v>
      </c>
      <c r="P225" s="169">
        <f>'Μέση ετήσια κατανάλωση'!$F180*Πελάτες!U220</f>
        <v>0</v>
      </c>
      <c r="Q225" s="6"/>
      <c r="R225" s="137">
        <f t="shared" si="195"/>
        <v>0</v>
      </c>
      <c r="S225" s="182">
        <f t="shared" si="196"/>
        <v>0</v>
      </c>
      <c r="T225" s="169">
        <f>'Μέση ετήσια κατανάλωση'!$F180*Πελάτες!X220</f>
        <v>0</v>
      </c>
      <c r="U225" s="137">
        <f>'Μέση ετήσια κατανάλωση'!$G180*(Πελάτες!V220-Πελάτες!$P220)</f>
        <v>0</v>
      </c>
      <c r="V225" s="137">
        <f t="shared" si="197"/>
        <v>0</v>
      </c>
      <c r="W225" s="6"/>
      <c r="X225" s="137">
        <f t="shared" si="198"/>
        <v>0</v>
      </c>
      <c r="Y225" s="167">
        <f t="shared" si="199"/>
        <v>0</v>
      </c>
      <c r="Z225" s="169">
        <f>'Μέση ετήσια κατανάλωση'!$F180*Πελάτες!AA220</f>
        <v>0</v>
      </c>
      <c r="AA225" s="137">
        <f>'Μέση ετήσια κατανάλωση'!$G180*(Πελάτες!Y220-Πελάτες!$P220)</f>
        <v>0</v>
      </c>
      <c r="AB225" s="137">
        <f t="shared" si="200"/>
        <v>0</v>
      </c>
      <c r="AC225" s="6"/>
      <c r="AD225" s="137">
        <f t="shared" si="201"/>
        <v>0</v>
      </c>
      <c r="AE225" s="167">
        <f t="shared" si="202"/>
        <v>0</v>
      </c>
      <c r="AF225" s="169">
        <f>'Μέση ετήσια κατανάλωση'!$F180*Πελάτες!AD220</f>
        <v>0</v>
      </c>
      <c r="AG225" s="137">
        <f>'Μέση ετήσια κατανάλωση'!$G180*(Πελάτες!AB220-Πελάτες!$P220)</f>
        <v>0</v>
      </c>
      <c r="AH225" s="137">
        <f t="shared" si="203"/>
        <v>0</v>
      </c>
      <c r="AI225" s="6"/>
      <c r="AJ225" s="137">
        <f t="shared" si="204"/>
        <v>0</v>
      </c>
      <c r="AK225" s="167">
        <f t="shared" si="205"/>
        <v>0</v>
      </c>
      <c r="AL225" s="169">
        <f>'Μέση ετήσια κατανάλωση'!$F180*Πελάτες!AG220</f>
        <v>0</v>
      </c>
      <c r="AM225" s="137">
        <f>'Μέση ετήσια κατανάλωση'!$G180*(Πελάτες!AE220-Πελάτες!$P220)</f>
        <v>0</v>
      </c>
      <c r="AN225" s="137">
        <f t="shared" si="206"/>
        <v>0</v>
      </c>
      <c r="AO225" s="6"/>
      <c r="AP225" s="137">
        <f t="shared" si="207"/>
        <v>0</v>
      </c>
      <c r="AQ225" s="167">
        <f t="shared" si="208"/>
        <v>0</v>
      </c>
      <c r="AR225" s="164">
        <f t="shared" si="209"/>
        <v>0</v>
      </c>
      <c r="AS225" s="165">
        <f t="shared" si="210"/>
        <v>0</v>
      </c>
    </row>
    <row r="226" spans="2:45" outlineLevel="1" x14ac:dyDescent="0.35">
      <c r="B226" s="237" t="s">
        <v>87</v>
      </c>
      <c r="C226" s="62" t="s">
        <v>115</v>
      </c>
      <c r="D226" s="83"/>
      <c r="E226" s="68"/>
      <c r="F226" s="167">
        <f t="shared" si="192"/>
        <v>0</v>
      </c>
      <c r="G226" s="68"/>
      <c r="H226" s="167">
        <f t="shared" si="193"/>
        <v>0</v>
      </c>
      <c r="I226" s="68"/>
      <c r="J226" s="167">
        <f t="shared" si="194"/>
        <v>0</v>
      </c>
      <c r="K226" s="68"/>
      <c r="L226" s="167">
        <f t="shared" si="185"/>
        <v>0</v>
      </c>
      <c r="M226" s="164">
        <f t="shared" si="186"/>
        <v>0</v>
      </c>
      <c r="N226" s="165">
        <f t="shared" si="187"/>
        <v>0</v>
      </c>
      <c r="P226" s="169">
        <f>'Μέση ετήσια κατανάλωση'!$F181*Πελάτες!U221</f>
        <v>0</v>
      </c>
      <c r="Q226" s="6"/>
      <c r="R226" s="137">
        <f t="shared" si="195"/>
        <v>0</v>
      </c>
      <c r="S226" s="182">
        <f t="shared" si="196"/>
        <v>0</v>
      </c>
      <c r="T226" s="169">
        <f>'Μέση ετήσια κατανάλωση'!$F181*Πελάτες!X221</f>
        <v>0</v>
      </c>
      <c r="U226" s="137">
        <f>'Μέση ετήσια κατανάλωση'!$G181*(Πελάτες!V221-Πελάτες!$P221)</f>
        <v>0</v>
      </c>
      <c r="V226" s="137">
        <f t="shared" si="197"/>
        <v>0</v>
      </c>
      <c r="W226" s="6"/>
      <c r="X226" s="137">
        <f t="shared" si="198"/>
        <v>0</v>
      </c>
      <c r="Y226" s="167">
        <f t="shared" si="199"/>
        <v>0</v>
      </c>
      <c r="Z226" s="169">
        <f>'Μέση ετήσια κατανάλωση'!$F181*Πελάτες!AA221</f>
        <v>0</v>
      </c>
      <c r="AA226" s="137">
        <f>'Μέση ετήσια κατανάλωση'!$G181*(Πελάτες!Y221-Πελάτες!$P221)</f>
        <v>0</v>
      </c>
      <c r="AB226" s="137">
        <f t="shared" si="200"/>
        <v>0</v>
      </c>
      <c r="AC226" s="6"/>
      <c r="AD226" s="137">
        <f t="shared" si="201"/>
        <v>0</v>
      </c>
      <c r="AE226" s="167">
        <f t="shared" si="202"/>
        <v>0</v>
      </c>
      <c r="AF226" s="169">
        <f>'Μέση ετήσια κατανάλωση'!$F181*Πελάτες!AD221</f>
        <v>0</v>
      </c>
      <c r="AG226" s="137">
        <f>'Μέση ετήσια κατανάλωση'!$G181*(Πελάτες!AB221-Πελάτες!$P221)</f>
        <v>0</v>
      </c>
      <c r="AH226" s="137">
        <f t="shared" si="203"/>
        <v>0</v>
      </c>
      <c r="AI226" s="6"/>
      <c r="AJ226" s="137">
        <f t="shared" si="204"/>
        <v>0</v>
      </c>
      <c r="AK226" s="167">
        <f t="shared" si="205"/>
        <v>0</v>
      </c>
      <c r="AL226" s="169">
        <f>'Μέση ετήσια κατανάλωση'!$F181*Πελάτες!AG221</f>
        <v>0</v>
      </c>
      <c r="AM226" s="137">
        <f>'Μέση ετήσια κατανάλωση'!$G181*(Πελάτες!AE221-Πελάτες!$P221)</f>
        <v>0</v>
      </c>
      <c r="AN226" s="137">
        <f t="shared" si="206"/>
        <v>0</v>
      </c>
      <c r="AO226" s="6"/>
      <c r="AP226" s="137">
        <f t="shared" si="207"/>
        <v>0</v>
      </c>
      <c r="AQ226" s="167">
        <f t="shared" si="208"/>
        <v>0</v>
      </c>
      <c r="AR226" s="164">
        <f t="shared" si="209"/>
        <v>0</v>
      </c>
      <c r="AS226" s="165">
        <f t="shared" si="210"/>
        <v>0</v>
      </c>
    </row>
    <row r="227" spans="2:45" outlineLevel="1" x14ac:dyDescent="0.35">
      <c r="B227" s="238" t="s">
        <v>88</v>
      </c>
      <c r="C227" s="62" t="s">
        <v>115</v>
      </c>
      <c r="D227" s="83"/>
      <c r="E227" s="68"/>
      <c r="F227" s="167">
        <f t="shared" si="192"/>
        <v>0</v>
      </c>
      <c r="G227" s="68"/>
      <c r="H227" s="167">
        <f t="shared" si="193"/>
        <v>0</v>
      </c>
      <c r="I227" s="68"/>
      <c r="J227" s="167">
        <f t="shared" si="194"/>
        <v>0</v>
      </c>
      <c r="K227" s="68"/>
      <c r="L227" s="167">
        <f t="shared" si="185"/>
        <v>0</v>
      </c>
      <c r="M227" s="164">
        <f t="shared" si="186"/>
        <v>0</v>
      </c>
      <c r="N227" s="165">
        <f t="shared" si="187"/>
        <v>0</v>
      </c>
      <c r="P227" s="169">
        <f>'Μέση ετήσια κατανάλωση'!$F182*Πελάτες!U222</f>
        <v>0</v>
      </c>
      <c r="Q227" s="6"/>
      <c r="R227" s="137">
        <f t="shared" si="195"/>
        <v>0</v>
      </c>
      <c r="S227" s="182">
        <f t="shared" si="196"/>
        <v>0</v>
      </c>
      <c r="T227" s="169">
        <f>'Μέση ετήσια κατανάλωση'!$F182*Πελάτες!X222</f>
        <v>0</v>
      </c>
      <c r="U227" s="137">
        <f>'Μέση ετήσια κατανάλωση'!$G182*(Πελάτες!V222-Πελάτες!$P222)</f>
        <v>0</v>
      </c>
      <c r="V227" s="137">
        <f t="shared" si="197"/>
        <v>0</v>
      </c>
      <c r="W227" s="6"/>
      <c r="X227" s="137">
        <f t="shared" si="198"/>
        <v>0</v>
      </c>
      <c r="Y227" s="167">
        <f t="shared" si="199"/>
        <v>0</v>
      </c>
      <c r="Z227" s="169">
        <f>'Μέση ετήσια κατανάλωση'!$F182*Πελάτες!AA222</f>
        <v>0</v>
      </c>
      <c r="AA227" s="137">
        <f>'Μέση ετήσια κατανάλωση'!$G182*(Πελάτες!Y222-Πελάτες!$P222)</f>
        <v>0</v>
      </c>
      <c r="AB227" s="137">
        <f t="shared" si="200"/>
        <v>0</v>
      </c>
      <c r="AC227" s="6"/>
      <c r="AD227" s="137">
        <f t="shared" si="201"/>
        <v>0</v>
      </c>
      <c r="AE227" s="167">
        <f t="shared" si="202"/>
        <v>0</v>
      </c>
      <c r="AF227" s="169">
        <f>'Μέση ετήσια κατανάλωση'!$F182*Πελάτες!AD222</f>
        <v>0</v>
      </c>
      <c r="AG227" s="137">
        <f>'Μέση ετήσια κατανάλωση'!$G182*(Πελάτες!AB222-Πελάτες!$P222)</f>
        <v>0</v>
      </c>
      <c r="AH227" s="137">
        <f t="shared" si="203"/>
        <v>0</v>
      </c>
      <c r="AI227" s="6"/>
      <c r="AJ227" s="137">
        <f t="shared" si="204"/>
        <v>0</v>
      </c>
      <c r="AK227" s="167">
        <f t="shared" si="205"/>
        <v>0</v>
      </c>
      <c r="AL227" s="169">
        <f>'Μέση ετήσια κατανάλωση'!$F182*Πελάτες!AG222</f>
        <v>0</v>
      </c>
      <c r="AM227" s="137">
        <f>'Μέση ετήσια κατανάλωση'!$G182*(Πελάτες!AE222-Πελάτες!$P222)</f>
        <v>0</v>
      </c>
      <c r="AN227" s="137">
        <f t="shared" si="206"/>
        <v>0</v>
      </c>
      <c r="AO227" s="6"/>
      <c r="AP227" s="137">
        <f t="shared" si="207"/>
        <v>0</v>
      </c>
      <c r="AQ227" s="167">
        <f t="shared" si="208"/>
        <v>0</v>
      </c>
      <c r="AR227" s="164">
        <f t="shared" si="209"/>
        <v>0</v>
      </c>
      <c r="AS227" s="165">
        <f t="shared" si="210"/>
        <v>0</v>
      </c>
    </row>
    <row r="228" spans="2:45" outlineLevel="1" x14ac:dyDescent="0.35">
      <c r="B228" s="237" t="s">
        <v>89</v>
      </c>
      <c r="C228" s="62" t="s">
        <v>115</v>
      </c>
      <c r="D228" s="83"/>
      <c r="E228" s="68"/>
      <c r="F228" s="167">
        <f t="shared" si="192"/>
        <v>0</v>
      </c>
      <c r="G228" s="68"/>
      <c r="H228" s="167">
        <f t="shared" si="193"/>
        <v>0</v>
      </c>
      <c r="I228" s="68"/>
      <c r="J228" s="167">
        <f t="shared" si="194"/>
        <v>0</v>
      </c>
      <c r="K228" s="68"/>
      <c r="L228" s="167">
        <f t="shared" si="185"/>
        <v>0</v>
      </c>
      <c r="M228" s="164">
        <f t="shared" si="186"/>
        <v>0</v>
      </c>
      <c r="N228" s="165">
        <f t="shared" si="187"/>
        <v>0</v>
      </c>
      <c r="P228" s="169">
        <f>'Μέση ετήσια κατανάλωση'!$F183*Πελάτες!U223</f>
        <v>0</v>
      </c>
      <c r="Q228" s="6"/>
      <c r="R228" s="137">
        <f t="shared" si="195"/>
        <v>0</v>
      </c>
      <c r="S228" s="182">
        <f t="shared" si="196"/>
        <v>0</v>
      </c>
      <c r="T228" s="169">
        <f>'Μέση ετήσια κατανάλωση'!$F183*Πελάτες!X223</f>
        <v>0</v>
      </c>
      <c r="U228" s="137">
        <f>'Μέση ετήσια κατανάλωση'!$G183*(Πελάτες!V223-Πελάτες!$P223)</f>
        <v>0</v>
      </c>
      <c r="V228" s="137">
        <f t="shared" si="197"/>
        <v>0</v>
      </c>
      <c r="W228" s="6"/>
      <c r="X228" s="137">
        <f t="shared" si="198"/>
        <v>0</v>
      </c>
      <c r="Y228" s="167">
        <f t="shared" si="199"/>
        <v>0</v>
      </c>
      <c r="Z228" s="169">
        <f>'Μέση ετήσια κατανάλωση'!$F183*Πελάτες!AA223</f>
        <v>0</v>
      </c>
      <c r="AA228" s="137">
        <f>'Μέση ετήσια κατανάλωση'!$G183*(Πελάτες!Y223-Πελάτες!$P223)</f>
        <v>0</v>
      </c>
      <c r="AB228" s="137">
        <f t="shared" si="200"/>
        <v>0</v>
      </c>
      <c r="AC228" s="6"/>
      <c r="AD228" s="137">
        <f t="shared" si="201"/>
        <v>0</v>
      </c>
      <c r="AE228" s="167">
        <f t="shared" si="202"/>
        <v>0</v>
      </c>
      <c r="AF228" s="169">
        <f>'Μέση ετήσια κατανάλωση'!$F183*Πελάτες!AD223</f>
        <v>0</v>
      </c>
      <c r="AG228" s="137">
        <f>'Μέση ετήσια κατανάλωση'!$G183*(Πελάτες!AB223-Πελάτες!$P223)</f>
        <v>0</v>
      </c>
      <c r="AH228" s="137">
        <f t="shared" si="203"/>
        <v>0</v>
      </c>
      <c r="AI228" s="6"/>
      <c r="AJ228" s="137">
        <f t="shared" si="204"/>
        <v>0</v>
      </c>
      <c r="AK228" s="167">
        <f t="shared" si="205"/>
        <v>0</v>
      </c>
      <c r="AL228" s="169">
        <f>'Μέση ετήσια κατανάλωση'!$F183*Πελάτες!AG223</f>
        <v>0</v>
      </c>
      <c r="AM228" s="137">
        <f>'Μέση ετήσια κατανάλωση'!$G183*(Πελάτες!AE223-Πελάτες!$P223)</f>
        <v>0</v>
      </c>
      <c r="AN228" s="137">
        <f t="shared" si="206"/>
        <v>0</v>
      </c>
      <c r="AO228" s="6"/>
      <c r="AP228" s="137">
        <f t="shared" si="207"/>
        <v>0</v>
      </c>
      <c r="AQ228" s="167">
        <f t="shared" si="208"/>
        <v>0</v>
      </c>
      <c r="AR228" s="164">
        <f t="shared" si="209"/>
        <v>0</v>
      </c>
      <c r="AS228" s="165">
        <f t="shared" si="210"/>
        <v>0</v>
      </c>
    </row>
    <row r="229" spans="2:45" outlineLevel="1" x14ac:dyDescent="0.35">
      <c r="B229" s="238" t="s">
        <v>90</v>
      </c>
      <c r="C229" s="62" t="s">
        <v>115</v>
      </c>
      <c r="D229" s="83"/>
      <c r="E229" s="68"/>
      <c r="F229" s="167">
        <f t="shared" si="192"/>
        <v>0</v>
      </c>
      <c r="G229" s="68"/>
      <c r="H229" s="167">
        <f t="shared" si="193"/>
        <v>0</v>
      </c>
      <c r="I229" s="68"/>
      <c r="J229" s="167">
        <f t="shared" si="194"/>
        <v>0</v>
      </c>
      <c r="K229" s="68"/>
      <c r="L229" s="167">
        <f t="shared" si="185"/>
        <v>0</v>
      </c>
      <c r="M229" s="164">
        <f t="shared" si="186"/>
        <v>0</v>
      </c>
      <c r="N229" s="165">
        <f t="shared" si="187"/>
        <v>0</v>
      </c>
      <c r="P229" s="169">
        <f>'Μέση ετήσια κατανάλωση'!$F184*Πελάτες!U224</f>
        <v>0</v>
      </c>
      <c r="Q229" s="6"/>
      <c r="R229" s="137">
        <f t="shared" si="195"/>
        <v>0</v>
      </c>
      <c r="S229" s="182">
        <f t="shared" si="196"/>
        <v>0</v>
      </c>
      <c r="T229" s="169">
        <f>'Μέση ετήσια κατανάλωση'!$F184*Πελάτες!X224</f>
        <v>0</v>
      </c>
      <c r="U229" s="137">
        <f>'Μέση ετήσια κατανάλωση'!$G184*(Πελάτες!V224-Πελάτες!$P224)</f>
        <v>0</v>
      </c>
      <c r="V229" s="137">
        <f t="shared" si="197"/>
        <v>0</v>
      </c>
      <c r="W229" s="6"/>
      <c r="X229" s="137">
        <f t="shared" si="198"/>
        <v>0</v>
      </c>
      <c r="Y229" s="167">
        <f t="shared" si="199"/>
        <v>0</v>
      </c>
      <c r="Z229" s="169">
        <f>'Μέση ετήσια κατανάλωση'!$F184*Πελάτες!AA224</f>
        <v>0</v>
      </c>
      <c r="AA229" s="137">
        <f>'Μέση ετήσια κατανάλωση'!$G184*(Πελάτες!Y224-Πελάτες!$P224)</f>
        <v>0</v>
      </c>
      <c r="AB229" s="137">
        <f t="shared" si="200"/>
        <v>0</v>
      </c>
      <c r="AC229" s="6"/>
      <c r="AD229" s="137">
        <f t="shared" si="201"/>
        <v>0</v>
      </c>
      <c r="AE229" s="167">
        <f t="shared" si="202"/>
        <v>0</v>
      </c>
      <c r="AF229" s="169">
        <f>'Μέση ετήσια κατανάλωση'!$F184*Πελάτες!AD224</f>
        <v>0</v>
      </c>
      <c r="AG229" s="137">
        <f>'Μέση ετήσια κατανάλωση'!$G184*(Πελάτες!AB224-Πελάτες!$P224)</f>
        <v>0</v>
      </c>
      <c r="AH229" s="137">
        <f t="shared" si="203"/>
        <v>0</v>
      </c>
      <c r="AI229" s="6"/>
      <c r="AJ229" s="137">
        <f t="shared" si="204"/>
        <v>0</v>
      </c>
      <c r="AK229" s="167">
        <f t="shared" si="205"/>
        <v>0</v>
      </c>
      <c r="AL229" s="169">
        <f>'Μέση ετήσια κατανάλωση'!$F184*Πελάτες!AG224</f>
        <v>0</v>
      </c>
      <c r="AM229" s="137">
        <f>'Μέση ετήσια κατανάλωση'!$G184*(Πελάτες!AE224-Πελάτες!$P224)</f>
        <v>0</v>
      </c>
      <c r="AN229" s="137">
        <f t="shared" si="206"/>
        <v>0</v>
      </c>
      <c r="AO229" s="6"/>
      <c r="AP229" s="137">
        <f t="shared" si="207"/>
        <v>0</v>
      </c>
      <c r="AQ229" s="167">
        <f t="shared" si="208"/>
        <v>0</v>
      </c>
      <c r="AR229" s="164">
        <f t="shared" si="209"/>
        <v>0</v>
      </c>
      <c r="AS229" s="165">
        <f t="shared" si="210"/>
        <v>0</v>
      </c>
    </row>
    <row r="230" spans="2:45" outlineLevel="1" x14ac:dyDescent="0.35">
      <c r="B230" s="238" t="s">
        <v>91</v>
      </c>
      <c r="C230" s="62" t="s">
        <v>115</v>
      </c>
      <c r="D230" s="83"/>
      <c r="E230" s="68"/>
      <c r="F230" s="167">
        <f t="shared" si="192"/>
        <v>0</v>
      </c>
      <c r="G230" s="68"/>
      <c r="H230" s="167">
        <f t="shared" si="193"/>
        <v>0</v>
      </c>
      <c r="I230" s="68"/>
      <c r="J230" s="167">
        <f t="shared" si="194"/>
        <v>0</v>
      </c>
      <c r="K230" s="68"/>
      <c r="L230" s="167">
        <f t="shared" si="185"/>
        <v>0</v>
      </c>
      <c r="M230" s="164">
        <f t="shared" si="186"/>
        <v>0</v>
      </c>
      <c r="N230" s="165">
        <f t="shared" si="187"/>
        <v>0</v>
      </c>
      <c r="P230" s="169">
        <f>'Μέση ετήσια κατανάλωση'!$F185*Πελάτες!U225</f>
        <v>0</v>
      </c>
      <c r="Q230" s="6"/>
      <c r="R230" s="137">
        <f t="shared" si="195"/>
        <v>0</v>
      </c>
      <c r="S230" s="182">
        <f t="shared" si="196"/>
        <v>0</v>
      </c>
      <c r="T230" s="169">
        <f>'Μέση ετήσια κατανάλωση'!$F185*Πελάτες!X225</f>
        <v>0</v>
      </c>
      <c r="U230" s="137">
        <f>'Μέση ετήσια κατανάλωση'!$G185*(Πελάτες!V225-Πελάτες!$P225)</f>
        <v>0</v>
      </c>
      <c r="V230" s="137">
        <f t="shared" si="197"/>
        <v>0</v>
      </c>
      <c r="W230" s="6"/>
      <c r="X230" s="137">
        <f t="shared" si="198"/>
        <v>0</v>
      </c>
      <c r="Y230" s="167">
        <f t="shared" si="199"/>
        <v>0</v>
      </c>
      <c r="Z230" s="169">
        <f>'Μέση ετήσια κατανάλωση'!$F185*Πελάτες!AA225</f>
        <v>0</v>
      </c>
      <c r="AA230" s="137">
        <f>'Μέση ετήσια κατανάλωση'!$G185*(Πελάτες!Y225-Πελάτες!$P225)</f>
        <v>0</v>
      </c>
      <c r="AB230" s="137">
        <f t="shared" si="200"/>
        <v>0</v>
      </c>
      <c r="AC230" s="6"/>
      <c r="AD230" s="137">
        <f t="shared" si="201"/>
        <v>0</v>
      </c>
      <c r="AE230" s="167">
        <f t="shared" si="202"/>
        <v>0</v>
      </c>
      <c r="AF230" s="169">
        <f>'Μέση ετήσια κατανάλωση'!$F185*Πελάτες!AD225</f>
        <v>0</v>
      </c>
      <c r="AG230" s="137">
        <f>'Μέση ετήσια κατανάλωση'!$G185*(Πελάτες!AB225-Πελάτες!$P225)</f>
        <v>0</v>
      </c>
      <c r="AH230" s="137">
        <f t="shared" si="203"/>
        <v>0</v>
      </c>
      <c r="AI230" s="6"/>
      <c r="AJ230" s="137">
        <f t="shared" si="204"/>
        <v>0</v>
      </c>
      <c r="AK230" s="167">
        <f t="shared" si="205"/>
        <v>0</v>
      </c>
      <c r="AL230" s="169">
        <f>'Μέση ετήσια κατανάλωση'!$F185*Πελάτες!AG225</f>
        <v>0</v>
      </c>
      <c r="AM230" s="137">
        <f>'Μέση ετήσια κατανάλωση'!$G185*(Πελάτες!AE225-Πελάτες!$P225)</f>
        <v>0</v>
      </c>
      <c r="AN230" s="137">
        <f t="shared" si="206"/>
        <v>0</v>
      </c>
      <c r="AO230" s="6"/>
      <c r="AP230" s="137">
        <f t="shared" si="207"/>
        <v>0</v>
      </c>
      <c r="AQ230" s="167">
        <f t="shared" si="208"/>
        <v>0</v>
      </c>
      <c r="AR230" s="164">
        <f t="shared" si="209"/>
        <v>0</v>
      </c>
      <c r="AS230" s="165">
        <f t="shared" si="210"/>
        <v>0</v>
      </c>
    </row>
    <row r="231" spans="2:45" outlineLevel="1" x14ac:dyDescent="0.35">
      <c r="B231" s="237" t="s">
        <v>92</v>
      </c>
      <c r="C231" s="62" t="s">
        <v>115</v>
      </c>
      <c r="D231" s="83"/>
      <c r="E231" s="68"/>
      <c r="F231" s="167">
        <f t="shared" si="192"/>
        <v>0</v>
      </c>
      <c r="G231" s="68"/>
      <c r="H231" s="167">
        <f t="shared" si="193"/>
        <v>0</v>
      </c>
      <c r="I231" s="68"/>
      <c r="J231" s="167">
        <f t="shared" si="194"/>
        <v>0</v>
      </c>
      <c r="K231" s="68"/>
      <c r="L231" s="167">
        <f t="shared" si="185"/>
        <v>0</v>
      </c>
      <c r="M231" s="164">
        <f t="shared" si="186"/>
        <v>0</v>
      </c>
      <c r="N231" s="165">
        <f t="shared" si="187"/>
        <v>0</v>
      </c>
      <c r="P231" s="169">
        <f>'Μέση ετήσια κατανάλωση'!$F186*Πελάτες!U226</f>
        <v>0</v>
      </c>
      <c r="Q231" s="6"/>
      <c r="R231" s="137">
        <f t="shared" si="195"/>
        <v>0</v>
      </c>
      <c r="S231" s="182">
        <f t="shared" si="196"/>
        <v>0</v>
      </c>
      <c r="T231" s="169">
        <f>'Μέση ετήσια κατανάλωση'!$F186*Πελάτες!X226</f>
        <v>0</v>
      </c>
      <c r="U231" s="137">
        <f>'Μέση ετήσια κατανάλωση'!$G186*(Πελάτες!V226-Πελάτες!$P226)</f>
        <v>0</v>
      </c>
      <c r="V231" s="137">
        <f t="shared" si="197"/>
        <v>0</v>
      </c>
      <c r="W231" s="6"/>
      <c r="X231" s="137">
        <f t="shared" si="198"/>
        <v>0</v>
      </c>
      <c r="Y231" s="167">
        <f t="shared" si="199"/>
        <v>0</v>
      </c>
      <c r="Z231" s="169">
        <f>'Μέση ετήσια κατανάλωση'!$F186*Πελάτες!AA226</f>
        <v>0</v>
      </c>
      <c r="AA231" s="137">
        <f>'Μέση ετήσια κατανάλωση'!$G186*(Πελάτες!Y226-Πελάτες!$P226)</f>
        <v>0</v>
      </c>
      <c r="AB231" s="137">
        <f t="shared" si="200"/>
        <v>0</v>
      </c>
      <c r="AC231" s="6"/>
      <c r="AD231" s="137">
        <f t="shared" si="201"/>
        <v>0</v>
      </c>
      <c r="AE231" s="167">
        <f t="shared" si="202"/>
        <v>0</v>
      </c>
      <c r="AF231" s="169">
        <f>'Μέση ετήσια κατανάλωση'!$F186*Πελάτες!AD226</f>
        <v>0</v>
      </c>
      <c r="AG231" s="137">
        <f>'Μέση ετήσια κατανάλωση'!$G186*(Πελάτες!AB226-Πελάτες!$P226)</f>
        <v>0</v>
      </c>
      <c r="AH231" s="137">
        <f t="shared" si="203"/>
        <v>0</v>
      </c>
      <c r="AI231" s="6"/>
      <c r="AJ231" s="137">
        <f t="shared" si="204"/>
        <v>0</v>
      </c>
      <c r="AK231" s="167">
        <f t="shared" si="205"/>
        <v>0</v>
      </c>
      <c r="AL231" s="169">
        <f>'Μέση ετήσια κατανάλωση'!$F186*Πελάτες!AG226</f>
        <v>0</v>
      </c>
      <c r="AM231" s="137">
        <f>'Μέση ετήσια κατανάλωση'!$G186*(Πελάτες!AE226-Πελάτες!$P226)</f>
        <v>0</v>
      </c>
      <c r="AN231" s="137">
        <f t="shared" si="206"/>
        <v>0</v>
      </c>
      <c r="AO231" s="6"/>
      <c r="AP231" s="137">
        <f t="shared" si="207"/>
        <v>0</v>
      </c>
      <c r="AQ231" s="167">
        <f t="shared" si="208"/>
        <v>0</v>
      </c>
      <c r="AR231" s="164">
        <f t="shared" si="209"/>
        <v>0</v>
      </c>
      <c r="AS231" s="165">
        <f t="shared" si="210"/>
        <v>0</v>
      </c>
    </row>
    <row r="232" spans="2:45" outlineLevel="1" x14ac:dyDescent="0.35">
      <c r="B232" s="238" t="s">
        <v>93</v>
      </c>
      <c r="C232" s="62" t="s">
        <v>115</v>
      </c>
      <c r="D232" s="83"/>
      <c r="E232" s="68"/>
      <c r="F232" s="167">
        <f t="shared" si="192"/>
        <v>0</v>
      </c>
      <c r="G232" s="68"/>
      <c r="H232" s="167">
        <f t="shared" si="193"/>
        <v>0</v>
      </c>
      <c r="I232" s="68"/>
      <c r="J232" s="167">
        <f t="shared" si="194"/>
        <v>0</v>
      </c>
      <c r="K232" s="68"/>
      <c r="L232" s="167">
        <f t="shared" si="185"/>
        <v>0</v>
      </c>
      <c r="M232" s="164">
        <f t="shared" si="186"/>
        <v>0</v>
      </c>
      <c r="N232" s="165">
        <f t="shared" si="187"/>
        <v>0</v>
      </c>
      <c r="P232" s="169">
        <f>'Μέση ετήσια κατανάλωση'!$F187*Πελάτες!U227</f>
        <v>0</v>
      </c>
      <c r="Q232" s="6"/>
      <c r="R232" s="137">
        <f t="shared" si="195"/>
        <v>0</v>
      </c>
      <c r="S232" s="182">
        <f t="shared" si="196"/>
        <v>0</v>
      </c>
      <c r="T232" s="169">
        <f>'Μέση ετήσια κατανάλωση'!$F187*Πελάτες!X227</f>
        <v>0</v>
      </c>
      <c r="U232" s="137">
        <f>'Μέση ετήσια κατανάλωση'!$G187*(Πελάτες!V227-Πελάτες!$P227)</f>
        <v>0</v>
      </c>
      <c r="V232" s="137">
        <f t="shared" si="197"/>
        <v>0</v>
      </c>
      <c r="W232" s="6"/>
      <c r="X232" s="137">
        <f t="shared" si="198"/>
        <v>0</v>
      </c>
      <c r="Y232" s="167">
        <f t="shared" si="199"/>
        <v>0</v>
      </c>
      <c r="Z232" s="169">
        <f>'Μέση ετήσια κατανάλωση'!$F187*Πελάτες!AA227</f>
        <v>0</v>
      </c>
      <c r="AA232" s="137">
        <f>'Μέση ετήσια κατανάλωση'!$G187*(Πελάτες!Y227-Πελάτες!$P227)</f>
        <v>0</v>
      </c>
      <c r="AB232" s="137">
        <f t="shared" si="200"/>
        <v>0</v>
      </c>
      <c r="AC232" s="6"/>
      <c r="AD232" s="137">
        <f t="shared" si="201"/>
        <v>0</v>
      </c>
      <c r="AE232" s="167">
        <f t="shared" si="202"/>
        <v>0</v>
      </c>
      <c r="AF232" s="169">
        <f>'Μέση ετήσια κατανάλωση'!$F187*Πελάτες!AD227</f>
        <v>0</v>
      </c>
      <c r="AG232" s="137">
        <f>'Μέση ετήσια κατανάλωση'!$G187*(Πελάτες!AB227-Πελάτες!$P227)</f>
        <v>0</v>
      </c>
      <c r="AH232" s="137">
        <f t="shared" si="203"/>
        <v>0</v>
      </c>
      <c r="AI232" s="6"/>
      <c r="AJ232" s="137">
        <f t="shared" si="204"/>
        <v>0</v>
      </c>
      <c r="AK232" s="167">
        <f t="shared" si="205"/>
        <v>0</v>
      </c>
      <c r="AL232" s="169">
        <f>'Μέση ετήσια κατανάλωση'!$F187*Πελάτες!AG227</f>
        <v>0</v>
      </c>
      <c r="AM232" s="137">
        <f>'Μέση ετήσια κατανάλωση'!$G187*(Πελάτες!AE227-Πελάτες!$P227)</f>
        <v>0</v>
      </c>
      <c r="AN232" s="137">
        <f t="shared" si="206"/>
        <v>0</v>
      </c>
      <c r="AO232" s="6"/>
      <c r="AP232" s="137">
        <f t="shared" si="207"/>
        <v>0</v>
      </c>
      <c r="AQ232" s="167">
        <f t="shared" si="208"/>
        <v>0</v>
      </c>
      <c r="AR232" s="164">
        <f t="shared" si="209"/>
        <v>0</v>
      </c>
      <c r="AS232" s="165">
        <f t="shared" si="210"/>
        <v>0</v>
      </c>
    </row>
    <row r="233" spans="2:45" outlineLevel="1" x14ac:dyDescent="0.35">
      <c r="B233" s="237" t="s">
        <v>94</v>
      </c>
      <c r="C233" s="62" t="s">
        <v>115</v>
      </c>
      <c r="D233" s="83"/>
      <c r="E233" s="68"/>
      <c r="F233" s="167">
        <f t="shared" si="192"/>
        <v>0</v>
      </c>
      <c r="G233" s="68"/>
      <c r="H233" s="167">
        <f t="shared" si="193"/>
        <v>0</v>
      </c>
      <c r="I233" s="68"/>
      <c r="J233" s="167">
        <f t="shared" si="194"/>
        <v>0</v>
      </c>
      <c r="K233" s="68"/>
      <c r="L233" s="167">
        <f t="shared" si="185"/>
        <v>0</v>
      </c>
      <c r="M233" s="164">
        <f t="shared" si="186"/>
        <v>0</v>
      </c>
      <c r="N233" s="165">
        <f t="shared" si="187"/>
        <v>0</v>
      </c>
      <c r="P233" s="169">
        <f>'Μέση ετήσια κατανάλωση'!$F188*Πελάτες!U228</f>
        <v>0</v>
      </c>
      <c r="Q233" s="6"/>
      <c r="R233" s="137">
        <f t="shared" si="195"/>
        <v>0</v>
      </c>
      <c r="S233" s="182">
        <f t="shared" si="196"/>
        <v>0</v>
      </c>
      <c r="T233" s="169">
        <f>'Μέση ετήσια κατανάλωση'!$F188*Πελάτες!X228</f>
        <v>0</v>
      </c>
      <c r="U233" s="137">
        <f>'Μέση ετήσια κατανάλωση'!$G188*(Πελάτες!V228-Πελάτες!$P228)</f>
        <v>0</v>
      </c>
      <c r="V233" s="137">
        <f t="shared" si="197"/>
        <v>0</v>
      </c>
      <c r="W233" s="6"/>
      <c r="X233" s="137">
        <f t="shared" si="198"/>
        <v>0</v>
      </c>
      <c r="Y233" s="167">
        <f t="shared" si="199"/>
        <v>0</v>
      </c>
      <c r="Z233" s="169">
        <f>'Μέση ετήσια κατανάλωση'!$F188*Πελάτες!AA228</f>
        <v>0</v>
      </c>
      <c r="AA233" s="137">
        <f>'Μέση ετήσια κατανάλωση'!$G188*(Πελάτες!Y228-Πελάτες!$P228)</f>
        <v>0</v>
      </c>
      <c r="AB233" s="137">
        <f t="shared" si="200"/>
        <v>0</v>
      </c>
      <c r="AC233" s="6"/>
      <c r="AD233" s="137">
        <f t="shared" si="201"/>
        <v>0</v>
      </c>
      <c r="AE233" s="167">
        <f t="shared" si="202"/>
        <v>0</v>
      </c>
      <c r="AF233" s="169">
        <f>'Μέση ετήσια κατανάλωση'!$F188*Πελάτες!AD228</f>
        <v>0</v>
      </c>
      <c r="AG233" s="137">
        <f>'Μέση ετήσια κατανάλωση'!$G188*(Πελάτες!AB228-Πελάτες!$P228)</f>
        <v>0</v>
      </c>
      <c r="AH233" s="137">
        <f t="shared" si="203"/>
        <v>0</v>
      </c>
      <c r="AI233" s="6"/>
      <c r="AJ233" s="137">
        <f t="shared" si="204"/>
        <v>0</v>
      </c>
      <c r="AK233" s="167">
        <f t="shared" si="205"/>
        <v>0</v>
      </c>
      <c r="AL233" s="169">
        <f>'Μέση ετήσια κατανάλωση'!$F188*Πελάτες!AG228</f>
        <v>0</v>
      </c>
      <c r="AM233" s="137">
        <f>'Μέση ετήσια κατανάλωση'!$G188*(Πελάτες!AE228-Πελάτες!$P228)</f>
        <v>0</v>
      </c>
      <c r="AN233" s="137">
        <f t="shared" si="206"/>
        <v>0</v>
      </c>
      <c r="AO233" s="6"/>
      <c r="AP233" s="137">
        <f t="shared" si="207"/>
        <v>0</v>
      </c>
      <c r="AQ233" s="167">
        <f t="shared" si="208"/>
        <v>0</v>
      </c>
      <c r="AR233" s="164">
        <f t="shared" si="209"/>
        <v>0</v>
      </c>
      <c r="AS233" s="165">
        <f t="shared" si="210"/>
        <v>0</v>
      </c>
    </row>
    <row r="234" spans="2:45" outlineLevel="1" x14ac:dyDescent="0.35">
      <c r="B234" s="238" t="s">
        <v>95</v>
      </c>
      <c r="C234" s="62" t="s">
        <v>115</v>
      </c>
      <c r="D234" s="83"/>
      <c r="E234" s="68"/>
      <c r="F234" s="167">
        <f t="shared" si="192"/>
        <v>0</v>
      </c>
      <c r="G234" s="68"/>
      <c r="H234" s="167">
        <f t="shared" si="193"/>
        <v>0</v>
      </c>
      <c r="I234" s="68"/>
      <c r="J234" s="167">
        <f t="shared" si="194"/>
        <v>0</v>
      </c>
      <c r="K234" s="68"/>
      <c r="L234" s="167">
        <f t="shared" si="185"/>
        <v>0</v>
      </c>
      <c r="M234" s="164">
        <f t="shared" si="186"/>
        <v>0</v>
      </c>
      <c r="N234" s="165">
        <f t="shared" si="187"/>
        <v>0</v>
      </c>
      <c r="P234" s="169">
        <f>'Μέση ετήσια κατανάλωση'!$F189*Πελάτες!U229</f>
        <v>0</v>
      </c>
      <c r="Q234" s="6"/>
      <c r="R234" s="137">
        <f t="shared" si="195"/>
        <v>0</v>
      </c>
      <c r="S234" s="182">
        <f t="shared" si="196"/>
        <v>0</v>
      </c>
      <c r="T234" s="169">
        <f>'Μέση ετήσια κατανάλωση'!$F189*Πελάτες!X229</f>
        <v>0</v>
      </c>
      <c r="U234" s="137">
        <f>'Μέση ετήσια κατανάλωση'!$G189*(Πελάτες!V229-Πελάτες!$P229)</f>
        <v>0</v>
      </c>
      <c r="V234" s="137">
        <f t="shared" si="197"/>
        <v>0</v>
      </c>
      <c r="W234" s="6"/>
      <c r="X234" s="137">
        <f t="shared" si="198"/>
        <v>0</v>
      </c>
      <c r="Y234" s="167">
        <f t="shared" si="199"/>
        <v>0</v>
      </c>
      <c r="Z234" s="169">
        <f>'Μέση ετήσια κατανάλωση'!$F189*Πελάτες!AA229</f>
        <v>0</v>
      </c>
      <c r="AA234" s="137">
        <f>'Μέση ετήσια κατανάλωση'!$G189*(Πελάτες!Y229-Πελάτες!$P229)</f>
        <v>0</v>
      </c>
      <c r="AB234" s="137">
        <f t="shared" si="200"/>
        <v>0</v>
      </c>
      <c r="AC234" s="6"/>
      <c r="AD234" s="137">
        <f t="shared" si="201"/>
        <v>0</v>
      </c>
      <c r="AE234" s="167">
        <f t="shared" si="202"/>
        <v>0</v>
      </c>
      <c r="AF234" s="169">
        <f>'Μέση ετήσια κατανάλωση'!$F189*Πελάτες!AD229</f>
        <v>0</v>
      </c>
      <c r="AG234" s="137">
        <f>'Μέση ετήσια κατανάλωση'!$G189*(Πελάτες!AB229-Πελάτες!$P229)</f>
        <v>0</v>
      </c>
      <c r="AH234" s="137">
        <f t="shared" si="203"/>
        <v>0</v>
      </c>
      <c r="AI234" s="6"/>
      <c r="AJ234" s="137">
        <f t="shared" si="204"/>
        <v>0</v>
      </c>
      <c r="AK234" s="167">
        <f t="shared" si="205"/>
        <v>0</v>
      </c>
      <c r="AL234" s="169">
        <f>'Μέση ετήσια κατανάλωση'!$F189*Πελάτες!AG229</f>
        <v>0</v>
      </c>
      <c r="AM234" s="137">
        <f>'Μέση ετήσια κατανάλωση'!$G189*(Πελάτες!AE229-Πελάτες!$P229)</f>
        <v>0</v>
      </c>
      <c r="AN234" s="137">
        <f t="shared" si="206"/>
        <v>0</v>
      </c>
      <c r="AO234" s="6"/>
      <c r="AP234" s="137">
        <f t="shared" si="207"/>
        <v>0</v>
      </c>
      <c r="AQ234" s="167">
        <f t="shared" si="208"/>
        <v>0</v>
      </c>
      <c r="AR234" s="164">
        <f t="shared" si="209"/>
        <v>0</v>
      </c>
      <c r="AS234" s="165">
        <f t="shared" si="210"/>
        <v>0</v>
      </c>
    </row>
    <row r="235" spans="2:45" outlineLevel="1" x14ac:dyDescent="0.35">
      <c r="B235" s="237" t="s">
        <v>96</v>
      </c>
      <c r="C235" s="62" t="s">
        <v>115</v>
      </c>
      <c r="D235" s="83"/>
      <c r="E235" s="68"/>
      <c r="F235" s="167">
        <f t="shared" si="192"/>
        <v>0</v>
      </c>
      <c r="G235" s="68"/>
      <c r="H235" s="167">
        <f t="shared" si="193"/>
        <v>0</v>
      </c>
      <c r="I235" s="68"/>
      <c r="J235" s="167">
        <f t="shared" si="194"/>
        <v>0</v>
      </c>
      <c r="K235" s="68"/>
      <c r="L235" s="167">
        <f t="shared" si="185"/>
        <v>0</v>
      </c>
      <c r="M235" s="164">
        <f t="shared" si="186"/>
        <v>0</v>
      </c>
      <c r="N235" s="165">
        <f t="shared" si="187"/>
        <v>0</v>
      </c>
      <c r="P235" s="169">
        <f>'Μέση ετήσια κατανάλωση'!$F190*Πελάτες!U230</f>
        <v>0</v>
      </c>
      <c r="Q235" s="6"/>
      <c r="R235" s="137">
        <f t="shared" si="195"/>
        <v>0</v>
      </c>
      <c r="S235" s="182">
        <f t="shared" si="196"/>
        <v>0</v>
      </c>
      <c r="T235" s="169">
        <f>'Μέση ετήσια κατανάλωση'!$F190*Πελάτες!X230</f>
        <v>0</v>
      </c>
      <c r="U235" s="137">
        <f>'Μέση ετήσια κατανάλωση'!$G190*(Πελάτες!V230-Πελάτες!$P230)</f>
        <v>0</v>
      </c>
      <c r="V235" s="137">
        <f t="shared" si="197"/>
        <v>0</v>
      </c>
      <c r="W235" s="6"/>
      <c r="X235" s="137">
        <f t="shared" si="198"/>
        <v>0</v>
      </c>
      <c r="Y235" s="167">
        <f t="shared" si="199"/>
        <v>0</v>
      </c>
      <c r="Z235" s="169">
        <f>'Μέση ετήσια κατανάλωση'!$F190*Πελάτες!AA230</f>
        <v>0</v>
      </c>
      <c r="AA235" s="137">
        <f>'Μέση ετήσια κατανάλωση'!$G190*(Πελάτες!Y230-Πελάτες!$P230)</f>
        <v>0</v>
      </c>
      <c r="AB235" s="137">
        <f t="shared" si="200"/>
        <v>0</v>
      </c>
      <c r="AC235" s="6"/>
      <c r="AD235" s="137">
        <f t="shared" si="201"/>
        <v>0</v>
      </c>
      <c r="AE235" s="167">
        <f t="shared" si="202"/>
        <v>0</v>
      </c>
      <c r="AF235" s="169">
        <f>'Μέση ετήσια κατανάλωση'!$F190*Πελάτες!AD230</f>
        <v>0</v>
      </c>
      <c r="AG235" s="137">
        <f>'Μέση ετήσια κατανάλωση'!$G190*(Πελάτες!AB230-Πελάτες!$P230)</f>
        <v>0</v>
      </c>
      <c r="AH235" s="137">
        <f t="shared" si="203"/>
        <v>0</v>
      </c>
      <c r="AI235" s="6"/>
      <c r="AJ235" s="137">
        <f t="shared" si="204"/>
        <v>0</v>
      </c>
      <c r="AK235" s="167">
        <f t="shared" si="205"/>
        <v>0</v>
      </c>
      <c r="AL235" s="169">
        <f>'Μέση ετήσια κατανάλωση'!$F190*Πελάτες!AG230</f>
        <v>0</v>
      </c>
      <c r="AM235" s="137">
        <f>'Μέση ετήσια κατανάλωση'!$G190*(Πελάτες!AE230-Πελάτες!$P230)</f>
        <v>0</v>
      </c>
      <c r="AN235" s="137">
        <f t="shared" si="206"/>
        <v>0</v>
      </c>
      <c r="AO235" s="6"/>
      <c r="AP235" s="137">
        <f t="shared" si="207"/>
        <v>0</v>
      </c>
      <c r="AQ235" s="167">
        <f t="shared" si="208"/>
        <v>0</v>
      </c>
      <c r="AR235" s="164">
        <f t="shared" si="209"/>
        <v>0</v>
      </c>
      <c r="AS235" s="165">
        <f t="shared" si="210"/>
        <v>0</v>
      </c>
    </row>
    <row r="236" spans="2:45" outlineLevel="1" x14ac:dyDescent="0.35">
      <c r="B236" s="238" t="s">
        <v>97</v>
      </c>
      <c r="C236" s="62" t="s">
        <v>115</v>
      </c>
      <c r="D236" s="83"/>
      <c r="E236" s="68"/>
      <c r="F236" s="167">
        <f t="shared" si="192"/>
        <v>0</v>
      </c>
      <c r="G236" s="68"/>
      <c r="H236" s="167">
        <f t="shared" si="193"/>
        <v>0</v>
      </c>
      <c r="I236" s="68"/>
      <c r="J236" s="167">
        <f t="shared" si="194"/>
        <v>0</v>
      </c>
      <c r="K236" s="68"/>
      <c r="L236" s="167">
        <f t="shared" si="185"/>
        <v>0</v>
      </c>
      <c r="M236" s="164">
        <f t="shared" si="186"/>
        <v>0</v>
      </c>
      <c r="N236" s="165">
        <f t="shared" si="187"/>
        <v>0</v>
      </c>
      <c r="P236" s="169">
        <f>'Μέση ετήσια κατανάλωση'!$F191*Πελάτες!U231</f>
        <v>0</v>
      </c>
      <c r="Q236" s="6"/>
      <c r="R236" s="137">
        <f t="shared" si="195"/>
        <v>0</v>
      </c>
      <c r="S236" s="182">
        <f t="shared" si="196"/>
        <v>0</v>
      </c>
      <c r="T236" s="169">
        <f>'Μέση ετήσια κατανάλωση'!$F191*Πελάτες!X231</f>
        <v>0</v>
      </c>
      <c r="U236" s="137">
        <f>'Μέση ετήσια κατανάλωση'!$G191*(Πελάτες!V231-Πελάτες!$P231)</f>
        <v>0</v>
      </c>
      <c r="V236" s="137">
        <f t="shared" si="197"/>
        <v>0</v>
      </c>
      <c r="W236" s="6"/>
      <c r="X236" s="137">
        <f t="shared" si="198"/>
        <v>0</v>
      </c>
      <c r="Y236" s="167">
        <f t="shared" si="199"/>
        <v>0</v>
      </c>
      <c r="Z236" s="169">
        <f>'Μέση ετήσια κατανάλωση'!$F191*Πελάτες!AA231</f>
        <v>0</v>
      </c>
      <c r="AA236" s="137">
        <f>'Μέση ετήσια κατανάλωση'!$G191*(Πελάτες!Y231-Πελάτες!$P231)</f>
        <v>0</v>
      </c>
      <c r="AB236" s="137">
        <f t="shared" si="200"/>
        <v>0</v>
      </c>
      <c r="AC236" s="6"/>
      <c r="AD236" s="137">
        <f t="shared" si="201"/>
        <v>0</v>
      </c>
      <c r="AE236" s="167">
        <f t="shared" si="202"/>
        <v>0</v>
      </c>
      <c r="AF236" s="169">
        <f>'Μέση ετήσια κατανάλωση'!$F191*Πελάτες!AD231</f>
        <v>0</v>
      </c>
      <c r="AG236" s="137">
        <f>'Μέση ετήσια κατανάλωση'!$G191*(Πελάτες!AB231-Πελάτες!$P231)</f>
        <v>0</v>
      </c>
      <c r="AH236" s="137">
        <f t="shared" si="203"/>
        <v>0</v>
      </c>
      <c r="AI236" s="6"/>
      <c r="AJ236" s="137">
        <f t="shared" si="204"/>
        <v>0</v>
      </c>
      <c r="AK236" s="167">
        <f t="shared" si="205"/>
        <v>0</v>
      </c>
      <c r="AL236" s="169">
        <f>'Μέση ετήσια κατανάλωση'!$F191*Πελάτες!AG231</f>
        <v>0</v>
      </c>
      <c r="AM236" s="137">
        <f>'Μέση ετήσια κατανάλωση'!$G191*(Πελάτες!AE231-Πελάτες!$P231)</f>
        <v>0</v>
      </c>
      <c r="AN236" s="137">
        <f t="shared" si="206"/>
        <v>0</v>
      </c>
      <c r="AO236" s="6"/>
      <c r="AP236" s="137">
        <f t="shared" si="207"/>
        <v>0</v>
      </c>
      <c r="AQ236" s="167">
        <f t="shared" si="208"/>
        <v>0</v>
      </c>
      <c r="AR236" s="164">
        <f t="shared" si="209"/>
        <v>0</v>
      </c>
      <c r="AS236" s="165">
        <f t="shared" si="210"/>
        <v>0</v>
      </c>
    </row>
    <row r="237" spans="2:45" outlineLevel="1" x14ac:dyDescent="0.35">
      <c r="B237" s="237" t="s">
        <v>98</v>
      </c>
      <c r="C237" s="62" t="s">
        <v>115</v>
      </c>
      <c r="D237" s="83"/>
      <c r="E237" s="68"/>
      <c r="F237" s="167">
        <f t="shared" si="192"/>
        <v>0</v>
      </c>
      <c r="G237" s="68"/>
      <c r="H237" s="167">
        <f t="shared" si="193"/>
        <v>0</v>
      </c>
      <c r="I237" s="68"/>
      <c r="J237" s="167">
        <f t="shared" si="194"/>
        <v>0</v>
      </c>
      <c r="K237" s="68"/>
      <c r="L237" s="167">
        <f t="shared" si="185"/>
        <v>0</v>
      </c>
      <c r="M237" s="164">
        <f t="shared" si="186"/>
        <v>0</v>
      </c>
      <c r="N237" s="165">
        <f t="shared" si="187"/>
        <v>0</v>
      </c>
      <c r="P237" s="169">
        <f>'Μέση ετήσια κατανάλωση'!$F192*Πελάτες!U232</f>
        <v>0</v>
      </c>
      <c r="Q237" s="6"/>
      <c r="R237" s="137">
        <f t="shared" si="195"/>
        <v>0</v>
      </c>
      <c r="S237" s="182">
        <f t="shared" si="196"/>
        <v>0</v>
      </c>
      <c r="T237" s="169">
        <f>'Μέση ετήσια κατανάλωση'!$F192*Πελάτες!X232</f>
        <v>0</v>
      </c>
      <c r="U237" s="137">
        <f>'Μέση ετήσια κατανάλωση'!$G192*(Πελάτες!V232-Πελάτες!$P232)</f>
        <v>0</v>
      </c>
      <c r="V237" s="137">
        <f t="shared" si="197"/>
        <v>0</v>
      </c>
      <c r="W237" s="6"/>
      <c r="X237" s="137">
        <f t="shared" si="198"/>
        <v>0</v>
      </c>
      <c r="Y237" s="167">
        <f t="shared" si="199"/>
        <v>0</v>
      </c>
      <c r="Z237" s="169">
        <f>'Μέση ετήσια κατανάλωση'!$F192*Πελάτες!AA232</f>
        <v>0</v>
      </c>
      <c r="AA237" s="137">
        <f>'Μέση ετήσια κατανάλωση'!$G192*(Πελάτες!Y232-Πελάτες!$P232)</f>
        <v>0</v>
      </c>
      <c r="AB237" s="137">
        <f t="shared" si="200"/>
        <v>0</v>
      </c>
      <c r="AC237" s="6"/>
      <c r="AD237" s="137">
        <f t="shared" si="201"/>
        <v>0</v>
      </c>
      <c r="AE237" s="167">
        <f t="shared" si="202"/>
        <v>0</v>
      </c>
      <c r="AF237" s="169">
        <f>'Μέση ετήσια κατανάλωση'!$F192*Πελάτες!AD232</f>
        <v>0</v>
      </c>
      <c r="AG237" s="137">
        <f>'Μέση ετήσια κατανάλωση'!$G192*(Πελάτες!AB232-Πελάτες!$P232)</f>
        <v>0</v>
      </c>
      <c r="AH237" s="137">
        <f t="shared" si="203"/>
        <v>0</v>
      </c>
      <c r="AI237" s="6"/>
      <c r="AJ237" s="137">
        <f t="shared" si="204"/>
        <v>0</v>
      </c>
      <c r="AK237" s="167">
        <f t="shared" si="205"/>
        <v>0</v>
      </c>
      <c r="AL237" s="169">
        <f>'Μέση ετήσια κατανάλωση'!$F192*Πελάτες!AG232</f>
        <v>0</v>
      </c>
      <c r="AM237" s="137">
        <f>'Μέση ετήσια κατανάλωση'!$G192*(Πελάτες!AE232-Πελάτες!$P232)</f>
        <v>0</v>
      </c>
      <c r="AN237" s="137">
        <f t="shared" si="206"/>
        <v>0</v>
      </c>
      <c r="AO237" s="6"/>
      <c r="AP237" s="137">
        <f t="shared" si="207"/>
        <v>0</v>
      </c>
      <c r="AQ237" s="167">
        <f t="shared" si="208"/>
        <v>0</v>
      </c>
      <c r="AR237" s="164">
        <f t="shared" si="209"/>
        <v>0</v>
      </c>
      <c r="AS237" s="165">
        <f t="shared" si="210"/>
        <v>0</v>
      </c>
    </row>
    <row r="238" spans="2:45" outlineLevel="1" x14ac:dyDescent="0.35">
      <c r="B238" s="238" t="s">
        <v>99</v>
      </c>
      <c r="C238" s="62" t="s">
        <v>115</v>
      </c>
      <c r="D238" s="83"/>
      <c r="E238" s="68"/>
      <c r="F238" s="167">
        <f t="shared" si="192"/>
        <v>0</v>
      </c>
      <c r="G238" s="68"/>
      <c r="H238" s="167">
        <f t="shared" si="193"/>
        <v>0</v>
      </c>
      <c r="I238" s="68"/>
      <c r="J238" s="167">
        <f t="shared" si="194"/>
        <v>0</v>
      </c>
      <c r="K238" s="68"/>
      <c r="L238" s="167">
        <f t="shared" si="185"/>
        <v>0</v>
      </c>
      <c r="M238" s="164">
        <f t="shared" si="186"/>
        <v>0</v>
      </c>
      <c r="N238" s="165">
        <f t="shared" si="187"/>
        <v>0</v>
      </c>
      <c r="P238" s="169">
        <f>'Μέση ετήσια κατανάλωση'!$F193*Πελάτες!U233</f>
        <v>0</v>
      </c>
      <c r="Q238" s="6"/>
      <c r="R238" s="137">
        <f t="shared" si="195"/>
        <v>0</v>
      </c>
      <c r="S238" s="182">
        <f t="shared" si="196"/>
        <v>0</v>
      </c>
      <c r="T238" s="169">
        <f>'Μέση ετήσια κατανάλωση'!$F193*Πελάτες!X233</f>
        <v>0</v>
      </c>
      <c r="U238" s="137">
        <f>'Μέση ετήσια κατανάλωση'!$G193*(Πελάτες!V233-Πελάτες!$P233)</f>
        <v>0</v>
      </c>
      <c r="V238" s="137">
        <f t="shared" si="197"/>
        <v>0</v>
      </c>
      <c r="W238" s="6"/>
      <c r="X238" s="137">
        <f t="shared" si="198"/>
        <v>0</v>
      </c>
      <c r="Y238" s="167">
        <f t="shared" si="199"/>
        <v>0</v>
      </c>
      <c r="Z238" s="169">
        <f>'Μέση ετήσια κατανάλωση'!$F193*Πελάτες!AA233</f>
        <v>0</v>
      </c>
      <c r="AA238" s="137">
        <f>'Μέση ετήσια κατανάλωση'!$G193*(Πελάτες!Y233-Πελάτες!$P233)</f>
        <v>0</v>
      </c>
      <c r="AB238" s="137">
        <f t="shared" si="200"/>
        <v>0</v>
      </c>
      <c r="AC238" s="6"/>
      <c r="AD238" s="137">
        <f t="shared" si="201"/>
        <v>0</v>
      </c>
      <c r="AE238" s="167">
        <f t="shared" si="202"/>
        <v>0</v>
      </c>
      <c r="AF238" s="169">
        <f>'Μέση ετήσια κατανάλωση'!$F193*Πελάτες!AD233</f>
        <v>0</v>
      </c>
      <c r="AG238" s="137">
        <f>'Μέση ετήσια κατανάλωση'!$G193*(Πελάτες!AB233-Πελάτες!$P233)</f>
        <v>0</v>
      </c>
      <c r="AH238" s="137">
        <f t="shared" si="203"/>
        <v>0</v>
      </c>
      <c r="AI238" s="6"/>
      <c r="AJ238" s="137">
        <f t="shared" si="204"/>
        <v>0</v>
      </c>
      <c r="AK238" s="167">
        <f t="shared" si="205"/>
        <v>0</v>
      </c>
      <c r="AL238" s="169">
        <f>'Μέση ετήσια κατανάλωση'!$F193*Πελάτες!AG233</f>
        <v>0</v>
      </c>
      <c r="AM238" s="137">
        <f>'Μέση ετήσια κατανάλωση'!$G193*(Πελάτες!AE233-Πελάτες!$P233)</f>
        <v>0</v>
      </c>
      <c r="AN238" s="137">
        <f t="shared" si="206"/>
        <v>0</v>
      </c>
      <c r="AO238" s="6"/>
      <c r="AP238" s="137">
        <f t="shared" si="207"/>
        <v>0</v>
      </c>
      <c r="AQ238" s="167">
        <f t="shared" si="208"/>
        <v>0</v>
      </c>
      <c r="AR238" s="164">
        <f t="shared" si="209"/>
        <v>0</v>
      </c>
      <c r="AS238" s="165">
        <f t="shared" si="210"/>
        <v>0</v>
      </c>
    </row>
    <row r="239" spans="2:45" ht="15" customHeight="1" outlineLevel="1" x14ac:dyDescent="0.35">
      <c r="B239" s="49" t="s">
        <v>139</v>
      </c>
      <c r="C239" s="46" t="s">
        <v>115</v>
      </c>
      <c r="D239" s="184">
        <f>SUM(D214:D238)</f>
        <v>0</v>
      </c>
      <c r="E239" s="184">
        <f>SUM(E214:E238)</f>
        <v>0</v>
      </c>
      <c r="F239" s="183">
        <f>IFERROR((E239-D239)/D239,0)</f>
        <v>0</v>
      </c>
      <c r="G239" s="184">
        <f>SUM(G214:G238)</f>
        <v>0</v>
      </c>
      <c r="H239" s="183">
        <f t="shared" ref="H239" si="211">IFERROR((G239-E239)/E239,0)</f>
        <v>0</v>
      </c>
      <c r="I239" s="184">
        <f>SUM(I214:I238)</f>
        <v>0</v>
      </c>
      <c r="J239" s="183">
        <f t="shared" ref="J239" si="212">IFERROR((I239-G239)/G239,0)</f>
        <v>0</v>
      </c>
      <c r="K239" s="184">
        <f>SUM(K214:K238)</f>
        <v>0</v>
      </c>
      <c r="L239" s="183">
        <f t="shared" si="185"/>
        <v>0</v>
      </c>
      <c r="M239" s="184">
        <f>SUM(M214:M238)</f>
        <v>0</v>
      </c>
      <c r="N239" s="177">
        <f t="shared" si="187"/>
        <v>0</v>
      </c>
      <c r="P239" s="184">
        <f>SUM(P214:P238)</f>
        <v>700</v>
      </c>
      <c r="Q239" s="184">
        <f>SUM(Q214:Q238)</f>
        <v>0</v>
      </c>
      <c r="R239" s="184">
        <f>SUM(R214:R238)</f>
        <v>700</v>
      </c>
      <c r="S239" s="166">
        <f>IFERROR((R239-K239)/K239,0)</f>
        <v>0</v>
      </c>
      <c r="T239" s="184">
        <f>SUM(T214:T238)</f>
        <v>0</v>
      </c>
      <c r="U239" s="184">
        <f>SUM(U214:U238)</f>
        <v>3500</v>
      </c>
      <c r="V239" s="184">
        <f>SUM(V214:V238)</f>
        <v>3500</v>
      </c>
      <c r="W239" s="184">
        <f>SUM(W214:W238)</f>
        <v>0</v>
      </c>
      <c r="X239" s="184">
        <f>SUM(X214:X238)</f>
        <v>3500</v>
      </c>
      <c r="Y239" s="183">
        <f>IFERROR((X239-R239)/R239,0)</f>
        <v>4</v>
      </c>
      <c r="Z239" s="184">
        <f>SUM(Z214:Z238)</f>
        <v>0</v>
      </c>
      <c r="AA239" s="184">
        <f>SUM(AA214:AA238)</f>
        <v>3500</v>
      </c>
      <c r="AB239" s="184">
        <f>SUM(AB214:AB238)</f>
        <v>3500</v>
      </c>
      <c r="AC239" s="184">
        <f>SUM(AC214:AC238)</f>
        <v>0</v>
      </c>
      <c r="AD239" s="184">
        <f>SUM(AD214:AD238)</f>
        <v>3500</v>
      </c>
      <c r="AE239" s="166">
        <f>IFERROR((AD239-X239)/X239,0)</f>
        <v>0</v>
      </c>
      <c r="AF239" s="184">
        <f>SUM(AF214:AF238)</f>
        <v>0</v>
      </c>
      <c r="AG239" s="184">
        <f>SUM(AG214:AG238)</f>
        <v>3500</v>
      </c>
      <c r="AH239" s="184">
        <f>SUM(AH214:AH238)</f>
        <v>3500</v>
      </c>
      <c r="AI239" s="184">
        <f>SUM(AI214:AI238)</f>
        <v>0</v>
      </c>
      <c r="AJ239" s="184">
        <f>SUM(AJ214:AJ238)</f>
        <v>3500</v>
      </c>
      <c r="AK239" s="166">
        <f t="shared" ref="AK239" si="213">IFERROR((AJ239-AD239)/AD239,0)</f>
        <v>0</v>
      </c>
      <c r="AL239" s="184">
        <f>SUM(AL214:AL238)</f>
        <v>0</v>
      </c>
      <c r="AM239" s="184">
        <f>SUM(AM214:AM238)</f>
        <v>3500</v>
      </c>
      <c r="AN239" s="184">
        <f>SUM(AN214:AN238)</f>
        <v>3500</v>
      </c>
      <c r="AO239" s="184">
        <f>SUM(AO214:AO238)</f>
        <v>0</v>
      </c>
      <c r="AP239" s="184">
        <f>SUM(AP214:AP238)</f>
        <v>3500</v>
      </c>
      <c r="AQ239" s="166">
        <f>IFERROR((AP239-AJ239)/AJ239,0)</f>
        <v>0</v>
      </c>
      <c r="AR239" s="184">
        <f>SUM(AR214:AR238)</f>
        <v>14700</v>
      </c>
      <c r="AS239" s="165">
        <f>IFERROR((AP239/R239)^(1/4)-1,0)</f>
        <v>0.4953487812212205</v>
      </c>
    </row>
    <row r="240" spans="2:45" x14ac:dyDescent="0.35">
      <c r="Z240" s="38">
        <f>T239*0.9*10+Z239</f>
        <v>0</v>
      </c>
      <c r="AF240" s="38">
        <f>Z239*0.9*10+AF239</f>
        <v>0</v>
      </c>
      <c r="AL240" s="38">
        <f>AF239*0.9*10+AL239</f>
        <v>0</v>
      </c>
      <c r="AP240" s="292"/>
    </row>
    <row r="241" spans="38:38" x14ac:dyDescent="0.35">
      <c r="AL241" s="38"/>
    </row>
  </sheetData>
  <mergeCells count="345">
    <mergeCell ref="AP146:AP147"/>
    <mergeCell ref="AE113:AE114"/>
    <mergeCell ref="AF113:AH113"/>
    <mergeCell ref="AI113:AI114"/>
    <mergeCell ref="AD113:AD114"/>
    <mergeCell ref="X113:X114"/>
    <mergeCell ref="Y113:Y114"/>
    <mergeCell ref="Y146:Y147"/>
    <mergeCell ref="AK113:AK114"/>
    <mergeCell ref="AK146:AK147"/>
    <mergeCell ref="AL146:AN146"/>
    <mergeCell ref="AD146:AD147"/>
    <mergeCell ref="AE146:AE147"/>
    <mergeCell ref="AF146:AH146"/>
    <mergeCell ref="AI146:AI147"/>
    <mergeCell ref="Z113:AB113"/>
    <mergeCell ref="AC113:AC114"/>
    <mergeCell ref="I79:J79"/>
    <mergeCell ref="B111:B114"/>
    <mergeCell ref="H80:H81"/>
    <mergeCell ref="J80:J81"/>
    <mergeCell ref="C78:C81"/>
    <mergeCell ref="E112:F112"/>
    <mergeCell ref="H146:H147"/>
    <mergeCell ref="D78:L78"/>
    <mergeCell ref="D111:L111"/>
    <mergeCell ref="B78:B81"/>
    <mergeCell ref="B144:B147"/>
    <mergeCell ref="C144:C147"/>
    <mergeCell ref="D80:D81"/>
    <mergeCell ref="E80:E81"/>
    <mergeCell ref="F80:F81"/>
    <mergeCell ref="G80:G81"/>
    <mergeCell ref="G113:G114"/>
    <mergeCell ref="H113:H114"/>
    <mergeCell ref="D144:L144"/>
    <mergeCell ref="K80:K81"/>
    <mergeCell ref="G112:H112"/>
    <mergeCell ref="I112:J112"/>
    <mergeCell ref="G212:G213"/>
    <mergeCell ref="H212:H213"/>
    <mergeCell ref="L179:L180"/>
    <mergeCell ref="M179:M180"/>
    <mergeCell ref="L146:L147"/>
    <mergeCell ref="M177:N178"/>
    <mergeCell ref="D177:L177"/>
    <mergeCell ref="D210:L210"/>
    <mergeCell ref="I113:I114"/>
    <mergeCell ref="J113:J114"/>
    <mergeCell ref="F146:F147"/>
    <mergeCell ref="G146:G147"/>
    <mergeCell ref="F113:F114"/>
    <mergeCell ref="K113:K114"/>
    <mergeCell ref="L113:L114"/>
    <mergeCell ref="N113:N114"/>
    <mergeCell ref="I212:I213"/>
    <mergeCell ref="J212:J213"/>
    <mergeCell ref="G178:H178"/>
    <mergeCell ref="I178:J178"/>
    <mergeCell ref="K178:L178"/>
    <mergeCell ref="D146:D147"/>
    <mergeCell ref="E146:E147"/>
    <mergeCell ref="M146:M147"/>
    <mergeCell ref="B210:B213"/>
    <mergeCell ref="C210:C213"/>
    <mergeCell ref="C177:C180"/>
    <mergeCell ref="C111:C114"/>
    <mergeCell ref="R179:R180"/>
    <mergeCell ref="S179:S180"/>
    <mergeCell ref="Q113:Q114"/>
    <mergeCell ref="R113:R114"/>
    <mergeCell ref="S113:S114"/>
    <mergeCell ref="N146:N147"/>
    <mergeCell ref="G145:H145"/>
    <mergeCell ref="J146:J147"/>
    <mergeCell ref="K146:K147"/>
    <mergeCell ref="Q179:Q180"/>
    <mergeCell ref="S212:S213"/>
    <mergeCell ref="D212:D213"/>
    <mergeCell ref="E212:E213"/>
    <mergeCell ref="F212:F213"/>
    <mergeCell ref="E145:F145"/>
    <mergeCell ref="J179:J180"/>
    <mergeCell ref="K179:K180"/>
    <mergeCell ref="M113:M114"/>
    <mergeCell ref="D113:D114"/>
    <mergeCell ref="E113:E114"/>
    <mergeCell ref="P112:S112"/>
    <mergeCell ref="K112:L112"/>
    <mergeCell ref="I80:I81"/>
    <mergeCell ref="T112:Y112"/>
    <mergeCell ref="Z112:AE112"/>
    <mergeCell ref="AF112:AK112"/>
    <mergeCell ref="M80:M81"/>
    <mergeCell ref="AL80:AN80"/>
    <mergeCell ref="AI80:AI81"/>
    <mergeCell ref="N80:N81"/>
    <mergeCell ref="AF80:AH80"/>
    <mergeCell ref="P80:P81"/>
    <mergeCell ref="Q80:Q81"/>
    <mergeCell ref="S80:S81"/>
    <mergeCell ref="T80:V80"/>
    <mergeCell ref="W80:W81"/>
    <mergeCell ref="X80:X81"/>
    <mergeCell ref="Y80:Y81"/>
    <mergeCell ref="L80:L81"/>
    <mergeCell ref="AE80:AE81"/>
    <mergeCell ref="AK80:AK81"/>
    <mergeCell ref="AD80:AD81"/>
    <mergeCell ref="R80:R81"/>
    <mergeCell ref="P111:AS111"/>
    <mergeCell ref="AS80:AS81"/>
    <mergeCell ref="B5:I5"/>
    <mergeCell ref="B9:AS9"/>
    <mergeCell ref="AF12:AK12"/>
    <mergeCell ref="AL12:AQ12"/>
    <mergeCell ref="L13:L14"/>
    <mergeCell ref="M13:M14"/>
    <mergeCell ref="N13:N14"/>
    <mergeCell ref="K12:L12"/>
    <mergeCell ref="P12:S12"/>
    <mergeCell ref="T12:Y12"/>
    <mergeCell ref="Z12:AE12"/>
    <mergeCell ref="P13:P14"/>
    <mergeCell ref="AQ13:AQ14"/>
    <mergeCell ref="AR12:AS12"/>
    <mergeCell ref="P11:AS11"/>
    <mergeCell ref="C11:C14"/>
    <mergeCell ref="B11:B14"/>
    <mergeCell ref="AR13:AR14"/>
    <mergeCell ref="AF13:AH13"/>
    <mergeCell ref="AI13:AI14"/>
    <mergeCell ref="AS13:AS14"/>
    <mergeCell ref="AK13:AK14"/>
    <mergeCell ref="AL13:AN13"/>
    <mergeCell ref="Q13:Q14"/>
    <mergeCell ref="S13:S14"/>
    <mergeCell ref="T13:V13"/>
    <mergeCell ref="R13:R14"/>
    <mergeCell ref="W13:W14"/>
    <mergeCell ref="X13:X14"/>
    <mergeCell ref="Y13:Y14"/>
    <mergeCell ref="T47:V47"/>
    <mergeCell ref="W47:W48"/>
    <mergeCell ref="X47:X48"/>
    <mergeCell ref="B43:AV43"/>
    <mergeCell ref="M47:M48"/>
    <mergeCell ref="J47:J48"/>
    <mergeCell ref="N47:N48"/>
    <mergeCell ref="Z13:AB13"/>
    <mergeCell ref="AC13:AC14"/>
    <mergeCell ref="AD13:AD14"/>
    <mergeCell ref="AE13:AE14"/>
    <mergeCell ref="AQ47:AQ48"/>
    <mergeCell ref="AK47:AK48"/>
    <mergeCell ref="AL47:AN47"/>
    <mergeCell ref="AP47:AP48"/>
    <mergeCell ref="S47:S48"/>
    <mergeCell ref="AJ13:AJ14"/>
    <mergeCell ref="C2:G2"/>
    <mergeCell ref="H13:H14"/>
    <mergeCell ref="M11:N12"/>
    <mergeCell ref="F47:F48"/>
    <mergeCell ref="P45:AS45"/>
    <mergeCell ref="AO47:AO48"/>
    <mergeCell ref="E12:F12"/>
    <mergeCell ref="G12:H12"/>
    <mergeCell ref="I12:J12"/>
    <mergeCell ref="D13:D14"/>
    <mergeCell ref="K46:L46"/>
    <mergeCell ref="I13:I14"/>
    <mergeCell ref="J13:J14"/>
    <mergeCell ref="M45:N46"/>
    <mergeCell ref="E13:E14"/>
    <mergeCell ref="F13:F14"/>
    <mergeCell ref="G13:G14"/>
    <mergeCell ref="D11:L11"/>
    <mergeCell ref="D47:D48"/>
    <mergeCell ref="E47:E48"/>
    <mergeCell ref="AE47:AE48"/>
    <mergeCell ref="AO13:AO14"/>
    <mergeCell ref="AP13:AP14"/>
    <mergeCell ref="K13:K14"/>
    <mergeCell ref="AF178:AK178"/>
    <mergeCell ref="AL178:AQ178"/>
    <mergeCell ref="E178:F178"/>
    <mergeCell ref="R146:R147"/>
    <mergeCell ref="K47:K48"/>
    <mergeCell ref="L47:L48"/>
    <mergeCell ref="Y47:Y48"/>
    <mergeCell ref="P47:P48"/>
    <mergeCell ref="Q47:Q48"/>
    <mergeCell ref="R47:R48"/>
    <mergeCell ref="B109:AV109"/>
    <mergeCell ref="G79:H79"/>
    <mergeCell ref="AO80:AO81"/>
    <mergeCell ref="Z80:AB80"/>
    <mergeCell ref="AJ80:AJ81"/>
    <mergeCell ref="AP80:AP81"/>
    <mergeCell ref="AQ80:AQ81"/>
    <mergeCell ref="AR80:AR81"/>
    <mergeCell ref="M111:N112"/>
    <mergeCell ref="AL112:AQ112"/>
    <mergeCell ref="AR112:AS112"/>
    <mergeCell ref="AJ47:AJ48"/>
    <mergeCell ref="AC80:AC81"/>
    <mergeCell ref="B45:B48"/>
    <mergeCell ref="N212:N213"/>
    <mergeCell ref="P212:P213"/>
    <mergeCell ref="Q212:Q213"/>
    <mergeCell ref="P79:S79"/>
    <mergeCell ref="T79:Y79"/>
    <mergeCell ref="Z79:AE79"/>
    <mergeCell ref="R212:R213"/>
    <mergeCell ref="K212:K213"/>
    <mergeCell ref="L212:L213"/>
    <mergeCell ref="M212:M213"/>
    <mergeCell ref="T212:V212"/>
    <mergeCell ref="W212:W213"/>
    <mergeCell ref="X212:X213"/>
    <mergeCell ref="Y212:Y213"/>
    <mergeCell ref="P144:AS144"/>
    <mergeCell ref="AP212:AP213"/>
    <mergeCell ref="AC212:AC213"/>
    <mergeCell ref="K79:L79"/>
    <mergeCell ref="AF179:AH179"/>
    <mergeCell ref="P145:S145"/>
    <mergeCell ref="T145:Y145"/>
    <mergeCell ref="AR178:AS178"/>
    <mergeCell ref="AO146:AO147"/>
    <mergeCell ref="AC146:AC147"/>
    <mergeCell ref="C45:C48"/>
    <mergeCell ref="G47:G48"/>
    <mergeCell ref="H47:H48"/>
    <mergeCell ref="AR46:AS46"/>
    <mergeCell ref="P46:S46"/>
    <mergeCell ref="D45:L45"/>
    <mergeCell ref="E46:F46"/>
    <mergeCell ref="G46:H46"/>
    <mergeCell ref="I46:J46"/>
    <mergeCell ref="I47:I48"/>
    <mergeCell ref="AF46:AK46"/>
    <mergeCell ref="T46:Y46"/>
    <mergeCell ref="Z46:AE46"/>
    <mergeCell ref="AL46:AQ46"/>
    <mergeCell ref="AF47:AH47"/>
    <mergeCell ref="AI47:AI48"/>
    <mergeCell ref="AC47:AC48"/>
    <mergeCell ref="AD47:AD48"/>
    <mergeCell ref="AR47:AR48"/>
    <mergeCell ref="AS47:AS48"/>
    <mergeCell ref="Z47:AB47"/>
    <mergeCell ref="P177:AS177"/>
    <mergeCell ref="T178:Y178"/>
    <mergeCell ref="Z178:AE178"/>
    <mergeCell ref="I145:J145"/>
    <mergeCell ref="I146:I147"/>
    <mergeCell ref="X146:X147"/>
    <mergeCell ref="B76:AS76"/>
    <mergeCell ref="AF79:AK79"/>
    <mergeCell ref="AL79:AQ79"/>
    <mergeCell ref="AR79:AS79"/>
    <mergeCell ref="M78:N79"/>
    <mergeCell ref="P78:AS78"/>
    <mergeCell ref="E79:F79"/>
    <mergeCell ref="B175:AS175"/>
    <mergeCell ref="B177:B180"/>
    <mergeCell ref="AL179:AN179"/>
    <mergeCell ref="AE179:AE180"/>
    <mergeCell ref="AO179:AO180"/>
    <mergeCell ref="D179:D180"/>
    <mergeCell ref="E179:E180"/>
    <mergeCell ref="F179:F180"/>
    <mergeCell ref="G179:G180"/>
    <mergeCell ref="H179:H180"/>
    <mergeCell ref="I179:I180"/>
    <mergeCell ref="T113:V113"/>
    <mergeCell ref="Z145:AE145"/>
    <mergeCell ref="AF145:AK145"/>
    <mergeCell ref="B142:AV142"/>
    <mergeCell ref="S146:S147"/>
    <mergeCell ref="T146:V146"/>
    <mergeCell ref="W146:W147"/>
    <mergeCell ref="AS146:AS147"/>
    <mergeCell ref="AL145:AQ145"/>
    <mergeCell ref="AJ146:AJ147"/>
    <mergeCell ref="AP113:AP114"/>
    <mergeCell ref="AQ113:AQ114"/>
    <mergeCell ref="AL113:AN113"/>
    <mergeCell ref="AO113:AO114"/>
    <mergeCell ref="Z146:AB146"/>
    <mergeCell ref="P146:P147"/>
    <mergeCell ref="Q146:Q147"/>
    <mergeCell ref="AR113:AR114"/>
    <mergeCell ref="AJ113:AJ114"/>
    <mergeCell ref="AS113:AS114"/>
    <mergeCell ref="W113:W114"/>
    <mergeCell ref="P113:P114"/>
    <mergeCell ref="AQ146:AQ147"/>
    <mergeCell ref="AR146:AR147"/>
    <mergeCell ref="P178:S178"/>
    <mergeCell ref="E211:F211"/>
    <mergeCell ref="G211:H211"/>
    <mergeCell ref="I211:J211"/>
    <mergeCell ref="P211:S211"/>
    <mergeCell ref="AR145:AS145"/>
    <mergeCell ref="M144:N145"/>
    <mergeCell ref="K145:L145"/>
    <mergeCell ref="X179:X180"/>
    <mergeCell ref="T211:Y211"/>
    <mergeCell ref="AR211:AS211"/>
    <mergeCell ref="T179:V179"/>
    <mergeCell ref="W179:W180"/>
    <mergeCell ref="AK179:AK180"/>
    <mergeCell ref="AS179:AS180"/>
    <mergeCell ref="AQ179:AQ180"/>
    <mergeCell ref="AR179:AR180"/>
    <mergeCell ref="N179:N180"/>
    <mergeCell ref="P179:P180"/>
    <mergeCell ref="AP179:AP180"/>
    <mergeCell ref="B208:AS208"/>
    <mergeCell ref="Z211:AE211"/>
    <mergeCell ref="K211:L211"/>
    <mergeCell ref="M210:N211"/>
    <mergeCell ref="AS212:AS213"/>
    <mergeCell ref="AJ212:AJ213"/>
    <mergeCell ref="AK212:AK213"/>
    <mergeCell ref="AL212:AN212"/>
    <mergeCell ref="Y179:Y180"/>
    <mergeCell ref="Z179:AB179"/>
    <mergeCell ref="AC179:AC180"/>
    <mergeCell ref="AD179:AD180"/>
    <mergeCell ref="AI212:AI213"/>
    <mergeCell ref="AQ212:AQ213"/>
    <mergeCell ref="AR212:AR213"/>
    <mergeCell ref="AE212:AE213"/>
    <mergeCell ref="AF212:AH212"/>
    <mergeCell ref="AO212:AO213"/>
    <mergeCell ref="P210:AS210"/>
    <mergeCell ref="AF211:AK211"/>
    <mergeCell ref="AL211:AQ211"/>
    <mergeCell ref="AD212:AD213"/>
    <mergeCell ref="Z212:AB212"/>
    <mergeCell ref="AI179:AI180"/>
    <mergeCell ref="AJ179:AJ180"/>
  </mergeCells>
  <hyperlinks>
    <hyperlink ref="J2" location="'Αρχική σελίδα'!A1" display="Πίσω στην αρχική σελίδα" xr:uid="{E13B5BF1-7FCE-4663-BF50-BCBC86A3AFA6}"/>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23</vt:i4>
      </vt:variant>
      <vt:variant>
        <vt:lpstr>Named Ranges</vt:lpstr>
      </vt:variant>
      <vt:variant>
        <vt:i4>2</vt:i4>
      </vt:variant>
    </vt:vector>
  </HeadingPairs>
  <TitlesOfParts>
    <vt:vector size="25" baseType="lpstr">
      <vt:lpstr>Αρχική σελίδα</vt:lpstr>
      <vt:lpstr>Ανάλυση δήμων -&gt;</vt:lpstr>
      <vt:lpstr>Γενική περιγραφή</vt:lpstr>
      <vt:lpstr>Ανάλυση για νέους πελάτες</vt:lpstr>
      <vt:lpstr>Συνδέσεις</vt:lpstr>
      <vt:lpstr>Μετρητές</vt:lpstr>
      <vt:lpstr>Πελάτες</vt:lpstr>
      <vt:lpstr>Μέση ετήσια κατανάλωση</vt:lpstr>
      <vt:lpstr>Διανεμόμενες ποσότητες αερίου</vt:lpstr>
      <vt:lpstr>Ανάπτυξη δικτύου</vt:lpstr>
      <vt:lpstr>Παραδοχές μοναδιαίου κόστους</vt:lpstr>
      <vt:lpstr>Επενδύσεις</vt:lpstr>
      <vt:lpstr>Παραδοχές διείσδυσης - κάλυψης</vt:lpstr>
      <vt:lpstr>Δείκτες διείσδυσης - κάλυψης</vt:lpstr>
      <vt:lpstr>Δείκτες απόδοσης</vt:lpstr>
      <vt:lpstr>Οικονομική ανάλυση δήμων -&gt;</vt:lpstr>
      <vt:lpstr>Αποτελέσματα ανάλυσης</vt:lpstr>
      <vt:lpstr>Ανάλυση ανά δήμο</vt:lpstr>
      <vt:lpstr>Συνολικό δίκτυο -&gt;</vt:lpstr>
      <vt:lpstr>Στοιχεία υφιστάμενου δικτύου</vt:lpstr>
      <vt:lpstr>Πρόγραμμα ανάπτυξης δικτύου</vt:lpstr>
      <vt:lpstr>Συνολικοί δείκτες απόδοσης</vt:lpstr>
      <vt:lpstr>Επίπτωση στη μέση χρέωση</vt:lpstr>
      <vt:lpstr>'Ανάλυση ανά δήμο'!Print_Area</vt:lpstr>
      <vt:lpstr>'Επίπτωση στη μέση χρέωση'!Print_Area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Fotis Thomaidis</dc:creator>
  <cp:keywords/>
  <dc:description/>
  <cp:lastModifiedBy>Violeta Belekou</cp:lastModifiedBy>
  <cp:revision/>
  <dcterms:created xsi:type="dcterms:W3CDTF">2021-04-23T06:42:23Z</dcterms:created>
  <dcterms:modified xsi:type="dcterms:W3CDTF">2024-03-09T18:18:27Z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fWorkbookId">
    <vt:lpwstr>164f9a16-3e7a-4ee1-94c0-fd8598c76fa5</vt:lpwstr>
  </property>
</Properties>
</file>